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gelika\Desktop\"/>
    </mc:Choice>
  </mc:AlternateContent>
  <bookViews>
    <workbookView xWindow="0" yWindow="0" windowWidth="20490" windowHeight="7530" activeTab="2"/>
  </bookViews>
  <sheets>
    <sheet name="OPIS" sheetId="1" r:id="rId1"/>
    <sheet name="TABLICA" sheetId="3" r:id="rId2"/>
    <sheet name="DANE" sheetId="4" r:id="rId3"/>
  </sheets>
  <calcPr calcId="162913"/>
  <pivotCaches>
    <pivotCache cacheId="7" r:id="rId4"/>
  </pivotCaches>
</workbook>
</file>

<file path=xl/calcChain.xml><?xml version="1.0" encoding="utf-8"?>
<calcChain xmlns="http://schemas.openxmlformats.org/spreadsheetml/2006/main">
  <c r="M21" i="4" l="1"/>
  <c r="M18" i="4" l="1"/>
  <c r="E2" i="4" l="1"/>
  <c r="M4" i="4" l="1"/>
  <c r="M5" i="4" s="1"/>
  <c r="M6" i="4"/>
  <c r="M20" i="4" l="1"/>
  <c r="M25" i="4"/>
  <c r="M29" i="4"/>
  <c r="Q14" i="4"/>
  <c r="Q17" i="4"/>
  <c r="M7" i="4" l="1"/>
  <c r="M22" i="4"/>
  <c r="M28" i="4"/>
  <c r="M27" i="4"/>
  <c r="M26" i="4"/>
  <c r="M24" i="4"/>
  <c r="M23" i="4"/>
  <c r="M19" i="4"/>
  <c r="Q4" i="4"/>
  <c r="Q16" i="4"/>
  <c r="Q15" i="4"/>
  <c r="Q23" i="4"/>
  <c r="Q22" i="4"/>
  <c r="Q19" i="4" l="1"/>
  <c r="Q18" i="4"/>
  <c r="Q21" i="4" s="1"/>
  <c r="Q20" i="4" l="1"/>
  <c r="M17" i="4"/>
  <c r="Q10" i="4"/>
  <c r="Q9" i="4"/>
  <c r="M8" i="4"/>
  <c r="Q5" i="4"/>
  <c r="Q6" i="4" s="1"/>
  <c r="Q7" i="4" s="1"/>
  <c r="G59" i="4"/>
  <c r="E4" i="4"/>
  <c r="Q3" i="4"/>
  <c r="M3" i="4"/>
  <c r="F3" i="4"/>
  <c r="E3" i="4"/>
  <c r="Q8" i="4" l="1"/>
  <c r="M10" i="4"/>
  <c r="G11" i="4"/>
  <c r="G12" i="4"/>
  <c r="G13" i="4"/>
  <c r="G14" i="4"/>
  <c r="E16" i="4"/>
  <c r="F17" i="4"/>
  <c r="G18" i="4"/>
  <c r="E20" i="4"/>
  <c r="F21" i="4"/>
  <c r="G22" i="4"/>
  <c r="E24" i="4"/>
  <c r="F25" i="4"/>
  <c r="G26" i="4"/>
  <c r="E28" i="4"/>
  <c r="F29" i="4"/>
  <c r="G30" i="4"/>
  <c r="E32" i="4"/>
  <c r="F33" i="4"/>
  <c r="G34" i="4"/>
  <c r="E36" i="4"/>
  <c r="F37" i="4"/>
  <c r="G38" i="4"/>
  <c r="E40" i="4"/>
  <c r="F41" i="4"/>
  <c r="G42" i="4"/>
  <c r="E44" i="4"/>
  <c r="F45" i="4"/>
  <c r="G46" i="4"/>
  <c r="E48" i="4"/>
  <c r="F49" i="4"/>
  <c r="G50" i="4"/>
  <c r="E52" i="4"/>
  <c r="F53" i="4"/>
  <c r="G54" i="4"/>
  <c r="E56" i="4"/>
  <c r="F57" i="4"/>
  <c r="G58" i="4"/>
  <c r="M11" i="4"/>
  <c r="E15" i="4"/>
  <c r="F16" i="4"/>
  <c r="G17" i="4"/>
  <c r="E19" i="4"/>
  <c r="F20" i="4"/>
  <c r="G21" i="4"/>
  <c r="E23" i="4"/>
  <c r="F24" i="4"/>
  <c r="G25" i="4"/>
  <c r="E27" i="4"/>
  <c r="F28" i="4"/>
  <c r="G29" i="4"/>
  <c r="E31" i="4"/>
  <c r="F32" i="4"/>
  <c r="G33" i="4"/>
  <c r="E35" i="4"/>
  <c r="F36" i="4"/>
  <c r="G37" i="4"/>
  <c r="E39" i="4"/>
  <c r="F40" i="4"/>
  <c r="G41" i="4"/>
  <c r="E43" i="4"/>
  <c r="F44" i="4"/>
  <c r="G45" i="4"/>
  <c r="E47" i="4"/>
  <c r="F48" i="4"/>
  <c r="G49" i="4"/>
  <c r="E51" i="4"/>
  <c r="F52" i="4"/>
  <c r="G53" i="4"/>
  <c r="E55" i="4"/>
  <c r="F56" i="4"/>
  <c r="G57" i="4"/>
  <c r="E59" i="4"/>
  <c r="G6" i="4"/>
  <c r="F7" i="4"/>
  <c r="E8" i="4"/>
  <c r="F2" i="4"/>
  <c r="G3" i="4"/>
  <c r="F4" i="4"/>
  <c r="E5" i="4"/>
  <c r="G7" i="4"/>
  <c r="F8" i="4"/>
  <c r="E9" i="4"/>
  <c r="E10" i="4"/>
  <c r="G2" i="4"/>
  <c r="G4" i="4"/>
  <c r="F5" i="4"/>
  <c r="E6" i="4"/>
  <c r="G8" i="4"/>
  <c r="F9" i="4"/>
  <c r="F10" i="4"/>
  <c r="E11" i="4"/>
  <c r="E12" i="4"/>
  <c r="E13" i="4"/>
  <c r="E14" i="4"/>
  <c r="F15" i="4"/>
  <c r="G16" i="4"/>
  <c r="E18" i="4"/>
  <c r="F19" i="4"/>
  <c r="G20" i="4"/>
  <c r="E22" i="4"/>
  <c r="F23" i="4"/>
  <c r="G24" i="4"/>
  <c r="E26" i="4"/>
  <c r="F27" i="4"/>
  <c r="G28" i="4"/>
  <c r="E30" i="4"/>
  <c r="F31" i="4"/>
  <c r="G32" i="4"/>
  <c r="E34" i="4"/>
  <c r="F35" i="4"/>
  <c r="G36" i="4"/>
  <c r="E38" i="4"/>
  <c r="F39" i="4"/>
  <c r="G40" i="4"/>
  <c r="E42" i="4"/>
  <c r="F43" i="4"/>
  <c r="G44" i="4"/>
  <c r="E46" i="4"/>
  <c r="F47" i="4"/>
  <c r="G48" i="4"/>
  <c r="E50" i="4"/>
  <c r="F51" i="4"/>
  <c r="G52" i="4"/>
  <c r="E54" i="4"/>
  <c r="F55" i="4"/>
  <c r="G56" i="4"/>
  <c r="E58" i="4"/>
  <c r="F59" i="4"/>
  <c r="G5" i="4"/>
  <c r="F6" i="4"/>
  <c r="E7" i="4"/>
  <c r="G9" i="4"/>
  <c r="G10" i="4"/>
  <c r="F11" i="4"/>
  <c r="F12" i="4"/>
  <c r="M12" i="4" s="1"/>
  <c r="F13" i="4"/>
  <c r="F14" i="4"/>
  <c r="G15" i="4"/>
  <c r="E17" i="4"/>
  <c r="F18" i="4"/>
  <c r="G19" i="4"/>
  <c r="E21" i="4"/>
  <c r="F22" i="4"/>
  <c r="G23" i="4"/>
  <c r="E25" i="4"/>
  <c r="F26" i="4"/>
  <c r="G27" i="4"/>
  <c r="E29" i="4"/>
  <c r="F30" i="4"/>
  <c r="G31" i="4"/>
  <c r="E33" i="4"/>
  <c r="F34" i="4"/>
  <c r="G35" i="4"/>
  <c r="E37" i="4"/>
  <c r="F38" i="4"/>
  <c r="G39" i="4"/>
  <c r="E41" i="4"/>
  <c r="F42" i="4"/>
  <c r="G43" i="4"/>
  <c r="E45" i="4"/>
  <c r="F46" i="4"/>
  <c r="G47" i="4"/>
  <c r="E49" i="4"/>
  <c r="F50" i="4"/>
  <c r="G51" i="4"/>
  <c r="E53" i="4"/>
  <c r="F54" i="4"/>
  <c r="G55" i="4"/>
  <c r="E57" i="4"/>
  <c r="F58" i="4"/>
  <c r="M13" i="4" l="1"/>
</calcChain>
</file>

<file path=xl/sharedStrings.xml><?xml version="1.0" encoding="utf-8"?>
<sst xmlns="http://schemas.openxmlformats.org/spreadsheetml/2006/main" count="479" uniqueCount="182">
  <si>
    <t>Kategoria:</t>
  </si>
  <si>
    <t>OCHRONA ZDROWIA I OPIEKA SPOŁECZNA</t>
  </si>
  <si>
    <t>Dane dotyczące cywilnej służby zdrowia, informacje o szpitalach, (łącznie z zamiejscowymi oddziałami szpitalnymi) lecznictwie uzdrowiskowym (spr.ZD-1,ZD-2);od 2004 r. dane o szpitalach na podstawie spr. MZ-29; dane o personelu służby zdrowia (do 1998 r. spr. MZ-10, od 1999 r. spr . MZ-88), dane o aptekach i punktach aptecznych (spr.ZD-5), o placówkach ambulatoryjnej (ZD-3, ZD-3a, ZD-3b) i doraźnej opieki zdrowotnej (ZD-4), o żłobkach (spr. ZD-6), dane o placówkach stacjonarnej pomocy społecznej - domach lub zakładach pomocy społecznej (spr.ZD-7),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3-90/62/MZ).Od 2009 r. dane o środowiskowej pomocy społecznej</t>
  </si>
  <si>
    <t>Grupa:</t>
  </si>
  <si>
    <t>APTEKI I PUNKTY APTECZNE</t>
  </si>
  <si>
    <t>Dane dotyczą tylko tych jednostek,  które złożyły sprawozdanie do Urzędu Statystycznego. W przypadku badań z tego zakresu nie jest stosowana procedura imputacji brakujących danych.</t>
  </si>
  <si>
    <t>Podgrupa:</t>
  </si>
  <si>
    <t>Punkty apteczne</t>
  </si>
  <si>
    <t>-</t>
  </si>
  <si>
    <t>Data ostatniej aktualizacji:</t>
  </si>
  <si>
    <t>2016-05-31</t>
  </si>
  <si>
    <t>Wymiary:</t>
  </si>
  <si>
    <t>Wyszczególnienie; Rok</t>
  </si>
  <si>
    <t>Przypisy:</t>
  </si>
  <si>
    <t>Znak '-' oznacza brak danych</t>
  </si>
  <si>
    <t>Kod</t>
  </si>
  <si>
    <t>Nazwa</t>
  </si>
  <si>
    <t>Wyszczególnienie</t>
  </si>
  <si>
    <t>Rok</t>
  </si>
  <si>
    <t>Wartosc</t>
  </si>
  <si>
    <t>Jednostka miary</t>
  </si>
  <si>
    <t>Atrybut</t>
  </si>
  <si>
    <t>1101500000</t>
  </si>
  <si>
    <t>PODREGION 15 - ŁÓDZKI</t>
  </si>
  <si>
    <t>punkty apteczne</t>
  </si>
  <si>
    <t>1997</t>
  </si>
  <si>
    <t>ob.</t>
  </si>
  <si>
    <t xml:space="preserve"> </t>
  </si>
  <si>
    <t>1101700000</t>
  </si>
  <si>
    <t>PODREGION 17 - PIOTRKOWSKI</t>
  </si>
  <si>
    <t>1101800000</t>
  </si>
  <si>
    <t>PODREGION 18 - SIERADZKI</t>
  </si>
  <si>
    <t>1101900000</t>
  </si>
  <si>
    <t>PODREGION 19 - SKIERNIEWICKI</t>
  </si>
  <si>
    <t>1142500000</t>
  </si>
  <si>
    <t>PODREGION 25 - CIECHANOWSKI</t>
  </si>
  <si>
    <t>1142600000</t>
  </si>
  <si>
    <t>PODREGION 26 - OSTROŁĘCKI</t>
  </si>
  <si>
    <t>1142700000</t>
  </si>
  <si>
    <t>PODREGION 27 - RADOMSKI</t>
  </si>
  <si>
    <t>1142900000</t>
  </si>
  <si>
    <t>PODREGION 29 - WARSZAWSKI WSCHODNI</t>
  </si>
  <si>
    <t>1143000000</t>
  </si>
  <si>
    <t>PODREGION 30 - WARSZAWSKI ZACHODNI</t>
  </si>
  <si>
    <t>1147000000</t>
  </si>
  <si>
    <t>PODREGION 70 - PŁOCKI</t>
  </si>
  <si>
    <t>1147100000</t>
  </si>
  <si>
    <t>PODREGION 71 - SIEDLECKI</t>
  </si>
  <si>
    <t>2122000000</t>
  </si>
  <si>
    <t>PODREGION 20 - KRAKOWSKI</t>
  </si>
  <si>
    <t>2122200000</t>
  </si>
  <si>
    <t>PODREGION 22 - NOWOSĄDECKI</t>
  </si>
  <si>
    <t>2122400000</t>
  </si>
  <si>
    <t>PODREGION 24 - TARNOWSKI</t>
  </si>
  <si>
    <t>2126900000</t>
  </si>
  <si>
    <t>PODREGION 69 - NOWOTARSKI</t>
  </si>
  <si>
    <t>2244400000</t>
  </si>
  <si>
    <t>PODREGION 44 - BIELSKI</t>
  </si>
  <si>
    <t>2244500000</t>
  </si>
  <si>
    <t>PODREGION 45 - BYTOMSKI</t>
  </si>
  <si>
    <t>2244600000</t>
  </si>
  <si>
    <t>PODREGION 46 - CZĘSTOCHOWSKI</t>
  </si>
  <si>
    <t>2244900000</t>
  </si>
  <si>
    <t>PODREGION 49 - RYBNICKI</t>
  </si>
  <si>
    <t>2245000000</t>
  </si>
  <si>
    <t>PODREGION 50 - SOSNOWIECKI</t>
  </si>
  <si>
    <t>2245100000</t>
  </si>
  <si>
    <t>PODREGION 51 - TYSKI</t>
  </si>
  <si>
    <t>3060900000</t>
  </si>
  <si>
    <t>PODREGION   9 - BIALSKI</t>
  </si>
  <si>
    <t>3061000000</t>
  </si>
  <si>
    <t>PODREGION 10 - CHEŁMSKO-ZAMOJSKI</t>
  </si>
  <si>
    <t>3061100000</t>
  </si>
  <si>
    <t>PODREGION 11 - LUBELSKI</t>
  </si>
  <si>
    <t>3061200000</t>
  </si>
  <si>
    <t>PODREGION 12 - PUŁAWSKI</t>
  </si>
  <si>
    <t>3183300000</t>
  </si>
  <si>
    <t>PODREGION 33 - KROŚNIEŃSKI</t>
  </si>
  <si>
    <t>3183500000</t>
  </si>
  <si>
    <t>PODREGION 35 - RZESZOWSKI</t>
  </si>
  <si>
    <t>3183600000</t>
  </si>
  <si>
    <t>PODREGION 36 - TARNOBRZESKI</t>
  </si>
  <si>
    <t>3203700000</t>
  </si>
  <si>
    <t>PODREGION 37 - BIAŁOSTOCKI</t>
  </si>
  <si>
    <t>3203800000</t>
  </si>
  <si>
    <t>PODREGION 38 - ŁOMŻYŃSKI</t>
  </si>
  <si>
    <t>3203900000</t>
  </si>
  <si>
    <t>PODREGION 39 - SUWALSKI</t>
  </si>
  <si>
    <t>3265200000</t>
  </si>
  <si>
    <t>PODREGION 52 - KIELECKI</t>
  </si>
  <si>
    <t>3265300000</t>
  </si>
  <si>
    <t>PODREGION 53 - SANDOMIERSKO-JĘDRZEJOWSKI</t>
  </si>
  <si>
    <t>4081300000</t>
  </si>
  <si>
    <t>PODREGION 13 - GORZOWSKI</t>
  </si>
  <si>
    <t>4081400000</t>
  </si>
  <si>
    <t>PODREGION 14 - ZIELONOGÓRSKI</t>
  </si>
  <si>
    <t>4305700000</t>
  </si>
  <si>
    <t>PODREGION 57 - KALISKI</t>
  </si>
  <si>
    <t>4305800000</t>
  </si>
  <si>
    <t>PODREGION 58 - KONIŃSKI</t>
  </si>
  <si>
    <t>4306000000</t>
  </si>
  <si>
    <t>PODREGION 60 - PILSKI</t>
  </si>
  <si>
    <t>4306100000</t>
  </si>
  <si>
    <t>PODREGION 61 - POZNAŃSKI</t>
  </si>
  <si>
    <t>4326300000</t>
  </si>
  <si>
    <t>PODREGION 63 - KOSZALIŃSKI</t>
  </si>
  <si>
    <t>4326400000</t>
  </si>
  <si>
    <t>PODREGION 64 - SZCZECINECKO-PYRZYCKI</t>
  </si>
  <si>
    <t>4326500000</t>
  </si>
  <si>
    <t>PODREGION 65 - M. SZCZECIN</t>
  </si>
  <si>
    <t>4326600000</t>
  </si>
  <si>
    <t>PODREGION 66 - SZCZECIŃSKI</t>
  </si>
  <si>
    <t>5020100000</t>
  </si>
  <si>
    <t>PODREGION 1 - JELENIOGÓRSKI</t>
  </si>
  <si>
    <t>5020300000</t>
  </si>
  <si>
    <t>PODREGION 3 - WAŁBRZYSKI</t>
  </si>
  <si>
    <t>5020400000</t>
  </si>
  <si>
    <t>PODREGION 4 - WROCŁAWSKI</t>
  </si>
  <si>
    <t>5163100000</t>
  </si>
  <si>
    <t>PODREGION 31 - NYSKI</t>
  </si>
  <si>
    <t>6040600000</t>
  </si>
  <si>
    <t>PODREGION 6 - BYDGOSKO-TORUŃSKI</t>
  </si>
  <si>
    <t>6040700000</t>
  </si>
  <si>
    <t>PODREGION 7 - GRUDZIĄDZKI</t>
  </si>
  <si>
    <t>6040800000</t>
  </si>
  <si>
    <t>PODREGION 8 - WŁOCŁAWSKI</t>
  </si>
  <si>
    <t>6046700000</t>
  </si>
  <si>
    <t>PODREGION 67 - INOWROCŁAWSKI</t>
  </si>
  <si>
    <t>6046800000</t>
  </si>
  <si>
    <t>PODREGION 68 - ŚWIECKI</t>
  </si>
  <si>
    <t>6224000000</t>
  </si>
  <si>
    <t>PODREGION 40 - GDAŃSKI</t>
  </si>
  <si>
    <t>6224100000</t>
  </si>
  <si>
    <t>PODREGION 41 - SŁUPSKI</t>
  </si>
  <si>
    <t>6224200000</t>
  </si>
  <si>
    <t>PODREGION 42 - STAROGARDZKI</t>
  </si>
  <si>
    <t>6227200000</t>
  </si>
  <si>
    <t>PODREGION 72 - CHOJNICKI</t>
  </si>
  <si>
    <t>6285400000</t>
  </si>
  <si>
    <t>PODREGION 54 - ELBLĄSKI</t>
  </si>
  <si>
    <t>6285500000</t>
  </si>
  <si>
    <t>PODREGION 55 - EŁCKI</t>
  </si>
  <si>
    <t>Etykiety wierszy</t>
  </si>
  <si>
    <t>n</t>
  </si>
  <si>
    <t>SUMA</t>
  </si>
  <si>
    <t>ŚREDNIA</t>
  </si>
  <si>
    <t>WARIANCJA SZCZEGÓŁOWA</t>
  </si>
  <si>
    <t>ODCHYLENIE STANDARDOWE</t>
  </si>
  <si>
    <t xml:space="preserve">KLASYCZNY WSPÓŁCZYNNIK ZMIENNOŚCI </t>
  </si>
  <si>
    <t>TYPOWY OBSZAR ZMIENNOŚCI</t>
  </si>
  <si>
    <t>POCZĄTEK</t>
  </si>
  <si>
    <t>KONIEC</t>
  </si>
  <si>
    <t>KLASYCZNY WSPÓŁCZYNNIK ASYMETRII</t>
  </si>
  <si>
    <t>WSPÓŁCZYNNIK KONCENTRACJI</t>
  </si>
  <si>
    <t>(XI-XŚR)^2</t>
  </si>
  <si>
    <t>(XI-XŚR)^4</t>
  </si>
  <si>
    <t>(XI-XŚR)^3</t>
  </si>
  <si>
    <t>BŁĄD STANDARDOWY</t>
  </si>
  <si>
    <t>MEDIANA</t>
  </si>
  <si>
    <t>TRYB</t>
  </si>
  <si>
    <t>WARIANCJA PRÓBKI</t>
  </si>
  <si>
    <t>SKOŚNOŚĆ</t>
  </si>
  <si>
    <t>ZAKRES</t>
  </si>
  <si>
    <t>MINIMUM</t>
  </si>
  <si>
    <t>MAKSIMUM</t>
  </si>
  <si>
    <t>Q1</t>
  </si>
  <si>
    <t>ME (Q2)</t>
  </si>
  <si>
    <t>Q3</t>
  </si>
  <si>
    <t xml:space="preserve">ODYCHELNIE ĆWIARTKOWE </t>
  </si>
  <si>
    <t>POZY WSPOŁ. ZMIENNOŚCI</t>
  </si>
  <si>
    <t>POZY WSPOŁ. ASYMETRII</t>
  </si>
  <si>
    <t>DOMINANTA</t>
  </si>
  <si>
    <t xml:space="preserve">WARTOŚĆ </t>
  </si>
  <si>
    <t xml:space="preserve">MIARY POZYCYJNE </t>
  </si>
  <si>
    <t>MIARY KLASYCZNE</t>
  </si>
  <si>
    <t>LICZNIK</t>
  </si>
  <si>
    <t>Vx</t>
  </si>
  <si>
    <t>Xtyp</t>
  </si>
  <si>
    <t>KURTOZA</t>
  </si>
  <si>
    <t xml:space="preserve">SKOŚNOŚĆ </t>
  </si>
  <si>
    <t>Suma z (XI-XŚR)^2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</si>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</sst>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5" x14ac:knownFonts="1">
    <font>
      <sz val="11"/>
      <name val="Calibri"/>
    </font>
    <font>
      <sz val="11"/>
      <name val="Calibri"/>
      <family val="2"/>
      <charset val="238"/>
    </font>
    <font>
      <sz val="11"/>
      <name val="Calibri"/>
      <family val="2"/>
      <charset val="238"/>
    </font>
    <font>
      <b/>
      <i/>
      <sz val="14"/>
      <color theme="1"/>
      <name val="Calibri"/>
      <family val="2"/>
      <charset val="238"/>
    </font>
    <font>
      <sz val="14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2060"/>
      </top>
      <bottom style="double">
        <color rgb="FF00206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43" fontId="0" fillId="3" borderId="0" xfId="0" applyNumberFormat="1" applyFont="1" applyFill="1" applyAlignment="1">
      <alignment horizontal="right"/>
    </xf>
    <xf numFmtId="43" fontId="0" fillId="3" borderId="0" xfId="1" applyFont="1" applyFill="1"/>
    <xf numFmtId="2" fontId="0" fillId="2" borderId="0" xfId="0" applyNumberFormat="1" applyFont="1" applyFill="1"/>
    <xf numFmtId="0" fontId="0" fillId="4" borderId="0" xfId="0" applyNumberFormat="1" applyFont="1" applyFill="1"/>
    <xf numFmtId="2" fontId="0" fillId="4" borderId="0" xfId="0" applyNumberFormat="1" applyFont="1" applyFill="1"/>
    <xf numFmtId="0" fontId="0" fillId="5" borderId="0" xfId="0" applyNumberFormat="1" applyFont="1" applyFill="1"/>
    <xf numFmtId="1" fontId="0" fillId="5" borderId="0" xfId="0" applyNumberFormat="1" applyFont="1" applyFill="1"/>
    <xf numFmtId="2" fontId="0" fillId="5" borderId="0" xfId="0" applyNumberFormat="1" applyFont="1" applyFill="1"/>
    <xf numFmtId="0" fontId="2" fillId="0" borderId="0" xfId="0" applyNumberFormat="1" applyFont="1"/>
    <xf numFmtId="0" fontId="0" fillId="6" borderId="0" xfId="0" applyNumberFormat="1" applyFont="1" applyFill="1"/>
    <xf numFmtId="1" fontId="0" fillId="6" borderId="0" xfId="0" applyNumberFormat="1" applyFont="1" applyFill="1"/>
    <xf numFmtId="0" fontId="2" fillId="0" borderId="0" xfId="0" applyNumberFormat="1" applyFont="1" applyFill="1"/>
    <xf numFmtId="0" fontId="0" fillId="0" borderId="0" xfId="0" applyNumberFormat="1" applyFont="1" applyFill="1"/>
    <xf numFmtId="2" fontId="0" fillId="0" borderId="0" xfId="0" applyNumberFormat="1" applyFont="1" applyFill="1"/>
    <xf numFmtId="0" fontId="4" fillId="7" borderId="0" xfId="0" applyNumberFormat="1" applyFont="1" applyFill="1"/>
    <xf numFmtId="1" fontId="4" fillId="7" borderId="0" xfId="0" applyNumberFormat="1" applyFont="1" applyFill="1"/>
    <xf numFmtId="9" fontId="4" fillId="7" borderId="0" xfId="2" applyFont="1" applyFill="1"/>
    <xf numFmtId="2" fontId="4" fillId="7" borderId="0" xfId="0" applyNumberFormat="1" applyFont="1" applyFill="1"/>
    <xf numFmtId="0" fontId="3" fillId="0" borderId="1" xfId="0" applyNumberFormat="1" applyFont="1" applyBorder="1" applyAlignment="1">
      <alignment horizontal="center"/>
    </xf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2" defaultPivotStyle="PivotStyleLight16"/>
  <colors>
    <mruColors>
      <color rgb="FF858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zaliczeniowy.xlsx]TABLICA!PivotTable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TABLICA!$B$1:$B$2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TABLICA!$A$3:$A$60</c:f>
              <c:strCache>
                <c:ptCount val="58"/>
                <c:pt idx="0">
                  <c:v>PODREGION 15 - ŁÓDZKI</c:v>
                </c:pt>
                <c:pt idx="1">
                  <c:v>PODREGION 17 - PIOTRKOWSKI</c:v>
                </c:pt>
                <c:pt idx="2">
                  <c:v>PODREGION 18 - SIERADZKI</c:v>
                </c:pt>
                <c:pt idx="3">
                  <c:v>PODREGION 19 - SKIERNIEWICKI</c:v>
                </c:pt>
                <c:pt idx="4">
                  <c:v>PODREGION 25 - CIECHANOWSKI</c:v>
                </c:pt>
                <c:pt idx="5">
                  <c:v>PODREGION 26 - OSTROŁĘCKI</c:v>
                </c:pt>
                <c:pt idx="6">
                  <c:v>PODREGION 27 - RADOMSKI</c:v>
                </c:pt>
                <c:pt idx="7">
                  <c:v>PODREGION 29 - WARSZAWSKI WSCHODNI</c:v>
                </c:pt>
                <c:pt idx="8">
                  <c:v>PODREGION 30 - WARSZAWSKI ZACHODNI</c:v>
                </c:pt>
                <c:pt idx="9">
                  <c:v>PODREGION 70 - PŁOCKI</c:v>
                </c:pt>
                <c:pt idx="10">
                  <c:v>PODREGION 71 - SIEDLECKI</c:v>
                </c:pt>
                <c:pt idx="11">
                  <c:v>PODREGION 20 - KRAKOWSKI</c:v>
                </c:pt>
                <c:pt idx="12">
                  <c:v>PODREGION 22 - NOWOSĄDECKI</c:v>
                </c:pt>
                <c:pt idx="13">
                  <c:v>PODREGION 24 - TARNOWSKI</c:v>
                </c:pt>
                <c:pt idx="14">
                  <c:v>PODREGION 69 - NOWOTARSKI</c:v>
                </c:pt>
                <c:pt idx="15">
                  <c:v>PODREGION 44 - BIELSKI</c:v>
                </c:pt>
                <c:pt idx="16">
                  <c:v>PODREGION 45 - BYTOMSKI</c:v>
                </c:pt>
                <c:pt idx="17">
                  <c:v>PODREGION 46 - CZĘSTOCHOWSKI</c:v>
                </c:pt>
                <c:pt idx="18">
                  <c:v>PODREGION 49 - RYBNICKI</c:v>
                </c:pt>
                <c:pt idx="19">
                  <c:v>PODREGION 50 - SOSNOWIECKI</c:v>
                </c:pt>
                <c:pt idx="20">
                  <c:v>PODREGION 51 - TYSKI</c:v>
                </c:pt>
                <c:pt idx="21">
                  <c:v>PODREGION   9 - BIALSKI</c:v>
                </c:pt>
                <c:pt idx="22">
                  <c:v>PODREGION 10 - CHEŁMSKO-ZAMOJSKI</c:v>
                </c:pt>
                <c:pt idx="23">
                  <c:v>PODREGION 11 - LUBELSKI</c:v>
                </c:pt>
                <c:pt idx="24">
                  <c:v>PODREGION 12 - PUŁAWSKI</c:v>
                </c:pt>
                <c:pt idx="25">
                  <c:v>PODREGION 33 - KROŚNIEŃSKI</c:v>
                </c:pt>
                <c:pt idx="26">
                  <c:v>PODREGION 35 - RZESZOWSKI</c:v>
                </c:pt>
                <c:pt idx="27">
                  <c:v>PODREGION 36 - TARNOBRZESKI</c:v>
                </c:pt>
                <c:pt idx="28">
                  <c:v>PODREGION 37 - BIAŁOSTOCKI</c:v>
                </c:pt>
                <c:pt idx="29">
                  <c:v>PODREGION 38 - ŁOMŻYŃSKI</c:v>
                </c:pt>
                <c:pt idx="30">
                  <c:v>PODREGION 39 - SUWALSKI</c:v>
                </c:pt>
                <c:pt idx="31">
                  <c:v>PODREGION 52 - KIELECKI</c:v>
                </c:pt>
                <c:pt idx="32">
                  <c:v>PODREGION 53 - SANDOMIERSKO-JĘDRZEJOWSKI</c:v>
                </c:pt>
                <c:pt idx="33">
                  <c:v>PODREGION 13 - GORZOWSKI</c:v>
                </c:pt>
                <c:pt idx="34">
                  <c:v>PODREGION 14 - ZIELONOGÓRSKI</c:v>
                </c:pt>
                <c:pt idx="35">
                  <c:v>PODREGION 57 - KALISKI</c:v>
                </c:pt>
                <c:pt idx="36">
                  <c:v>PODREGION 58 - KONIŃSKI</c:v>
                </c:pt>
                <c:pt idx="37">
                  <c:v>PODREGION 60 - PILSKI</c:v>
                </c:pt>
                <c:pt idx="38">
                  <c:v>PODREGION 61 - POZNAŃSKI</c:v>
                </c:pt>
                <c:pt idx="39">
                  <c:v>PODREGION 63 - KOSZALIŃSKI</c:v>
                </c:pt>
                <c:pt idx="40">
                  <c:v>PODREGION 64 - SZCZECINECKO-PYRZYCKI</c:v>
                </c:pt>
                <c:pt idx="41">
                  <c:v>PODREGION 65 - M. SZCZECIN</c:v>
                </c:pt>
                <c:pt idx="42">
                  <c:v>PODREGION 66 - SZCZECIŃSKI</c:v>
                </c:pt>
                <c:pt idx="43">
                  <c:v>PODREGION 1 - JELENIOGÓRSKI</c:v>
                </c:pt>
                <c:pt idx="44">
                  <c:v>PODREGION 3 - WAŁBRZYSKI</c:v>
                </c:pt>
                <c:pt idx="45">
                  <c:v>PODREGION 4 - WROCŁAWSKI</c:v>
                </c:pt>
                <c:pt idx="46">
                  <c:v>PODREGION 31 - NYSKI</c:v>
                </c:pt>
                <c:pt idx="47">
                  <c:v>PODREGION 6 - BYDGOSKO-TORUŃSKI</c:v>
                </c:pt>
                <c:pt idx="48">
                  <c:v>PODREGION 7 - GRUDZIĄDZKI</c:v>
                </c:pt>
                <c:pt idx="49">
                  <c:v>PODREGION 8 - WŁOCŁAWSKI</c:v>
                </c:pt>
                <c:pt idx="50">
                  <c:v>PODREGION 67 - INOWROCŁAWSKI</c:v>
                </c:pt>
                <c:pt idx="51">
                  <c:v>PODREGION 68 - ŚWIECKI</c:v>
                </c:pt>
                <c:pt idx="52">
                  <c:v>PODREGION 40 - GDAŃSKI</c:v>
                </c:pt>
                <c:pt idx="53">
                  <c:v>PODREGION 41 - SŁUPSKI</c:v>
                </c:pt>
                <c:pt idx="54">
                  <c:v>PODREGION 42 - STAROGARDZKI</c:v>
                </c:pt>
                <c:pt idx="55">
                  <c:v>PODREGION 72 - CHOJNICKI</c:v>
                </c:pt>
                <c:pt idx="56">
                  <c:v>PODREGION 54 - ELBLĄSKI</c:v>
                </c:pt>
                <c:pt idx="57">
                  <c:v>PODREGION 55 - EŁCKI</c:v>
                </c:pt>
              </c:strCache>
            </c:strRef>
          </c:cat>
          <c:val>
            <c:numRef>
              <c:f>TABLICA!$B$3:$B$60</c:f>
              <c:numCache>
                <c:formatCode>General</c:formatCode>
                <c:ptCount val="58"/>
                <c:pt idx="0">
                  <c:v>7.2342449464922716</c:v>
                </c:pt>
                <c:pt idx="1">
                  <c:v>39.82045184304399</c:v>
                </c:pt>
                <c:pt idx="2">
                  <c:v>0.47562425683709875</c:v>
                </c:pt>
                <c:pt idx="3">
                  <c:v>5.3376932223543401</c:v>
                </c:pt>
                <c:pt idx="4">
                  <c:v>9.6313912009512462E-2</c:v>
                </c:pt>
                <c:pt idx="5">
                  <c:v>9.6313912009512462E-2</c:v>
                </c:pt>
                <c:pt idx="6">
                  <c:v>9.6313912009512462E-2</c:v>
                </c:pt>
                <c:pt idx="7">
                  <c:v>7.2342449464922716</c:v>
                </c:pt>
                <c:pt idx="8">
                  <c:v>9.6313912009512462E-2</c:v>
                </c:pt>
                <c:pt idx="9">
                  <c:v>7.2342449464922716</c:v>
                </c:pt>
                <c:pt idx="10">
                  <c:v>5.3376932223543401</c:v>
                </c:pt>
                <c:pt idx="11">
                  <c:v>9.6313912009512462E-2</c:v>
                </c:pt>
                <c:pt idx="12">
                  <c:v>7.2342449464922716</c:v>
                </c:pt>
                <c:pt idx="13">
                  <c:v>2.8549346016646853</c:v>
                </c:pt>
                <c:pt idx="14">
                  <c:v>7.2342449464922716</c:v>
                </c:pt>
                <c:pt idx="15">
                  <c:v>7.2342449464922716</c:v>
                </c:pt>
                <c:pt idx="16">
                  <c:v>2.8549346016646853</c:v>
                </c:pt>
                <c:pt idx="17">
                  <c:v>0.47562425683709875</c:v>
                </c:pt>
                <c:pt idx="18">
                  <c:v>7.2342449464922716</c:v>
                </c:pt>
                <c:pt idx="19">
                  <c:v>0.47562425683709875</c:v>
                </c:pt>
                <c:pt idx="20">
                  <c:v>7.2342449464922716</c:v>
                </c:pt>
                <c:pt idx="21">
                  <c:v>2.8549346016646853</c:v>
                </c:pt>
                <c:pt idx="22">
                  <c:v>2.8549346016646853</c:v>
                </c:pt>
                <c:pt idx="23">
                  <c:v>7.2342449464922716</c:v>
                </c:pt>
                <c:pt idx="24">
                  <c:v>7.2342449464922716</c:v>
                </c:pt>
                <c:pt idx="25">
                  <c:v>7.2342449464922716</c:v>
                </c:pt>
                <c:pt idx="26">
                  <c:v>1.7170035671819261</c:v>
                </c:pt>
                <c:pt idx="27">
                  <c:v>0.47562425683709875</c:v>
                </c:pt>
                <c:pt idx="28">
                  <c:v>5.3376932223543401</c:v>
                </c:pt>
                <c:pt idx="29">
                  <c:v>127.92390011890605</c:v>
                </c:pt>
                <c:pt idx="30">
                  <c:v>28.199762187871578</c:v>
                </c:pt>
                <c:pt idx="31">
                  <c:v>18.579072532699165</c:v>
                </c:pt>
                <c:pt idx="32">
                  <c:v>53.441141498216403</c:v>
                </c:pt>
                <c:pt idx="33">
                  <c:v>0.47562425683709875</c:v>
                </c:pt>
                <c:pt idx="34">
                  <c:v>7.2342449464922716</c:v>
                </c:pt>
                <c:pt idx="35">
                  <c:v>10.958382877526754</c:v>
                </c:pt>
                <c:pt idx="36">
                  <c:v>18.579072532699165</c:v>
                </c:pt>
                <c:pt idx="37">
                  <c:v>10.958382877526754</c:v>
                </c:pt>
                <c:pt idx="38">
                  <c:v>7.2342449464922716</c:v>
                </c:pt>
                <c:pt idx="39">
                  <c:v>7.2342449464922716</c:v>
                </c:pt>
                <c:pt idx="40">
                  <c:v>0.47562425683709875</c:v>
                </c:pt>
                <c:pt idx="41">
                  <c:v>0.47562425683709875</c:v>
                </c:pt>
                <c:pt idx="42">
                  <c:v>18.579072532699165</c:v>
                </c:pt>
                <c:pt idx="43">
                  <c:v>2.8549346016646853</c:v>
                </c:pt>
                <c:pt idx="44">
                  <c:v>1.7170035671819261</c:v>
                </c:pt>
                <c:pt idx="45">
                  <c:v>1.7170035671819261</c:v>
                </c:pt>
                <c:pt idx="46">
                  <c:v>7.2342449464922716</c:v>
                </c:pt>
                <c:pt idx="47">
                  <c:v>7.2342449464922716</c:v>
                </c:pt>
                <c:pt idx="48">
                  <c:v>0.47562425683709875</c:v>
                </c:pt>
                <c:pt idx="49">
                  <c:v>28.199762187871578</c:v>
                </c:pt>
                <c:pt idx="50">
                  <c:v>18.579072532699165</c:v>
                </c:pt>
                <c:pt idx="51">
                  <c:v>9.6313912009512462E-2</c:v>
                </c:pt>
                <c:pt idx="52">
                  <c:v>7.2342449464922716</c:v>
                </c:pt>
                <c:pt idx="53">
                  <c:v>7.2342449464922716</c:v>
                </c:pt>
                <c:pt idx="54">
                  <c:v>7.2342449464922716</c:v>
                </c:pt>
                <c:pt idx="55">
                  <c:v>7.2342449464922716</c:v>
                </c:pt>
                <c:pt idx="56">
                  <c:v>2.8549346016646853</c:v>
                </c:pt>
                <c:pt idx="57">
                  <c:v>7.2342449464922716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F-4E21-A9F0-9956EA615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72056216"/>
        <c:axId val="372054248"/>
      </c:barChart>
      <c:catAx>
        <c:axId val="372056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2054248"/>
        <c:crosses val="autoZero"/>
        <c:auto val="1"/>
        <c:lblAlgn val="ctr"/>
        <c:lblOffset val="100"/>
        <c:noMultiLvlLbl val="0"/>
      </c:catAx>
      <c:valAx>
        <c:axId val="37205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205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</xdr:row>
      <xdr:rowOff>0</xdr:rowOff>
    </xdr:from>
    <xdr:to>
      <xdr:col>15</xdr:col>
      <xdr:colOff>438150</xdr:colOff>
      <xdr:row>23</xdr:row>
      <xdr:rowOff>9526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FD58EF5-209C-4CA0-87BF-0EA16B5D4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ngelika" refreshedDate="42853.891546990744" createdVersion="6" refreshedVersion="6" recordCount="58">
  <cacheSource type="worksheet">
    <worksheetSource ref="A1:H59" sheet="DANE"/>
  </cacheSource>
  <cacheFields count="8">
    <cacheField name="Kod" numFmtId="0">
      <sharedItems/>
    </cacheField>
    <cacheField name="Nazwa" numFmtId="0">
      <sharedItems count="58">
        <s v="PODREGION 15 - ŁÓDZKI"/>
        <s v="PODREGION 17 - PIOTRKOWSKI"/>
        <s v="PODREGION 18 - SIERADZKI"/>
        <s v="PODREGION 19 - SKIERNIEWICKI"/>
        <s v="PODREGION 25 - CIECHANOWSKI"/>
        <s v="PODREGION 26 - OSTROŁĘCKI"/>
        <s v="PODREGION 27 - RADOMSKI"/>
        <s v="PODREGION 29 - WARSZAWSKI WSCHODNI"/>
        <s v="PODREGION 30 - WARSZAWSKI ZACHODNI"/>
        <s v="PODREGION 70 - PŁOCKI"/>
        <s v="PODREGION 71 - SIEDLECKI"/>
        <s v="PODREGION 20 - KRAKOWSKI"/>
        <s v="PODREGION 22 - NOWOSĄDECKI"/>
        <s v="PODREGION 24 - TARNOWSKI"/>
        <s v="PODREGION 69 - NOWOTARSKI"/>
        <s v="PODREGION 44 - BIELSKI"/>
        <s v="PODREGION 45 - BYTOMSKI"/>
        <s v="PODREGION 46 - CZĘSTOCHOWSKI"/>
        <s v="PODREGION 49 - RYBNICKI"/>
        <s v="PODREGION 50 - SOSNOWIECKI"/>
        <s v="PODREGION 51 - TYSKI"/>
        <s v="PODREGION   9 - BIALSKI"/>
        <s v="PODREGION 10 - CHEŁMSKO-ZAMOJSKI"/>
        <s v="PODREGION 11 - LUBELSKI"/>
        <s v="PODREGION 12 - PUŁAWSKI"/>
        <s v="PODREGION 33 - KROŚNIEŃSKI"/>
        <s v="PODREGION 35 - RZESZOWSKI"/>
        <s v="PODREGION 36 - TARNOBRZESKI"/>
        <s v="PODREGION 37 - BIAŁOSTOCKI"/>
        <s v="PODREGION 38 - ŁOMŻYŃSKI"/>
        <s v="PODREGION 39 - SUWALSKI"/>
        <s v="PODREGION 52 - KIELECKI"/>
        <s v="PODREGION 53 - SANDOMIERSKO-JĘDRZEJOWSKI"/>
        <s v="PODREGION 13 - GORZOWSKI"/>
        <s v="PODREGION 14 - ZIELONOGÓRSKI"/>
        <s v="PODREGION 57 - KALISKI"/>
        <s v="PODREGION 58 - KONIŃSKI"/>
        <s v="PODREGION 60 - PILSKI"/>
        <s v="PODREGION 61 - POZNAŃSKI"/>
        <s v="PODREGION 63 - KOSZALIŃSKI"/>
        <s v="PODREGION 64 - SZCZECINECKO-PYRZYCKI"/>
        <s v="PODREGION 65 - M. SZCZECIN"/>
        <s v="PODREGION 66 - SZCZECIŃSKI"/>
        <s v="PODREGION 1 - JELENIOGÓRSKI"/>
        <s v="PODREGION 3 - WAŁBRZYSKI"/>
        <s v="PODREGION 4 - WROCŁAWSKI"/>
        <s v="PODREGION 31 - NYSKI"/>
        <s v="PODREGION 6 - BYDGOSKO-TORUŃSKI"/>
        <s v="PODREGION 7 - GRUDZIĄDZKI"/>
        <s v="PODREGION 8 - WŁOCŁAWSKI"/>
        <s v="PODREGION 67 - INOWROCŁAWSKI"/>
        <s v="PODREGION 68 - ŚWIECKI"/>
        <s v="PODREGION 40 - GDAŃSKI"/>
        <s v="PODREGION 41 - SŁUPSKI"/>
        <s v="PODREGION 42 - STAROGARDZKI"/>
        <s v="PODREGION 72 - CHOJNICKI"/>
        <s v="PODREGION 54 - ELBLĄSKI"/>
        <s v="PODREGION 55 - EŁCKI"/>
      </sharedItems>
    </cacheField>
    <cacheField name="Wyszczególnienie" numFmtId="0">
      <sharedItems/>
    </cacheField>
    <cacheField name="Rok" numFmtId="0">
      <sharedItems/>
    </cacheField>
    <cacheField name="(XI-XŚR)^2" numFmtId="1">
      <sharedItems containsSemiMixedTypes="0" containsString="0" containsNumber="1" minValue="9.6313912009512462E-2" maxValue="127.92390011890605"/>
    </cacheField>
    <cacheField name="(XI-XŚR)^3" numFmtId="2">
      <sharedItems containsSemiMixedTypes="0" containsString="0" containsNumber="1" minValue="-19.457624338841281" maxValue="1446.8634220345234"/>
    </cacheField>
    <cacheField name="(XI-XŚR)^4" numFmtId="43">
      <sharedItems containsSemiMixedTypes="0" containsString="0" containsNumber="1" minValue="9.2763696465761082E-3" maxValue="16364.524221631851"/>
    </cacheField>
    <cacheField name="Wartosc" numFmtId="1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s v="1101500000"/>
    <x v="0"/>
    <s v="punkty apteczne"/>
    <s v="1997"/>
    <n v="7.2342449464922716"/>
    <n v="-19.457624338841281"/>
    <n v="52.334299945848969"/>
    <n v="1"/>
  </r>
  <r>
    <s v="1101700000"/>
    <x v="1"/>
    <s v="punkty apteczne"/>
    <s v="1997"/>
    <n v="39.82045184304399"/>
    <n v="251.28078231989826"/>
    <n v="1585.6683849841854"/>
    <n v="10"/>
  </r>
  <r>
    <s v="1101800000"/>
    <x v="2"/>
    <s v="punkty apteczne"/>
    <s v="1997"/>
    <n v="0.47562425683709875"/>
    <n v="-0.32801672885317157"/>
    <n v="0.22621843369184247"/>
    <n v="3"/>
  </r>
  <r>
    <s v="1101900000"/>
    <x v="3"/>
    <s v="punkty apteczne"/>
    <s v="1997"/>
    <n v="5.3376932223543401"/>
    <n v="12.331911927508303"/>
    <n v="28.490968935967459"/>
    <n v="6"/>
  </r>
  <r>
    <s v="1142500000"/>
    <x v="4"/>
    <s v="punkty apteczne"/>
    <s v="1997"/>
    <n v="9.6313912009512462E-2"/>
    <n v="2.9890524416745241E-2"/>
    <n v="9.2763696465761082E-3"/>
    <n v="4"/>
  </r>
  <r>
    <s v="1142600000"/>
    <x v="5"/>
    <s v="punkty apteczne"/>
    <s v="1997"/>
    <n v="9.6313912009512462E-2"/>
    <n v="2.9890524416745241E-2"/>
    <n v="9.2763696465761082E-3"/>
    <n v="4"/>
  </r>
  <r>
    <s v="1142700000"/>
    <x v="6"/>
    <s v="punkty apteczne"/>
    <s v="1997"/>
    <n v="9.6313912009512462E-2"/>
    <n v="2.9890524416745241E-2"/>
    <n v="9.2763696465761082E-3"/>
    <n v="4"/>
  </r>
  <r>
    <s v="1142900000"/>
    <x v="7"/>
    <s v="punkty apteczne"/>
    <s v="1997"/>
    <n v="7.2342449464922716"/>
    <n v="-19.457624338841281"/>
    <n v="52.334299945848969"/>
    <n v="1"/>
  </r>
  <r>
    <s v="1143000000"/>
    <x v="8"/>
    <s v="punkty apteczne"/>
    <s v="1997"/>
    <n v="9.6313912009512462E-2"/>
    <n v="2.9890524416745241E-2"/>
    <n v="9.2763696465761082E-3"/>
    <n v="4"/>
  </r>
  <r>
    <s v="1147000000"/>
    <x v="9"/>
    <s v="punkty apteczne"/>
    <s v="1997"/>
    <n v="7.2342449464922716"/>
    <n v="-19.457624338841281"/>
    <n v="52.334299945848969"/>
    <n v="1"/>
  </r>
  <r>
    <s v="1147100000"/>
    <x v="10"/>
    <s v="punkty apteczne"/>
    <s v="1997"/>
    <n v="5.3376932223543401"/>
    <n v="12.331911927508303"/>
    <n v="28.490968935967459"/>
    <n v="6"/>
  </r>
  <r>
    <s v="2122000000"/>
    <x v="11"/>
    <s v="punkty apteczne"/>
    <s v="1997"/>
    <n v="9.6313912009512462E-2"/>
    <n v="2.9890524416745241E-2"/>
    <n v="9.2763696465761082E-3"/>
    <n v="4"/>
  </r>
  <r>
    <s v="2122200000"/>
    <x v="12"/>
    <s v="punkty apteczne"/>
    <s v="1997"/>
    <n v="7.2342449464922716"/>
    <n v="-19.457624338841281"/>
    <n v="52.334299945848969"/>
    <n v="1"/>
  </r>
  <r>
    <s v="2122400000"/>
    <x v="13"/>
    <s v="punkty apteczne"/>
    <s v="1997"/>
    <n v="2.8549346016646853"/>
    <n v="-4.8238550166058474"/>
    <n v="8.1506515797822949"/>
    <n v="2"/>
  </r>
  <r>
    <s v="2126900000"/>
    <x v="14"/>
    <s v="punkty apteczne"/>
    <s v="1997"/>
    <n v="7.2342449464922716"/>
    <n v="-19.457624338841281"/>
    <n v="52.334299945848969"/>
    <n v="1"/>
  </r>
  <r>
    <s v="2244400000"/>
    <x v="15"/>
    <s v="punkty apteczne"/>
    <s v="1997"/>
    <n v="7.2342449464922716"/>
    <n v="-19.457624338841281"/>
    <n v="52.334299945848969"/>
    <n v="1"/>
  </r>
  <r>
    <s v="2244500000"/>
    <x v="16"/>
    <s v="punkty apteczne"/>
    <s v="1997"/>
    <n v="2.8549346016646853"/>
    <n v="-4.8238550166058474"/>
    <n v="8.1506515797822949"/>
    <n v="2"/>
  </r>
  <r>
    <s v="2244600000"/>
    <x v="17"/>
    <s v="punkty apteczne"/>
    <s v="1997"/>
    <n v="0.47562425683709875"/>
    <n v="-0.32801672885317157"/>
    <n v="0.22621843369184247"/>
    <n v="3"/>
  </r>
  <r>
    <s v="2244900000"/>
    <x v="18"/>
    <s v="punkty apteczne"/>
    <s v="1997"/>
    <n v="7.2342449464922716"/>
    <n v="-19.457624338841281"/>
    <n v="52.334299945848969"/>
    <n v="1"/>
  </r>
  <r>
    <s v="2245000000"/>
    <x v="19"/>
    <s v="punkty apteczne"/>
    <s v="1997"/>
    <n v="0.47562425683709875"/>
    <n v="-0.32801672885317157"/>
    <n v="0.22621843369184247"/>
    <n v="3"/>
  </r>
  <r>
    <s v="2245100000"/>
    <x v="20"/>
    <s v="punkty apteczne"/>
    <s v="1997"/>
    <n v="7.2342449464922716"/>
    <n v="-19.457624338841281"/>
    <n v="52.334299945848969"/>
    <n v="1"/>
  </r>
  <r>
    <s v="3060900000"/>
    <x v="21"/>
    <s v="punkty apteczne"/>
    <s v="1997"/>
    <n v="2.8549346016646853"/>
    <n v="-4.8238550166058474"/>
    <n v="8.1506515797822949"/>
    <n v="2"/>
  </r>
  <r>
    <s v="3061000000"/>
    <x v="22"/>
    <s v="punkty apteczne"/>
    <s v="1997"/>
    <n v="2.8549346016646853"/>
    <n v="-4.8238550166058474"/>
    <n v="8.1506515797822949"/>
    <n v="2"/>
  </r>
  <r>
    <s v="3061100000"/>
    <x v="23"/>
    <s v="punkty apteczne"/>
    <s v="1997"/>
    <n v="7.2342449464922716"/>
    <n v="-19.457624338841281"/>
    <n v="52.334299945848969"/>
    <n v="1"/>
  </r>
  <r>
    <s v="3061200000"/>
    <x v="24"/>
    <s v="punkty apteczne"/>
    <s v="1997"/>
    <n v="7.2342449464922716"/>
    <n v="-19.457624338841281"/>
    <n v="52.334299945848969"/>
    <n v="1"/>
  </r>
  <r>
    <s v="3183300000"/>
    <x v="25"/>
    <s v="punkty apteczne"/>
    <s v="1997"/>
    <n v="7.2342449464922716"/>
    <n v="-19.457624338841281"/>
    <n v="52.334299945848969"/>
    <n v="1"/>
  </r>
  <r>
    <s v="3183500000"/>
    <x v="26"/>
    <s v="punkty apteczne"/>
    <s v="1997"/>
    <n v="1.7170035671819261"/>
    <n v="2.2498667432039032"/>
    <n v="2.9481012497154593"/>
    <n v="5"/>
  </r>
  <r>
    <s v="3183600000"/>
    <x v="27"/>
    <s v="punkty apteczne"/>
    <s v="1997"/>
    <n v="0.47562425683709875"/>
    <n v="-0.32801672885317157"/>
    <n v="0.22621843369184247"/>
    <n v="3"/>
  </r>
  <r>
    <s v="3203700000"/>
    <x v="28"/>
    <s v="punkty apteczne"/>
    <s v="1997"/>
    <n v="5.3376932223543401"/>
    <n v="12.331911927508303"/>
    <n v="28.490968935967459"/>
    <n v="6"/>
  </r>
  <r>
    <s v="3203800000"/>
    <x v="29"/>
    <s v="punkty apteczne"/>
    <s v="1997"/>
    <n v="127.92390011890605"/>
    <n v="1446.8634220345234"/>
    <n v="16364.524221631851"/>
    <n v="15"/>
  </r>
  <r>
    <s v="3203900000"/>
    <x v="30"/>
    <s v="punkty apteczne"/>
    <s v="1997"/>
    <n v="28.199762187871578"/>
    <n v="149.75046127352491"/>
    <n v="795.22658745251158"/>
    <n v="9"/>
  </r>
  <r>
    <s v="3265200000"/>
    <x v="31"/>
    <s v="punkty apteczne"/>
    <s v="1997"/>
    <n v="18.579072532699165"/>
    <n v="80.082209192668799"/>
    <n v="345.18193617529658"/>
    <n v="8"/>
  </r>
  <r>
    <s v="3265300000"/>
    <x v="32"/>
    <s v="punkty apteczne"/>
    <s v="1997"/>
    <n v="53.441141498216403"/>
    <n v="390.67317233178886"/>
    <n v="2855.9556046323873"/>
    <n v="11"/>
  </r>
  <r>
    <s v="4081300000"/>
    <x v="33"/>
    <s v="punkty apteczne"/>
    <s v="1997"/>
    <n v="0.47562425683709875"/>
    <n v="-0.32801672885317157"/>
    <n v="0.22621843369184247"/>
    <n v="3"/>
  </r>
  <r>
    <s v="4081400000"/>
    <x v="34"/>
    <s v="punkty apteczne"/>
    <s v="1997"/>
    <n v="7.2342449464922716"/>
    <n v="-19.457624338841281"/>
    <n v="52.334299945848969"/>
    <n v="1"/>
  </r>
  <r>
    <s v="4305700000"/>
    <x v="35"/>
    <s v="punkty apteczne"/>
    <s v="1997"/>
    <n v="10.958382877526754"/>
    <n v="36.276026077329945"/>
    <n v="120.08615529047154"/>
    <n v="7"/>
  </r>
  <r>
    <s v="4305800000"/>
    <x v="36"/>
    <s v="punkty apteczne"/>
    <s v="1997"/>
    <n v="18.579072532699165"/>
    <n v="80.082209192668799"/>
    <n v="345.18193617529658"/>
    <n v="8"/>
  </r>
  <r>
    <s v="4306000000"/>
    <x v="37"/>
    <s v="punkty apteczne"/>
    <s v="1997"/>
    <n v="10.958382877526754"/>
    <n v="36.276026077329945"/>
    <n v="120.08615529047154"/>
    <n v="7"/>
  </r>
  <r>
    <s v="4306100000"/>
    <x v="38"/>
    <s v="punkty apteczne"/>
    <s v="1997"/>
    <n v="7.2342449464922716"/>
    <n v="-19.457624338841281"/>
    <n v="52.334299945848969"/>
    <n v="1"/>
  </r>
  <r>
    <s v="4326300000"/>
    <x v="39"/>
    <s v="punkty apteczne"/>
    <s v="1997"/>
    <n v="7.2342449464922716"/>
    <n v="-19.457624338841281"/>
    <n v="52.334299945848969"/>
    <n v="1"/>
  </r>
  <r>
    <s v="4326400000"/>
    <x v="40"/>
    <s v="punkty apteczne"/>
    <s v="1997"/>
    <n v="0.47562425683709875"/>
    <n v="-0.32801672885317157"/>
    <n v="0.22621843369184247"/>
    <n v="3"/>
  </r>
  <r>
    <s v="4326500000"/>
    <x v="41"/>
    <s v="punkty apteczne"/>
    <s v="1997"/>
    <n v="0.47562425683709875"/>
    <n v="-0.32801672885317157"/>
    <n v="0.22621843369184247"/>
    <n v="3"/>
  </r>
  <r>
    <s v="4326600000"/>
    <x v="42"/>
    <s v="punkty apteczne"/>
    <s v="1997"/>
    <n v="18.579072532699165"/>
    <n v="80.082209192668799"/>
    <n v="345.18193617529658"/>
    <n v="8"/>
  </r>
  <r>
    <s v="5020100000"/>
    <x v="43"/>
    <s v="punkty apteczne"/>
    <s v="1997"/>
    <n v="2.8549346016646853"/>
    <n v="-4.8238550166058474"/>
    <n v="8.1506515797822949"/>
    <n v="2"/>
  </r>
  <r>
    <s v="5020300000"/>
    <x v="44"/>
    <s v="punkty apteczne"/>
    <s v="1997"/>
    <n v="1.7170035671819261"/>
    <n v="2.2498667432039032"/>
    <n v="2.9481012497154593"/>
    <n v="5"/>
  </r>
  <r>
    <s v="5020400000"/>
    <x v="45"/>
    <s v="punkty apteczne"/>
    <s v="1997"/>
    <n v="1.7170035671819261"/>
    <n v="2.2498667432039032"/>
    <n v="2.9481012497154593"/>
    <n v="5"/>
  </r>
  <r>
    <s v="5163100000"/>
    <x v="46"/>
    <s v="punkty apteczne"/>
    <s v="1997"/>
    <n v="7.2342449464922716"/>
    <n v="-19.457624338841281"/>
    <n v="52.334299945848969"/>
    <n v="1"/>
  </r>
  <r>
    <s v="6040600000"/>
    <x v="47"/>
    <s v="punkty apteczne"/>
    <s v="1997"/>
    <n v="7.2342449464922716"/>
    <n v="-19.457624338841281"/>
    <n v="52.334299945848969"/>
    <n v="1"/>
  </r>
  <r>
    <s v="6040700000"/>
    <x v="48"/>
    <s v="punkty apteczne"/>
    <s v="1997"/>
    <n v="0.47562425683709875"/>
    <n v="-0.32801672885317157"/>
    <n v="0.22621843369184247"/>
    <n v="3"/>
  </r>
  <r>
    <s v="6040800000"/>
    <x v="49"/>
    <s v="punkty apteczne"/>
    <s v="1997"/>
    <n v="28.199762187871578"/>
    <n v="149.75046127352491"/>
    <n v="795.22658745251158"/>
    <n v="9"/>
  </r>
  <r>
    <s v="6046700000"/>
    <x v="50"/>
    <s v="punkty apteczne"/>
    <s v="1997"/>
    <n v="18.579072532699165"/>
    <n v="80.082209192668799"/>
    <n v="345.18193617529658"/>
    <n v="8"/>
  </r>
  <r>
    <s v="6046800000"/>
    <x v="51"/>
    <s v="punkty apteczne"/>
    <s v="1997"/>
    <n v="9.6313912009512462E-2"/>
    <n v="2.9890524416745241E-2"/>
    <n v="9.2763696465761082E-3"/>
    <n v="4"/>
  </r>
  <r>
    <s v="6224000000"/>
    <x v="52"/>
    <s v="punkty apteczne"/>
    <s v="1997"/>
    <n v="7.2342449464922716"/>
    <n v="-19.457624338841281"/>
    <n v="52.334299945848969"/>
    <n v="1"/>
  </r>
  <r>
    <s v="6224100000"/>
    <x v="53"/>
    <s v="punkty apteczne"/>
    <s v="1997"/>
    <n v="7.2342449464922716"/>
    <n v="-19.457624338841281"/>
    <n v="52.334299945848969"/>
    <n v="1"/>
  </r>
  <r>
    <s v="6224200000"/>
    <x v="54"/>
    <s v="punkty apteczne"/>
    <s v="1997"/>
    <n v="7.2342449464922716"/>
    <n v="-19.457624338841281"/>
    <n v="52.334299945848969"/>
    <n v="1"/>
  </r>
  <r>
    <s v="6227200000"/>
    <x v="55"/>
    <s v="punkty apteczne"/>
    <s v="1997"/>
    <n v="7.2342449464922716"/>
    <n v="-19.457624338841281"/>
    <n v="52.334299945848969"/>
    <n v="1"/>
  </r>
  <r>
    <s v="6285400000"/>
    <x v="56"/>
    <s v="punkty apteczne"/>
    <s v="1997"/>
    <n v="2.8549346016646853"/>
    <n v="-4.8238550166058474"/>
    <n v="8.1506515797822949"/>
    <n v="2"/>
  </r>
  <r>
    <s v="6285500000"/>
    <x v="57"/>
    <s v="punkty apteczne"/>
    <s v="1997"/>
    <n v="7.2342449464922716"/>
    <n v="-19.457624338841281"/>
    <n v="52.33429994584896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6" showMemberPropertyTips="0" useAutoFormatting="1" rowGrandTotals="0" colGrandTotals="0" itemPrintTitles="1" createdVersion="4" indent="0" compact="0" compactData="0" gridDropZones="1" chartFormat="2">
  <location ref="A1:B60" firstHeaderRow="2" firstDataRow="2" firstDataCol="1"/>
  <pivotFields count="8">
    <pivotField compact="0" outline="0" subtotalTop="0" showAll="0" defaultSubtotal="0"/>
    <pivotField axis="axisRow" compact="0" outline="0" subtotalTop="0" showAll="0" defaultSubtota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</items>
    </pivotField>
    <pivotField showAll="0" defaultSubtotal="0"/>
    <pivotField showAll="0" defaultSubtotal="0"/>
    <pivotField dataField="1" compact="0" numFmtId="1" outline="0" showAll="0"/>
    <pivotField compact="0" numFmtId="2" outline="0" showAll="0"/>
    <pivotField compact="0" numFmtId="43" outline="0" showAll="0"/>
    <pivotField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</rowItems>
  <colItems count="1">
    <i/>
  </colItems>
  <dataFields count="1">
    <dataField name="Suma z (XI-XŚR)^2" fld="4" baseField="0" baseItem="0"/>
  </dataFields>
  <chartFormats count="2">
    <chartFormat chart="1" format="1" series="1">
      <pivotArea type="data" outline="0" fieldPosition="0"/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C2" workbookViewId="0">
      <selection activeCell="R6" sqref="R6"/>
    </sheetView>
  </sheetViews>
  <sheetFormatPr defaultRowHeight="15" x14ac:dyDescent="0.25"/>
  <cols>
    <col min="1" max="1" width="44.85546875" customWidth="1"/>
    <col min="2" max="2" width="12" customWidth="1"/>
    <col min="3" max="3" width="15" customWidth="1"/>
    <col min="4" max="11" width="12" bestFit="1" customWidth="1"/>
    <col min="12" max="12" width="11" bestFit="1" customWidth="1"/>
    <col min="13" max="13" width="12" bestFit="1" customWidth="1"/>
  </cols>
  <sheetData>
    <row r="1" spans="1:2" x14ac:dyDescent="0.25">
      <c r="A1" s="4" t="s">
        <v>180</v>
      </c>
    </row>
    <row r="2" spans="1:2" x14ac:dyDescent="0.25">
      <c r="A2" s="4" t="s">
        <v>142</v>
      </c>
      <c r="B2" t="s">
        <v>181</v>
      </c>
    </row>
    <row r="3" spans="1:2" x14ac:dyDescent="0.25">
      <c r="A3" t="s">
        <v>23</v>
      </c>
      <c r="B3">
        <v>7.2342449464922716</v>
      </c>
    </row>
    <row r="4" spans="1:2" x14ac:dyDescent="0.25">
      <c r="A4" t="s">
        <v>29</v>
      </c>
      <c r="B4">
        <v>39.82045184304399</v>
      </c>
    </row>
    <row r="5" spans="1:2" x14ac:dyDescent="0.25">
      <c r="A5" t="s">
        <v>31</v>
      </c>
      <c r="B5">
        <v>0.47562425683709875</v>
      </c>
    </row>
    <row r="6" spans="1:2" x14ac:dyDescent="0.25">
      <c r="A6" t="s">
        <v>33</v>
      </c>
      <c r="B6">
        <v>5.3376932223543401</v>
      </c>
    </row>
    <row r="7" spans="1:2" x14ac:dyDescent="0.25">
      <c r="A7" t="s">
        <v>35</v>
      </c>
      <c r="B7">
        <v>9.6313912009512462E-2</v>
      </c>
    </row>
    <row r="8" spans="1:2" x14ac:dyDescent="0.25">
      <c r="A8" t="s">
        <v>37</v>
      </c>
      <c r="B8">
        <v>9.6313912009512462E-2</v>
      </c>
    </row>
    <row r="9" spans="1:2" x14ac:dyDescent="0.25">
      <c r="A9" t="s">
        <v>39</v>
      </c>
      <c r="B9">
        <v>9.6313912009512462E-2</v>
      </c>
    </row>
    <row r="10" spans="1:2" x14ac:dyDescent="0.25">
      <c r="A10" t="s">
        <v>41</v>
      </c>
      <c r="B10">
        <v>7.2342449464922716</v>
      </c>
    </row>
    <row r="11" spans="1:2" x14ac:dyDescent="0.25">
      <c r="A11" t="s">
        <v>43</v>
      </c>
      <c r="B11">
        <v>9.6313912009512462E-2</v>
      </c>
    </row>
    <row r="12" spans="1:2" x14ac:dyDescent="0.25">
      <c r="A12" t="s">
        <v>45</v>
      </c>
      <c r="B12">
        <v>7.2342449464922716</v>
      </c>
    </row>
    <row r="13" spans="1:2" x14ac:dyDescent="0.25">
      <c r="A13" t="s">
        <v>47</v>
      </c>
      <c r="B13">
        <v>5.3376932223543401</v>
      </c>
    </row>
    <row r="14" spans="1:2" x14ac:dyDescent="0.25">
      <c r="A14" t="s">
        <v>49</v>
      </c>
      <c r="B14">
        <v>9.6313912009512462E-2</v>
      </c>
    </row>
    <row r="15" spans="1:2" x14ac:dyDescent="0.25">
      <c r="A15" t="s">
        <v>51</v>
      </c>
      <c r="B15">
        <v>7.2342449464922716</v>
      </c>
    </row>
    <row r="16" spans="1:2" x14ac:dyDescent="0.25">
      <c r="A16" t="s">
        <v>53</v>
      </c>
      <c r="B16">
        <v>2.8549346016646853</v>
      </c>
    </row>
    <row r="17" spans="1:2" x14ac:dyDescent="0.25">
      <c r="A17" t="s">
        <v>55</v>
      </c>
      <c r="B17">
        <v>7.2342449464922716</v>
      </c>
    </row>
    <row r="18" spans="1:2" x14ac:dyDescent="0.25">
      <c r="A18" t="s">
        <v>57</v>
      </c>
      <c r="B18">
        <v>7.2342449464922716</v>
      </c>
    </row>
    <row r="19" spans="1:2" x14ac:dyDescent="0.25">
      <c r="A19" t="s">
        <v>59</v>
      </c>
      <c r="B19">
        <v>2.8549346016646853</v>
      </c>
    </row>
    <row r="20" spans="1:2" x14ac:dyDescent="0.25">
      <c r="A20" t="s">
        <v>61</v>
      </c>
      <c r="B20">
        <v>0.47562425683709875</v>
      </c>
    </row>
    <row r="21" spans="1:2" x14ac:dyDescent="0.25">
      <c r="A21" t="s">
        <v>63</v>
      </c>
      <c r="B21">
        <v>7.2342449464922716</v>
      </c>
    </row>
    <row r="22" spans="1:2" x14ac:dyDescent="0.25">
      <c r="A22" t="s">
        <v>65</v>
      </c>
      <c r="B22">
        <v>0.47562425683709875</v>
      </c>
    </row>
    <row r="23" spans="1:2" x14ac:dyDescent="0.25">
      <c r="A23" t="s">
        <v>67</v>
      </c>
      <c r="B23">
        <v>7.2342449464922716</v>
      </c>
    </row>
    <row r="24" spans="1:2" x14ac:dyDescent="0.25">
      <c r="A24" t="s">
        <v>69</v>
      </c>
      <c r="B24">
        <v>2.8549346016646853</v>
      </c>
    </row>
    <row r="25" spans="1:2" x14ac:dyDescent="0.25">
      <c r="A25" t="s">
        <v>71</v>
      </c>
      <c r="B25">
        <v>2.8549346016646853</v>
      </c>
    </row>
    <row r="26" spans="1:2" x14ac:dyDescent="0.25">
      <c r="A26" t="s">
        <v>73</v>
      </c>
      <c r="B26">
        <v>7.2342449464922716</v>
      </c>
    </row>
    <row r="27" spans="1:2" x14ac:dyDescent="0.25">
      <c r="A27" t="s">
        <v>75</v>
      </c>
      <c r="B27">
        <v>7.2342449464922716</v>
      </c>
    </row>
    <row r="28" spans="1:2" x14ac:dyDescent="0.25">
      <c r="A28" t="s">
        <v>77</v>
      </c>
      <c r="B28">
        <v>7.2342449464922716</v>
      </c>
    </row>
    <row r="29" spans="1:2" x14ac:dyDescent="0.25">
      <c r="A29" t="s">
        <v>79</v>
      </c>
      <c r="B29">
        <v>1.7170035671819261</v>
      </c>
    </row>
    <row r="30" spans="1:2" x14ac:dyDescent="0.25">
      <c r="A30" t="s">
        <v>81</v>
      </c>
      <c r="B30">
        <v>0.47562425683709875</v>
      </c>
    </row>
    <row r="31" spans="1:2" x14ac:dyDescent="0.25">
      <c r="A31" t="s">
        <v>83</v>
      </c>
      <c r="B31">
        <v>5.3376932223543401</v>
      </c>
    </row>
    <row r="32" spans="1:2" x14ac:dyDescent="0.25">
      <c r="A32" t="s">
        <v>85</v>
      </c>
      <c r="B32">
        <v>127.92390011890605</v>
      </c>
    </row>
    <row r="33" spans="1:2" x14ac:dyDescent="0.25">
      <c r="A33" t="s">
        <v>87</v>
      </c>
      <c r="B33">
        <v>28.199762187871578</v>
      </c>
    </row>
    <row r="34" spans="1:2" x14ac:dyDescent="0.25">
      <c r="A34" t="s">
        <v>89</v>
      </c>
      <c r="B34">
        <v>18.579072532699165</v>
      </c>
    </row>
    <row r="35" spans="1:2" x14ac:dyDescent="0.25">
      <c r="A35" t="s">
        <v>91</v>
      </c>
      <c r="B35">
        <v>53.441141498216403</v>
      </c>
    </row>
    <row r="36" spans="1:2" x14ac:dyDescent="0.25">
      <c r="A36" t="s">
        <v>93</v>
      </c>
      <c r="B36">
        <v>0.47562425683709875</v>
      </c>
    </row>
    <row r="37" spans="1:2" x14ac:dyDescent="0.25">
      <c r="A37" t="s">
        <v>95</v>
      </c>
      <c r="B37">
        <v>7.2342449464922716</v>
      </c>
    </row>
    <row r="38" spans="1:2" x14ac:dyDescent="0.25">
      <c r="A38" t="s">
        <v>97</v>
      </c>
      <c r="B38">
        <v>10.958382877526754</v>
      </c>
    </row>
    <row r="39" spans="1:2" x14ac:dyDescent="0.25">
      <c r="A39" t="s">
        <v>99</v>
      </c>
      <c r="B39">
        <v>18.579072532699165</v>
      </c>
    </row>
    <row r="40" spans="1:2" x14ac:dyDescent="0.25">
      <c r="A40" t="s">
        <v>101</v>
      </c>
      <c r="B40">
        <v>10.958382877526754</v>
      </c>
    </row>
    <row r="41" spans="1:2" x14ac:dyDescent="0.25">
      <c r="A41" t="s">
        <v>103</v>
      </c>
      <c r="B41">
        <v>7.2342449464922716</v>
      </c>
    </row>
    <row r="42" spans="1:2" x14ac:dyDescent="0.25">
      <c r="A42" t="s">
        <v>105</v>
      </c>
      <c r="B42">
        <v>7.2342449464922716</v>
      </c>
    </row>
    <row r="43" spans="1:2" x14ac:dyDescent="0.25">
      <c r="A43" t="s">
        <v>107</v>
      </c>
      <c r="B43">
        <v>0.47562425683709875</v>
      </c>
    </row>
    <row r="44" spans="1:2" x14ac:dyDescent="0.25">
      <c r="A44" t="s">
        <v>109</v>
      </c>
      <c r="B44">
        <v>0.47562425683709875</v>
      </c>
    </row>
    <row r="45" spans="1:2" x14ac:dyDescent="0.25">
      <c r="A45" t="s">
        <v>111</v>
      </c>
      <c r="B45">
        <v>18.579072532699165</v>
      </c>
    </row>
    <row r="46" spans="1:2" x14ac:dyDescent="0.25">
      <c r="A46" t="s">
        <v>113</v>
      </c>
      <c r="B46">
        <v>2.8549346016646853</v>
      </c>
    </row>
    <row r="47" spans="1:2" x14ac:dyDescent="0.25">
      <c r="A47" t="s">
        <v>115</v>
      </c>
      <c r="B47">
        <v>1.7170035671819261</v>
      </c>
    </row>
    <row r="48" spans="1:2" x14ac:dyDescent="0.25">
      <c r="A48" t="s">
        <v>117</v>
      </c>
      <c r="B48">
        <v>1.7170035671819261</v>
      </c>
    </row>
    <row r="49" spans="1:2" x14ac:dyDescent="0.25">
      <c r="A49" t="s">
        <v>119</v>
      </c>
      <c r="B49">
        <v>7.2342449464922716</v>
      </c>
    </row>
    <row r="50" spans="1:2" x14ac:dyDescent="0.25">
      <c r="A50" t="s">
        <v>121</v>
      </c>
      <c r="B50">
        <v>7.2342449464922716</v>
      </c>
    </row>
    <row r="51" spans="1:2" x14ac:dyDescent="0.25">
      <c r="A51" t="s">
        <v>123</v>
      </c>
      <c r="B51">
        <v>0.47562425683709875</v>
      </c>
    </row>
    <row r="52" spans="1:2" x14ac:dyDescent="0.25">
      <c r="A52" t="s">
        <v>125</v>
      </c>
      <c r="B52">
        <v>28.199762187871578</v>
      </c>
    </row>
    <row r="53" spans="1:2" x14ac:dyDescent="0.25">
      <c r="A53" t="s">
        <v>127</v>
      </c>
      <c r="B53">
        <v>18.579072532699165</v>
      </c>
    </row>
    <row r="54" spans="1:2" x14ac:dyDescent="0.25">
      <c r="A54" t="s">
        <v>129</v>
      </c>
      <c r="B54">
        <v>9.6313912009512462E-2</v>
      </c>
    </row>
    <row r="55" spans="1:2" x14ac:dyDescent="0.25">
      <c r="A55" t="s">
        <v>131</v>
      </c>
      <c r="B55">
        <v>7.2342449464922716</v>
      </c>
    </row>
    <row r="56" spans="1:2" x14ac:dyDescent="0.25">
      <c r="A56" t="s">
        <v>133</v>
      </c>
      <c r="B56">
        <v>7.2342449464922716</v>
      </c>
    </row>
    <row r="57" spans="1:2" x14ac:dyDescent="0.25">
      <c r="A57" t="s">
        <v>135</v>
      </c>
      <c r="B57">
        <v>7.2342449464922716</v>
      </c>
    </row>
    <row r="58" spans="1:2" x14ac:dyDescent="0.25">
      <c r="A58" t="s">
        <v>137</v>
      </c>
      <c r="B58">
        <v>7.2342449464922716</v>
      </c>
    </row>
    <row r="59" spans="1:2" x14ac:dyDescent="0.25">
      <c r="A59" t="s">
        <v>139</v>
      </c>
      <c r="B59">
        <v>2.8549346016646853</v>
      </c>
    </row>
    <row r="60" spans="1:2" x14ac:dyDescent="0.25">
      <c r="A60" t="s">
        <v>141</v>
      </c>
      <c r="B60">
        <v>7.2342449464922716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D1" workbookViewId="0">
      <selection activeCell="Q6" sqref="Q6"/>
    </sheetView>
  </sheetViews>
  <sheetFormatPr defaultRowHeight="15" x14ac:dyDescent="0.25"/>
  <cols>
    <col min="1" max="1" width="15.28515625" customWidth="1"/>
    <col min="2" max="2" width="39" customWidth="1"/>
    <col min="3" max="3" width="22.140625" customWidth="1"/>
    <col min="5" max="6" width="10.140625" customWidth="1"/>
    <col min="7" max="7" width="14" customWidth="1"/>
    <col min="8" max="8" width="9.42578125" customWidth="1"/>
    <col min="10" max="10" width="9.140625" customWidth="1"/>
    <col min="11" max="11" width="2.140625" hidden="1" customWidth="1"/>
    <col min="12" max="12" width="36.28515625" customWidth="1"/>
    <col min="13" max="13" width="11.28515625" customWidth="1"/>
    <col min="14" max="14" width="8" customWidth="1"/>
    <col min="15" max="15" width="8.7109375" hidden="1" customWidth="1"/>
    <col min="16" max="16" width="35" customWidth="1"/>
    <col min="17" max="17" width="10.5703125" bestFit="1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18</v>
      </c>
      <c r="E1" s="16" t="s">
        <v>154</v>
      </c>
      <c r="F1" s="5" t="s">
        <v>156</v>
      </c>
      <c r="G1" s="6" t="s">
        <v>155</v>
      </c>
      <c r="H1" t="s">
        <v>19</v>
      </c>
      <c r="I1" t="s">
        <v>20</v>
      </c>
      <c r="J1" t="s">
        <v>21</v>
      </c>
    </row>
    <row r="2" spans="1:17" ht="19.5" thickBot="1" x14ac:dyDescent="0.35">
      <c r="A2" t="s">
        <v>22</v>
      </c>
      <c r="B2" t="s">
        <v>23</v>
      </c>
      <c r="C2" t="s">
        <v>24</v>
      </c>
      <c r="D2" t="s">
        <v>25</v>
      </c>
      <c r="E2" s="17">
        <f>(H2-$M$5)^2</f>
        <v>7.2342449464922716</v>
      </c>
      <c r="F2" s="9">
        <f t="shared" ref="F2:F59" si="0">(H2-$M$5)^3</f>
        <v>-19.457624338841281</v>
      </c>
      <c r="G2" s="8">
        <f t="shared" ref="G2:G59" si="1">(H2-$M$5)^4</f>
        <v>52.334299945848969</v>
      </c>
      <c r="H2" s="3">
        <v>1</v>
      </c>
      <c r="I2" t="s">
        <v>26</v>
      </c>
      <c r="J2" t="s">
        <v>27</v>
      </c>
      <c r="M2" s="3"/>
      <c r="P2" s="25" t="s">
        <v>173</v>
      </c>
      <c r="Q2" s="25"/>
    </row>
    <row r="3" spans="1:17" ht="19.5" thickTop="1" x14ac:dyDescent="0.3">
      <c r="A3" t="s">
        <v>28</v>
      </c>
      <c r="B3" t="s">
        <v>29</v>
      </c>
      <c r="C3" t="s">
        <v>24</v>
      </c>
      <c r="D3" t="s">
        <v>25</v>
      </c>
      <c r="E3" s="17">
        <f t="shared" ref="E3:E59" si="2">(H3-$M$5)^2</f>
        <v>39.82045184304399</v>
      </c>
      <c r="F3" s="9">
        <f t="shared" si="0"/>
        <v>251.28078231989826</v>
      </c>
      <c r="G3" s="8">
        <f t="shared" si="1"/>
        <v>1585.6683849841854</v>
      </c>
      <c r="H3" s="3">
        <v>10</v>
      </c>
      <c r="I3" t="s">
        <v>26</v>
      </c>
      <c r="J3" t="s">
        <v>27</v>
      </c>
      <c r="L3" s="12" t="s">
        <v>144</v>
      </c>
      <c r="M3" s="13">
        <f>SUM(H2:H59)</f>
        <v>214</v>
      </c>
      <c r="P3" s="21" t="s">
        <v>165</v>
      </c>
      <c r="Q3" s="21">
        <f>QUARTILE(H2:H59,1)</f>
        <v>1</v>
      </c>
    </row>
    <row r="4" spans="1:17" ht="18.75" x14ac:dyDescent="0.3">
      <c r="A4" t="s">
        <v>30</v>
      </c>
      <c r="B4" t="s">
        <v>31</v>
      </c>
      <c r="C4" t="s">
        <v>24</v>
      </c>
      <c r="D4" t="s">
        <v>25</v>
      </c>
      <c r="E4" s="17">
        <f t="shared" si="2"/>
        <v>0.47562425683709875</v>
      </c>
      <c r="F4" s="9">
        <f t="shared" si="0"/>
        <v>-0.32801672885317157</v>
      </c>
      <c r="G4" s="8">
        <f t="shared" si="1"/>
        <v>0.22621843369184247</v>
      </c>
      <c r="H4" s="3">
        <v>3</v>
      </c>
      <c r="I4" t="s">
        <v>26</v>
      </c>
      <c r="J4" t="s">
        <v>27</v>
      </c>
      <c r="L4" s="12" t="s">
        <v>143</v>
      </c>
      <c r="M4" s="12">
        <f>ROWS(H2:H59)</f>
        <v>58</v>
      </c>
      <c r="P4" s="21" t="s">
        <v>166</v>
      </c>
      <c r="Q4" s="22">
        <f>MEDIAN(H2:H59)</f>
        <v>3</v>
      </c>
    </row>
    <row r="5" spans="1:17" ht="18.75" x14ac:dyDescent="0.3">
      <c r="A5" t="s">
        <v>32</v>
      </c>
      <c r="B5" t="s">
        <v>33</v>
      </c>
      <c r="C5" t="s">
        <v>24</v>
      </c>
      <c r="D5" t="s">
        <v>25</v>
      </c>
      <c r="E5" s="17">
        <f t="shared" si="2"/>
        <v>5.3376932223543401</v>
      </c>
      <c r="F5" s="9">
        <f t="shared" si="0"/>
        <v>12.331911927508303</v>
      </c>
      <c r="G5" s="8">
        <f t="shared" si="1"/>
        <v>28.490968935967459</v>
      </c>
      <c r="H5" s="3">
        <v>6</v>
      </c>
      <c r="I5" t="s">
        <v>26</v>
      </c>
      <c r="J5" t="s">
        <v>27</v>
      </c>
      <c r="L5" s="12" t="s">
        <v>145</v>
      </c>
      <c r="M5" s="14">
        <f>M3/M4</f>
        <v>3.6896551724137931</v>
      </c>
      <c r="N5" s="15"/>
      <c r="P5" s="21" t="s">
        <v>167</v>
      </c>
      <c r="Q5" s="21">
        <f>QUARTILE(H2:H59,3)</f>
        <v>5</v>
      </c>
    </row>
    <row r="6" spans="1:17" ht="18.75" x14ac:dyDescent="0.3">
      <c r="A6" t="s">
        <v>34</v>
      </c>
      <c r="B6" t="s">
        <v>35</v>
      </c>
      <c r="C6" t="s">
        <v>24</v>
      </c>
      <c r="D6" t="s">
        <v>25</v>
      </c>
      <c r="E6" s="17">
        <f t="shared" si="2"/>
        <v>9.6313912009512462E-2</v>
      </c>
      <c r="F6" s="9">
        <f t="shared" si="0"/>
        <v>2.9890524416745241E-2</v>
      </c>
      <c r="G6" s="8">
        <f t="shared" si="1"/>
        <v>9.2763696465761082E-3</v>
      </c>
      <c r="H6" s="3">
        <v>4</v>
      </c>
      <c r="I6" t="s">
        <v>26</v>
      </c>
      <c r="J6" t="s">
        <v>27</v>
      </c>
      <c r="L6" s="12" t="s">
        <v>146</v>
      </c>
      <c r="M6" s="14">
        <f>_xlfn.VAR.P(H2:H59)</f>
        <v>9.8002378121284188</v>
      </c>
      <c r="P6" s="21" t="s">
        <v>168</v>
      </c>
      <c r="Q6" s="21">
        <f>(Q5-Q3)/2</f>
        <v>2</v>
      </c>
    </row>
    <row r="7" spans="1:17" ht="18.75" x14ac:dyDescent="0.3">
      <c r="A7" t="s">
        <v>36</v>
      </c>
      <c r="B7" t="s">
        <v>37</v>
      </c>
      <c r="C7" t="s">
        <v>24</v>
      </c>
      <c r="D7" t="s">
        <v>25</v>
      </c>
      <c r="E7" s="17">
        <f t="shared" si="2"/>
        <v>9.6313912009512462E-2</v>
      </c>
      <c r="F7" s="9">
        <f t="shared" si="0"/>
        <v>2.9890524416745241E-2</v>
      </c>
      <c r="G7" s="8">
        <f t="shared" si="1"/>
        <v>9.2763696465761082E-3</v>
      </c>
      <c r="H7" s="3">
        <v>4</v>
      </c>
      <c r="I7" t="s">
        <v>26</v>
      </c>
      <c r="J7" t="s">
        <v>27</v>
      </c>
      <c r="L7" s="12" t="s">
        <v>147</v>
      </c>
      <c r="M7" s="14">
        <f>SQRT(M6)</f>
        <v>3.1305331514182084</v>
      </c>
      <c r="P7" s="21" t="s">
        <v>169</v>
      </c>
      <c r="Q7" s="23">
        <f>Q6/Q4</f>
        <v>0.66666666666666663</v>
      </c>
    </row>
    <row r="8" spans="1:17" ht="18.75" x14ac:dyDescent="0.3">
      <c r="A8" t="s">
        <v>38</v>
      </c>
      <c r="B8" t="s">
        <v>39</v>
      </c>
      <c r="C8" t="s">
        <v>24</v>
      </c>
      <c r="D8" t="s">
        <v>25</v>
      </c>
      <c r="E8" s="17">
        <f t="shared" si="2"/>
        <v>9.6313912009512462E-2</v>
      </c>
      <c r="F8" s="9">
        <f t="shared" si="0"/>
        <v>2.9890524416745241E-2</v>
      </c>
      <c r="G8" s="8">
        <f t="shared" si="1"/>
        <v>9.2763696465761082E-3</v>
      </c>
      <c r="H8" s="3">
        <v>4</v>
      </c>
      <c r="I8" t="s">
        <v>26</v>
      </c>
      <c r="J8" t="s">
        <v>27</v>
      </c>
      <c r="L8" s="12" t="s">
        <v>148</v>
      </c>
      <c r="M8" s="14">
        <f>M7/M5</f>
        <v>0.84846225599185088</v>
      </c>
      <c r="P8" s="21" t="s">
        <v>170</v>
      </c>
      <c r="Q8" s="21">
        <f>(Q3+Q5-2*Q4)/2*Q6</f>
        <v>0</v>
      </c>
    </row>
    <row r="9" spans="1:17" ht="18.75" x14ac:dyDescent="0.3">
      <c r="A9" t="s">
        <v>40</v>
      </c>
      <c r="B9" t="s">
        <v>41</v>
      </c>
      <c r="C9" t="s">
        <v>24</v>
      </c>
      <c r="D9" t="s">
        <v>25</v>
      </c>
      <c r="E9" s="17">
        <f t="shared" si="2"/>
        <v>7.2342449464922716</v>
      </c>
      <c r="F9" s="9">
        <f t="shared" si="0"/>
        <v>-19.457624338841281</v>
      </c>
      <c r="G9" s="8">
        <f t="shared" si="1"/>
        <v>52.334299945848969</v>
      </c>
      <c r="H9" s="3">
        <v>1</v>
      </c>
      <c r="I9" t="s">
        <v>26</v>
      </c>
      <c r="J9" t="s">
        <v>27</v>
      </c>
      <c r="L9" s="10" t="s">
        <v>149</v>
      </c>
      <c r="M9" s="10"/>
      <c r="P9" s="21" t="s">
        <v>171</v>
      </c>
      <c r="Q9" s="21">
        <f>_xlfn.MODE.MULT(H2:H59)</f>
        <v>1</v>
      </c>
    </row>
    <row r="10" spans="1:17" ht="18.75" x14ac:dyDescent="0.3">
      <c r="A10" t="s">
        <v>42</v>
      </c>
      <c r="B10" t="s">
        <v>43</v>
      </c>
      <c r="C10" t="s">
        <v>24</v>
      </c>
      <c r="D10" t="s">
        <v>25</v>
      </c>
      <c r="E10" s="17">
        <f t="shared" si="2"/>
        <v>9.6313912009512462E-2</v>
      </c>
      <c r="F10" s="9">
        <f t="shared" si="0"/>
        <v>2.9890524416745241E-2</v>
      </c>
      <c r="G10" s="8">
        <f t="shared" si="1"/>
        <v>9.2763696465761082E-3</v>
      </c>
      <c r="H10" s="3">
        <v>4</v>
      </c>
      <c r="I10" t="s">
        <v>26</v>
      </c>
      <c r="J10" t="s">
        <v>27</v>
      </c>
      <c r="L10" s="10" t="s">
        <v>150</v>
      </c>
      <c r="M10" s="11">
        <f>M5-M7</f>
        <v>0.55912202099558472</v>
      </c>
      <c r="P10" s="21" t="s">
        <v>145</v>
      </c>
      <c r="Q10" s="22">
        <f>AVERAGE(H2:H59)</f>
        <v>3.6896551724137931</v>
      </c>
    </row>
    <row r="11" spans="1:17" x14ac:dyDescent="0.25">
      <c r="A11" t="s">
        <v>44</v>
      </c>
      <c r="B11" t="s">
        <v>45</v>
      </c>
      <c r="C11" t="s">
        <v>24</v>
      </c>
      <c r="D11" t="s">
        <v>25</v>
      </c>
      <c r="E11" s="17">
        <f t="shared" si="2"/>
        <v>7.2342449464922716</v>
      </c>
      <c r="F11" s="9">
        <f t="shared" si="0"/>
        <v>-19.457624338841281</v>
      </c>
      <c r="G11" s="8">
        <f t="shared" si="1"/>
        <v>52.334299945848969</v>
      </c>
      <c r="H11" s="3">
        <v>1</v>
      </c>
      <c r="I11" t="s">
        <v>26</v>
      </c>
      <c r="J11" t="s">
        <v>27</v>
      </c>
      <c r="L11" s="10" t="s">
        <v>151</v>
      </c>
      <c r="M11" s="11">
        <f>M5+M7</f>
        <v>6.8201883238320011</v>
      </c>
    </row>
    <row r="12" spans="1:17" x14ac:dyDescent="0.25">
      <c r="A12" t="s">
        <v>46</v>
      </c>
      <c r="B12" t="s">
        <v>47</v>
      </c>
      <c r="C12" t="s">
        <v>24</v>
      </c>
      <c r="D12" t="s">
        <v>25</v>
      </c>
      <c r="E12" s="17">
        <f t="shared" si="2"/>
        <v>5.3376932223543401</v>
      </c>
      <c r="F12" s="9">
        <f t="shared" si="0"/>
        <v>12.331911927508303</v>
      </c>
      <c r="G12" s="8">
        <f t="shared" si="1"/>
        <v>28.490968935967459</v>
      </c>
      <c r="H12" s="3">
        <v>6</v>
      </c>
      <c r="I12" t="s">
        <v>26</v>
      </c>
      <c r="J12" t="s">
        <v>27</v>
      </c>
      <c r="L12" s="5" t="s">
        <v>152</v>
      </c>
      <c r="M12" s="9">
        <f>(F2:F59)/(M4*M7^3)</f>
        <v>6.9302276234597029E-3</v>
      </c>
    </row>
    <row r="13" spans="1:17" ht="19.5" thickBot="1" x14ac:dyDescent="0.35">
      <c r="A13" t="s">
        <v>48</v>
      </c>
      <c r="B13" t="s">
        <v>49</v>
      </c>
      <c r="C13" t="s">
        <v>24</v>
      </c>
      <c r="D13" t="s">
        <v>25</v>
      </c>
      <c r="E13" s="17">
        <f t="shared" si="2"/>
        <v>9.6313912009512462E-2</v>
      </c>
      <c r="F13" s="9">
        <f t="shared" si="0"/>
        <v>2.9890524416745241E-2</v>
      </c>
      <c r="G13" s="8">
        <f t="shared" si="1"/>
        <v>9.2763696465761082E-3</v>
      </c>
      <c r="H13" s="3">
        <v>4</v>
      </c>
      <c r="I13" t="s">
        <v>26</v>
      </c>
      <c r="J13" t="s">
        <v>27</v>
      </c>
      <c r="L13" s="6" t="s">
        <v>153</v>
      </c>
      <c r="M13" s="7">
        <f>SUM(G2:G59)/(M4*M7^4)</f>
        <v>4.5348170817483515</v>
      </c>
      <c r="P13" s="25" t="s">
        <v>174</v>
      </c>
      <c r="Q13" s="25"/>
    </row>
    <row r="14" spans="1:17" ht="19.5" thickTop="1" x14ac:dyDescent="0.3">
      <c r="A14" t="s">
        <v>50</v>
      </c>
      <c r="B14" t="s">
        <v>51</v>
      </c>
      <c r="C14" t="s">
        <v>24</v>
      </c>
      <c r="D14" t="s">
        <v>25</v>
      </c>
      <c r="E14" s="17">
        <f t="shared" si="2"/>
        <v>7.2342449464922716</v>
      </c>
      <c r="F14" s="9">
        <f t="shared" si="0"/>
        <v>-19.457624338841281</v>
      </c>
      <c r="G14" s="8">
        <f t="shared" si="1"/>
        <v>52.334299945848969</v>
      </c>
      <c r="H14" s="3">
        <v>1</v>
      </c>
      <c r="I14" t="s">
        <v>26</v>
      </c>
      <c r="J14" t="s">
        <v>27</v>
      </c>
      <c r="M14" s="19"/>
      <c r="P14" s="21" t="s">
        <v>175</v>
      </c>
      <c r="Q14" s="22">
        <f>ROWS(A2:A59)</f>
        <v>58</v>
      </c>
    </row>
    <row r="15" spans="1:17" ht="18.75" x14ac:dyDescent="0.3">
      <c r="A15" t="s">
        <v>52</v>
      </c>
      <c r="B15" t="s">
        <v>53</v>
      </c>
      <c r="C15" t="s">
        <v>24</v>
      </c>
      <c r="D15" t="s">
        <v>25</v>
      </c>
      <c r="E15" s="17">
        <f t="shared" si="2"/>
        <v>2.8549346016646853</v>
      </c>
      <c r="F15" s="9">
        <f t="shared" si="0"/>
        <v>-4.8238550166058474</v>
      </c>
      <c r="G15" s="8">
        <f t="shared" si="1"/>
        <v>8.1506515797822949</v>
      </c>
      <c r="H15" s="3">
        <v>2</v>
      </c>
      <c r="I15" t="s">
        <v>26</v>
      </c>
      <c r="J15" t="s">
        <v>27</v>
      </c>
      <c r="L15" s="18"/>
      <c r="M15" s="20"/>
      <c r="P15" s="21" t="s">
        <v>163</v>
      </c>
      <c r="Q15" s="22">
        <f>MIN(H2:H59)</f>
        <v>1</v>
      </c>
    </row>
    <row r="16" spans="1:17" ht="19.5" thickBot="1" x14ac:dyDescent="0.35">
      <c r="A16" t="s">
        <v>54</v>
      </c>
      <c r="B16" t="s">
        <v>55</v>
      </c>
      <c r="C16" t="s">
        <v>24</v>
      </c>
      <c r="D16" t="s">
        <v>25</v>
      </c>
      <c r="E16" s="17">
        <f t="shared" si="2"/>
        <v>7.2342449464922716</v>
      </c>
      <c r="F16" s="9">
        <f t="shared" si="0"/>
        <v>-19.457624338841281</v>
      </c>
      <c r="G16" s="8">
        <f t="shared" si="1"/>
        <v>52.334299945848969</v>
      </c>
      <c r="H16" s="3">
        <v>1</v>
      </c>
      <c r="I16" t="s">
        <v>26</v>
      </c>
      <c r="J16" t="s">
        <v>27</v>
      </c>
      <c r="L16" s="25" t="s">
        <v>172</v>
      </c>
      <c r="M16" s="25"/>
      <c r="P16" s="21" t="s">
        <v>164</v>
      </c>
      <c r="Q16" s="22">
        <f>MAX(H2:H59)</f>
        <v>15</v>
      </c>
    </row>
    <row r="17" spans="1:17" ht="19.5" thickTop="1" x14ac:dyDescent="0.3">
      <c r="A17" t="s">
        <v>56</v>
      </c>
      <c r="B17" t="s">
        <v>57</v>
      </c>
      <c r="C17" t="s">
        <v>24</v>
      </c>
      <c r="D17" t="s">
        <v>25</v>
      </c>
      <c r="E17" s="17">
        <f t="shared" si="2"/>
        <v>7.2342449464922716</v>
      </c>
      <c r="F17" s="9">
        <f t="shared" si="0"/>
        <v>-19.457624338841281</v>
      </c>
      <c r="G17" s="8">
        <f t="shared" si="1"/>
        <v>52.334299945848969</v>
      </c>
      <c r="H17" s="3">
        <v>1</v>
      </c>
      <c r="I17" t="s">
        <v>26</v>
      </c>
      <c r="J17" t="s">
        <v>27</v>
      </c>
      <c r="L17" s="21" t="s">
        <v>145</v>
      </c>
      <c r="M17" s="24">
        <f>M5</f>
        <v>3.6896551724137931</v>
      </c>
      <c r="P17" s="21" t="s">
        <v>162</v>
      </c>
      <c r="Q17" s="22">
        <f>Q16-Q15</f>
        <v>14</v>
      </c>
    </row>
    <row r="18" spans="1:17" ht="18.75" x14ac:dyDescent="0.3">
      <c r="A18" t="s">
        <v>58</v>
      </c>
      <c r="B18" t="s">
        <v>59</v>
      </c>
      <c r="C18" t="s">
        <v>24</v>
      </c>
      <c r="D18" t="s">
        <v>25</v>
      </c>
      <c r="E18" s="17">
        <f t="shared" si="2"/>
        <v>2.8549346016646853</v>
      </c>
      <c r="F18" s="9">
        <f t="shared" si="0"/>
        <v>-4.8238550166058474</v>
      </c>
      <c r="G18" s="8">
        <f t="shared" si="1"/>
        <v>8.1506515797822949</v>
      </c>
      <c r="H18" s="3">
        <v>2</v>
      </c>
      <c r="I18" t="s">
        <v>26</v>
      </c>
      <c r="J18" t="s">
        <v>27</v>
      </c>
      <c r="L18" s="21" t="s">
        <v>157</v>
      </c>
      <c r="M18" s="24">
        <f>M21/SQRT(M4)</f>
        <v>0.41105914106183061</v>
      </c>
      <c r="P18" s="21" t="s">
        <v>145</v>
      </c>
      <c r="Q18" s="24">
        <f>M3/M4</f>
        <v>3.6896551724137931</v>
      </c>
    </row>
    <row r="19" spans="1:17" ht="18.75" x14ac:dyDescent="0.3">
      <c r="A19" t="s">
        <v>60</v>
      </c>
      <c r="B19" t="s">
        <v>61</v>
      </c>
      <c r="C19" t="s">
        <v>24</v>
      </c>
      <c r="D19" t="s">
        <v>25</v>
      </c>
      <c r="E19" s="17">
        <f t="shared" si="2"/>
        <v>0.47562425683709875</v>
      </c>
      <c r="F19" s="9">
        <f t="shared" si="0"/>
        <v>-0.32801672885317157</v>
      </c>
      <c r="G19" s="8">
        <f t="shared" si="1"/>
        <v>0.22621843369184247</v>
      </c>
      <c r="H19" s="3">
        <v>3</v>
      </c>
      <c r="I19" t="s">
        <v>26</v>
      </c>
      <c r="J19" t="s">
        <v>27</v>
      </c>
      <c r="L19" s="21" t="s">
        <v>158</v>
      </c>
      <c r="M19" s="22">
        <f>MEDIAN(H2:H59)</f>
        <v>3</v>
      </c>
      <c r="P19" s="21" t="s">
        <v>147</v>
      </c>
      <c r="Q19" s="24">
        <f>SQRT(M6)</f>
        <v>3.1305331514182084</v>
      </c>
    </row>
    <row r="20" spans="1:17" ht="18.75" x14ac:dyDescent="0.3">
      <c r="A20" t="s">
        <v>62</v>
      </c>
      <c r="B20" t="s">
        <v>63</v>
      </c>
      <c r="C20" t="s">
        <v>24</v>
      </c>
      <c r="D20" t="s">
        <v>25</v>
      </c>
      <c r="E20" s="17">
        <f t="shared" si="2"/>
        <v>7.2342449464922716</v>
      </c>
      <c r="F20" s="9">
        <f t="shared" si="0"/>
        <v>-19.457624338841281</v>
      </c>
      <c r="G20" s="8">
        <f t="shared" si="1"/>
        <v>52.334299945848969</v>
      </c>
      <c r="H20" s="3">
        <v>1</v>
      </c>
      <c r="I20" t="s">
        <v>26</v>
      </c>
      <c r="J20" t="s">
        <v>27</v>
      </c>
      <c r="L20" s="21" t="s">
        <v>159</v>
      </c>
      <c r="M20" s="22">
        <f>_xlfn.MODE.MULT(H2:H59)</f>
        <v>1</v>
      </c>
      <c r="P20" s="21" t="s">
        <v>176</v>
      </c>
      <c r="Q20" s="24">
        <f>Q19/Q18</f>
        <v>0.84846225599185088</v>
      </c>
    </row>
    <row r="21" spans="1:17" ht="18.75" x14ac:dyDescent="0.3">
      <c r="A21" t="s">
        <v>64</v>
      </c>
      <c r="B21" t="s">
        <v>65</v>
      </c>
      <c r="C21" t="s">
        <v>24</v>
      </c>
      <c r="D21" t="s">
        <v>25</v>
      </c>
      <c r="E21" s="17">
        <f t="shared" si="2"/>
        <v>0.47562425683709875</v>
      </c>
      <c r="F21" s="9">
        <f t="shared" si="0"/>
        <v>-0.32801672885317157</v>
      </c>
      <c r="G21" s="8">
        <f t="shared" si="1"/>
        <v>0.22621843369184247</v>
      </c>
      <c r="H21" s="3">
        <v>3</v>
      </c>
      <c r="I21" t="s">
        <v>26</v>
      </c>
      <c r="J21" t="s">
        <v>27</v>
      </c>
      <c r="L21" s="21" t="s">
        <v>147</v>
      </c>
      <c r="M21" s="24">
        <f>SQRT(M6)</f>
        <v>3.1305331514182084</v>
      </c>
      <c r="P21" s="21" t="s">
        <v>177</v>
      </c>
      <c r="Q21" s="24">
        <f>Q18-Q19</f>
        <v>0.55912202099558472</v>
      </c>
    </row>
    <row r="22" spans="1:17" ht="18.75" x14ac:dyDescent="0.3">
      <c r="A22" t="s">
        <v>66</v>
      </c>
      <c r="B22" t="s">
        <v>67</v>
      </c>
      <c r="C22" t="s">
        <v>24</v>
      </c>
      <c r="D22" t="s">
        <v>25</v>
      </c>
      <c r="E22" s="17">
        <f t="shared" si="2"/>
        <v>7.2342449464922716</v>
      </c>
      <c r="F22" s="9">
        <f t="shared" si="0"/>
        <v>-19.457624338841281</v>
      </c>
      <c r="G22" s="8">
        <f t="shared" si="1"/>
        <v>52.334299945848969</v>
      </c>
      <c r="H22" s="3">
        <v>1</v>
      </c>
      <c r="I22" t="s">
        <v>26</v>
      </c>
      <c r="J22" t="s">
        <v>27</v>
      </c>
      <c r="L22" s="21" t="s">
        <v>160</v>
      </c>
      <c r="M22" s="24">
        <f>_xlfn.VAR.S(H2:H59)</f>
        <v>9.9721718088324263</v>
      </c>
      <c r="P22" s="21" t="s">
        <v>178</v>
      </c>
      <c r="Q22" s="24">
        <f>KURT(H2:H59)</f>
        <v>1.786879820103811</v>
      </c>
    </row>
    <row r="23" spans="1:17" ht="18.75" x14ac:dyDescent="0.3">
      <c r="A23" t="s">
        <v>68</v>
      </c>
      <c r="B23" t="s">
        <v>69</v>
      </c>
      <c r="C23" t="s">
        <v>24</v>
      </c>
      <c r="D23" t="s">
        <v>25</v>
      </c>
      <c r="E23" s="17">
        <f t="shared" si="2"/>
        <v>2.8549346016646853</v>
      </c>
      <c r="F23" s="9">
        <f t="shared" si="0"/>
        <v>-4.8238550166058474</v>
      </c>
      <c r="G23" s="8">
        <f t="shared" si="1"/>
        <v>8.1506515797822949</v>
      </c>
      <c r="H23" s="3">
        <v>2</v>
      </c>
      <c r="I23" t="s">
        <v>26</v>
      </c>
      <c r="J23" t="s">
        <v>27</v>
      </c>
      <c r="L23" s="21" t="s">
        <v>178</v>
      </c>
      <c r="M23" s="24">
        <f>KURT(H2:H59)</f>
        <v>1.786879820103811</v>
      </c>
      <c r="P23" s="21" t="s">
        <v>161</v>
      </c>
      <c r="Q23" s="24">
        <f>SKEW(H2:H59)</f>
        <v>1.3761289213784731</v>
      </c>
    </row>
    <row r="24" spans="1:17" ht="18.75" x14ac:dyDescent="0.3">
      <c r="A24" t="s">
        <v>70</v>
      </c>
      <c r="B24" t="s">
        <v>71</v>
      </c>
      <c r="C24" t="s">
        <v>24</v>
      </c>
      <c r="D24" t="s">
        <v>25</v>
      </c>
      <c r="E24" s="17">
        <f t="shared" si="2"/>
        <v>2.8549346016646853</v>
      </c>
      <c r="F24" s="9">
        <f t="shared" si="0"/>
        <v>-4.8238550166058474</v>
      </c>
      <c r="G24" s="8">
        <f t="shared" si="1"/>
        <v>8.1506515797822949</v>
      </c>
      <c r="H24" s="3">
        <v>2</v>
      </c>
      <c r="I24" t="s">
        <v>26</v>
      </c>
      <c r="J24" t="s">
        <v>27</v>
      </c>
      <c r="L24" s="21" t="s">
        <v>179</v>
      </c>
      <c r="M24" s="24">
        <f>SKEW(H2:H59)</f>
        <v>1.3761289213784731</v>
      </c>
    </row>
    <row r="25" spans="1:17" ht="18.75" x14ac:dyDescent="0.3">
      <c r="A25" t="s">
        <v>72</v>
      </c>
      <c r="B25" t="s">
        <v>73</v>
      </c>
      <c r="C25" t="s">
        <v>24</v>
      </c>
      <c r="D25" t="s">
        <v>25</v>
      </c>
      <c r="E25" s="17">
        <f t="shared" si="2"/>
        <v>7.2342449464922716</v>
      </c>
      <c r="F25" s="9">
        <f t="shared" si="0"/>
        <v>-19.457624338841281</v>
      </c>
      <c r="G25" s="8">
        <f t="shared" si="1"/>
        <v>52.334299945848969</v>
      </c>
      <c r="H25" s="3">
        <v>1</v>
      </c>
      <c r="I25" t="s">
        <v>26</v>
      </c>
      <c r="J25" t="s">
        <v>27</v>
      </c>
      <c r="L25" s="21" t="s">
        <v>162</v>
      </c>
      <c r="M25" s="22">
        <f>M27-M26</f>
        <v>14</v>
      </c>
    </row>
    <row r="26" spans="1:17" ht="18.75" x14ac:dyDescent="0.3">
      <c r="A26" t="s">
        <v>74</v>
      </c>
      <c r="B26" t="s">
        <v>75</v>
      </c>
      <c r="C26" t="s">
        <v>24</v>
      </c>
      <c r="D26" t="s">
        <v>25</v>
      </c>
      <c r="E26" s="17">
        <f t="shared" si="2"/>
        <v>7.2342449464922716</v>
      </c>
      <c r="F26" s="9">
        <f t="shared" si="0"/>
        <v>-19.457624338841281</v>
      </c>
      <c r="G26" s="8">
        <f t="shared" si="1"/>
        <v>52.334299945848969</v>
      </c>
      <c r="H26" s="3">
        <v>1</v>
      </c>
      <c r="I26" t="s">
        <v>26</v>
      </c>
      <c r="J26" t="s">
        <v>27</v>
      </c>
      <c r="L26" s="21" t="s">
        <v>163</v>
      </c>
      <c r="M26" s="22">
        <f>MIN(H2:H59)</f>
        <v>1</v>
      </c>
    </row>
    <row r="27" spans="1:17" ht="18.75" x14ac:dyDescent="0.3">
      <c r="A27" t="s">
        <v>76</v>
      </c>
      <c r="B27" t="s">
        <v>77</v>
      </c>
      <c r="C27" t="s">
        <v>24</v>
      </c>
      <c r="D27" t="s">
        <v>25</v>
      </c>
      <c r="E27" s="17">
        <f t="shared" si="2"/>
        <v>7.2342449464922716</v>
      </c>
      <c r="F27" s="9">
        <f t="shared" si="0"/>
        <v>-19.457624338841281</v>
      </c>
      <c r="G27" s="8">
        <f t="shared" si="1"/>
        <v>52.334299945848969</v>
      </c>
      <c r="H27" s="3">
        <v>1</v>
      </c>
      <c r="I27" t="s">
        <v>26</v>
      </c>
      <c r="J27" t="s">
        <v>27</v>
      </c>
      <c r="L27" s="21" t="s">
        <v>164</v>
      </c>
      <c r="M27" s="22">
        <f>MAX(H2:H59)</f>
        <v>15</v>
      </c>
    </row>
    <row r="28" spans="1:17" ht="18.75" x14ac:dyDescent="0.3">
      <c r="A28" t="s">
        <v>78</v>
      </c>
      <c r="B28" t="s">
        <v>79</v>
      </c>
      <c r="C28" t="s">
        <v>24</v>
      </c>
      <c r="D28" t="s">
        <v>25</v>
      </c>
      <c r="E28" s="17">
        <f t="shared" si="2"/>
        <v>1.7170035671819261</v>
      </c>
      <c r="F28" s="9">
        <f t="shared" si="0"/>
        <v>2.2498667432039032</v>
      </c>
      <c r="G28" s="8">
        <f t="shared" si="1"/>
        <v>2.9481012497154593</v>
      </c>
      <c r="H28" s="3">
        <v>5</v>
      </c>
      <c r="I28" t="s">
        <v>26</v>
      </c>
      <c r="J28" t="s">
        <v>27</v>
      </c>
      <c r="L28" s="21" t="s">
        <v>144</v>
      </c>
      <c r="M28" s="22">
        <f>SUM(H2:H59)</f>
        <v>214</v>
      </c>
    </row>
    <row r="29" spans="1:17" ht="18.75" x14ac:dyDescent="0.3">
      <c r="A29" t="s">
        <v>80</v>
      </c>
      <c r="B29" t="s">
        <v>81</v>
      </c>
      <c r="C29" t="s">
        <v>24</v>
      </c>
      <c r="D29" t="s">
        <v>25</v>
      </c>
      <c r="E29" s="17">
        <f t="shared" si="2"/>
        <v>0.47562425683709875</v>
      </c>
      <c r="F29" s="9">
        <f t="shared" si="0"/>
        <v>-0.32801672885317157</v>
      </c>
      <c r="G29" s="8">
        <f t="shared" si="1"/>
        <v>0.22621843369184247</v>
      </c>
      <c r="H29" s="3">
        <v>3</v>
      </c>
      <c r="I29" t="s">
        <v>26</v>
      </c>
      <c r="J29" t="s">
        <v>27</v>
      </c>
      <c r="L29" s="21" t="s">
        <v>175</v>
      </c>
      <c r="M29" s="21">
        <f>ROWS(A2:A59)</f>
        <v>58</v>
      </c>
    </row>
    <row r="30" spans="1:17" x14ac:dyDescent="0.25">
      <c r="A30" t="s">
        <v>82</v>
      </c>
      <c r="B30" t="s">
        <v>83</v>
      </c>
      <c r="C30" t="s">
        <v>24</v>
      </c>
      <c r="D30" t="s">
        <v>25</v>
      </c>
      <c r="E30" s="17">
        <f t="shared" si="2"/>
        <v>5.3376932223543401</v>
      </c>
      <c r="F30" s="9">
        <f t="shared" si="0"/>
        <v>12.331911927508303</v>
      </c>
      <c r="G30" s="8">
        <f t="shared" si="1"/>
        <v>28.490968935967459</v>
      </c>
      <c r="H30" s="3">
        <v>6</v>
      </c>
      <c r="I30" t="s">
        <v>26</v>
      </c>
      <c r="J30" t="s">
        <v>27</v>
      </c>
    </row>
    <row r="31" spans="1:17" x14ac:dyDescent="0.25">
      <c r="A31" t="s">
        <v>84</v>
      </c>
      <c r="B31" t="s">
        <v>85</v>
      </c>
      <c r="C31" t="s">
        <v>24</v>
      </c>
      <c r="D31" t="s">
        <v>25</v>
      </c>
      <c r="E31" s="17">
        <f t="shared" si="2"/>
        <v>127.92390011890605</v>
      </c>
      <c r="F31" s="9">
        <f t="shared" si="0"/>
        <v>1446.8634220345234</v>
      </c>
      <c r="G31" s="8">
        <f t="shared" si="1"/>
        <v>16364.524221631851</v>
      </c>
      <c r="H31" s="3">
        <v>15</v>
      </c>
      <c r="I31" t="s">
        <v>26</v>
      </c>
      <c r="J31" t="s">
        <v>27</v>
      </c>
    </row>
    <row r="32" spans="1:17" x14ac:dyDescent="0.25">
      <c r="A32" t="s">
        <v>86</v>
      </c>
      <c r="B32" t="s">
        <v>87</v>
      </c>
      <c r="C32" t="s">
        <v>24</v>
      </c>
      <c r="D32" t="s">
        <v>25</v>
      </c>
      <c r="E32" s="17">
        <f t="shared" si="2"/>
        <v>28.199762187871578</v>
      </c>
      <c r="F32" s="9">
        <f t="shared" si="0"/>
        <v>149.75046127352491</v>
      </c>
      <c r="G32" s="8">
        <f t="shared" si="1"/>
        <v>795.22658745251158</v>
      </c>
      <c r="H32" s="3">
        <v>9</v>
      </c>
      <c r="I32" t="s">
        <v>26</v>
      </c>
      <c r="J32" t="s">
        <v>27</v>
      </c>
    </row>
    <row r="33" spans="1:10" x14ac:dyDescent="0.25">
      <c r="A33" t="s">
        <v>88</v>
      </c>
      <c r="B33" t="s">
        <v>89</v>
      </c>
      <c r="C33" t="s">
        <v>24</v>
      </c>
      <c r="D33" t="s">
        <v>25</v>
      </c>
      <c r="E33" s="17">
        <f t="shared" si="2"/>
        <v>18.579072532699165</v>
      </c>
      <c r="F33" s="9">
        <f t="shared" si="0"/>
        <v>80.082209192668799</v>
      </c>
      <c r="G33" s="8">
        <f t="shared" si="1"/>
        <v>345.18193617529658</v>
      </c>
      <c r="H33" s="3">
        <v>8</v>
      </c>
      <c r="I33" t="s">
        <v>26</v>
      </c>
      <c r="J33" t="s">
        <v>27</v>
      </c>
    </row>
    <row r="34" spans="1:10" x14ac:dyDescent="0.25">
      <c r="A34" t="s">
        <v>90</v>
      </c>
      <c r="B34" t="s">
        <v>91</v>
      </c>
      <c r="C34" t="s">
        <v>24</v>
      </c>
      <c r="D34" t="s">
        <v>25</v>
      </c>
      <c r="E34" s="17">
        <f t="shared" si="2"/>
        <v>53.441141498216403</v>
      </c>
      <c r="F34" s="9">
        <f t="shared" si="0"/>
        <v>390.67317233178886</v>
      </c>
      <c r="G34" s="8">
        <f t="shared" si="1"/>
        <v>2855.9556046323873</v>
      </c>
      <c r="H34" s="3">
        <v>11</v>
      </c>
      <c r="I34" t="s">
        <v>26</v>
      </c>
      <c r="J34" t="s">
        <v>27</v>
      </c>
    </row>
    <row r="35" spans="1:10" x14ac:dyDescent="0.25">
      <c r="A35" t="s">
        <v>92</v>
      </c>
      <c r="B35" t="s">
        <v>93</v>
      </c>
      <c r="C35" t="s">
        <v>24</v>
      </c>
      <c r="D35" t="s">
        <v>25</v>
      </c>
      <c r="E35" s="17">
        <f t="shared" si="2"/>
        <v>0.47562425683709875</v>
      </c>
      <c r="F35" s="9">
        <f t="shared" si="0"/>
        <v>-0.32801672885317157</v>
      </c>
      <c r="G35" s="8">
        <f t="shared" si="1"/>
        <v>0.22621843369184247</v>
      </c>
      <c r="H35" s="3">
        <v>3</v>
      </c>
      <c r="I35" t="s">
        <v>26</v>
      </c>
      <c r="J35" t="s">
        <v>27</v>
      </c>
    </row>
    <row r="36" spans="1:10" x14ac:dyDescent="0.25">
      <c r="A36" t="s">
        <v>94</v>
      </c>
      <c r="B36" t="s">
        <v>95</v>
      </c>
      <c r="C36" t="s">
        <v>24</v>
      </c>
      <c r="D36" t="s">
        <v>25</v>
      </c>
      <c r="E36" s="17">
        <f t="shared" si="2"/>
        <v>7.2342449464922716</v>
      </c>
      <c r="F36" s="9">
        <f t="shared" si="0"/>
        <v>-19.457624338841281</v>
      </c>
      <c r="G36" s="8">
        <f t="shared" si="1"/>
        <v>52.334299945848969</v>
      </c>
      <c r="H36" s="3">
        <v>1</v>
      </c>
      <c r="I36" t="s">
        <v>26</v>
      </c>
      <c r="J36" t="s">
        <v>27</v>
      </c>
    </row>
    <row r="37" spans="1:10" x14ac:dyDescent="0.25">
      <c r="A37" t="s">
        <v>96</v>
      </c>
      <c r="B37" t="s">
        <v>97</v>
      </c>
      <c r="C37" t="s">
        <v>24</v>
      </c>
      <c r="D37" t="s">
        <v>25</v>
      </c>
      <c r="E37" s="17">
        <f t="shared" si="2"/>
        <v>10.958382877526754</v>
      </c>
      <c r="F37" s="9">
        <f t="shared" si="0"/>
        <v>36.276026077329945</v>
      </c>
      <c r="G37" s="8">
        <f t="shared" si="1"/>
        <v>120.08615529047154</v>
      </c>
      <c r="H37" s="3">
        <v>7</v>
      </c>
      <c r="I37" t="s">
        <v>26</v>
      </c>
      <c r="J37" t="s">
        <v>27</v>
      </c>
    </row>
    <row r="38" spans="1:10" x14ac:dyDescent="0.25">
      <c r="A38" t="s">
        <v>98</v>
      </c>
      <c r="B38" t="s">
        <v>99</v>
      </c>
      <c r="C38" t="s">
        <v>24</v>
      </c>
      <c r="D38" t="s">
        <v>25</v>
      </c>
      <c r="E38" s="17">
        <f t="shared" si="2"/>
        <v>18.579072532699165</v>
      </c>
      <c r="F38" s="9">
        <f t="shared" si="0"/>
        <v>80.082209192668799</v>
      </c>
      <c r="G38" s="8">
        <f t="shared" si="1"/>
        <v>345.18193617529658</v>
      </c>
      <c r="H38" s="3">
        <v>8</v>
      </c>
      <c r="I38" t="s">
        <v>26</v>
      </c>
      <c r="J38" t="s">
        <v>27</v>
      </c>
    </row>
    <row r="39" spans="1:10" x14ac:dyDescent="0.25">
      <c r="A39" t="s">
        <v>100</v>
      </c>
      <c r="B39" t="s">
        <v>101</v>
      </c>
      <c r="C39" t="s">
        <v>24</v>
      </c>
      <c r="D39" t="s">
        <v>25</v>
      </c>
      <c r="E39" s="17">
        <f t="shared" si="2"/>
        <v>10.958382877526754</v>
      </c>
      <c r="F39" s="9">
        <f t="shared" si="0"/>
        <v>36.276026077329945</v>
      </c>
      <c r="G39" s="8">
        <f t="shared" si="1"/>
        <v>120.08615529047154</v>
      </c>
      <c r="H39" s="3">
        <v>7</v>
      </c>
      <c r="I39" t="s">
        <v>26</v>
      </c>
      <c r="J39" t="s">
        <v>27</v>
      </c>
    </row>
    <row r="40" spans="1:10" x14ac:dyDescent="0.25">
      <c r="A40" t="s">
        <v>102</v>
      </c>
      <c r="B40" t="s">
        <v>103</v>
      </c>
      <c r="C40" t="s">
        <v>24</v>
      </c>
      <c r="D40" t="s">
        <v>25</v>
      </c>
      <c r="E40" s="17">
        <f t="shared" si="2"/>
        <v>7.2342449464922716</v>
      </c>
      <c r="F40" s="9">
        <f t="shared" si="0"/>
        <v>-19.457624338841281</v>
      </c>
      <c r="G40" s="8">
        <f t="shared" si="1"/>
        <v>52.334299945848969</v>
      </c>
      <c r="H40" s="3">
        <v>1</v>
      </c>
      <c r="I40" t="s">
        <v>26</v>
      </c>
      <c r="J40" t="s">
        <v>27</v>
      </c>
    </row>
    <row r="41" spans="1:10" x14ac:dyDescent="0.25">
      <c r="A41" t="s">
        <v>104</v>
      </c>
      <c r="B41" t="s">
        <v>105</v>
      </c>
      <c r="C41" t="s">
        <v>24</v>
      </c>
      <c r="D41" t="s">
        <v>25</v>
      </c>
      <c r="E41" s="17">
        <f t="shared" si="2"/>
        <v>7.2342449464922716</v>
      </c>
      <c r="F41" s="9">
        <f t="shared" si="0"/>
        <v>-19.457624338841281</v>
      </c>
      <c r="G41" s="8">
        <f t="shared" si="1"/>
        <v>52.334299945848969</v>
      </c>
      <c r="H41" s="3">
        <v>1</v>
      </c>
      <c r="I41" t="s">
        <v>26</v>
      </c>
      <c r="J41" t="s">
        <v>27</v>
      </c>
    </row>
    <row r="42" spans="1:10" x14ac:dyDescent="0.25">
      <c r="A42" t="s">
        <v>106</v>
      </c>
      <c r="B42" t="s">
        <v>107</v>
      </c>
      <c r="C42" t="s">
        <v>24</v>
      </c>
      <c r="D42" t="s">
        <v>25</v>
      </c>
      <c r="E42" s="17">
        <f t="shared" si="2"/>
        <v>0.47562425683709875</v>
      </c>
      <c r="F42" s="9">
        <f t="shared" si="0"/>
        <v>-0.32801672885317157</v>
      </c>
      <c r="G42" s="8">
        <f t="shared" si="1"/>
        <v>0.22621843369184247</v>
      </c>
      <c r="H42" s="3">
        <v>3</v>
      </c>
      <c r="I42" t="s">
        <v>26</v>
      </c>
      <c r="J42" t="s">
        <v>27</v>
      </c>
    </row>
    <row r="43" spans="1:10" x14ac:dyDescent="0.25">
      <c r="A43" t="s">
        <v>108</v>
      </c>
      <c r="B43" t="s">
        <v>109</v>
      </c>
      <c r="C43" t="s">
        <v>24</v>
      </c>
      <c r="D43" t="s">
        <v>25</v>
      </c>
      <c r="E43" s="17">
        <f t="shared" si="2"/>
        <v>0.47562425683709875</v>
      </c>
      <c r="F43" s="9">
        <f t="shared" si="0"/>
        <v>-0.32801672885317157</v>
      </c>
      <c r="G43" s="8">
        <f t="shared" si="1"/>
        <v>0.22621843369184247</v>
      </c>
      <c r="H43" s="3">
        <v>3</v>
      </c>
      <c r="I43" t="s">
        <v>26</v>
      </c>
      <c r="J43" t="s">
        <v>27</v>
      </c>
    </row>
    <row r="44" spans="1:10" x14ac:dyDescent="0.25">
      <c r="A44" t="s">
        <v>110</v>
      </c>
      <c r="B44" t="s">
        <v>111</v>
      </c>
      <c r="C44" t="s">
        <v>24</v>
      </c>
      <c r="D44" t="s">
        <v>25</v>
      </c>
      <c r="E44" s="17">
        <f t="shared" si="2"/>
        <v>18.579072532699165</v>
      </c>
      <c r="F44" s="9">
        <f t="shared" si="0"/>
        <v>80.082209192668799</v>
      </c>
      <c r="G44" s="8">
        <f t="shared" si="1"/>
        <v>345.18193617529658</v>
      </c>
      <c r="H44" s="3">
        <v>8</v>
      </c>
      <c r="I44" t="s">
        <v>26</v>
      </c>
      <c r="J44" t="s">
        <v>27</v>
      </c>
    </row>
    <row r="45" spans="1:10" x14ac:dyDescent="0.25">
      <c r="A45" t="s">
        <v>112</v>
      </c>
      <c r="B45" t="s">
        <v>113</v>
      </c>
      <c r="C45" t="s">
        <v>24</v>
      </c>
      <c r="D45" t="s">
        <v>25</v>
      </c>
      <c r="E45" s="17">
        <f t="shared" si="2"/>
        <v>2.8549346016646853</v>
      </c>
      <c r="F45" s="9">
        <f t="shared" si="0"/>
        <v>-4.8238550166058474</v>
      </c>
      <c r="G45" s="8">
        <f t="shared" si="1"/>
        <v>8.1506515797822949</v>
      </c>
      <c r="H45" s="3">
        <v>2</v>
      </c>
      <c r="I45" t="s">
        <v>26</v>
      </c>
      <c r="J45" t="s">
        <v>27</v>
      </c>
    </row>
    <row r="46" spans="1:10" x14ac:dyDescent="0.25">
      <c r="A46" t="s">
        <v>114</v>
      </c>
      <c r="B46" t="s">
        <v>115</v>
      </c>
      <c r="C46" t="s">
        <v>24</v>
      </c>
      <c r="D46" t="s">
        <v>25</v>
      </c>
      <c r="E46" s="17">
        <f t="shared" si="2"/>
        <v>1.7170035671819261</v>
      </c>
      <c r="F46" s="9">
        <f t="shared" si="0"/>
        <v>2.2498667432039032</v>
      </c>
      <c r="G46" s="8">
        <f t="shared" si="1"/>
        <v>2.9481012497154593</v>
      </c>
      <c r="H46" s="3">
        <v>5</v>
      </c>
      <c r="I46" t="s">
        <v>26</v>
      </c>
      <c r="J46" t="s">
        <v>27</v>
      </c>
    </row>
    <row r="47" spans="1:10" x14ac:dyDescent="0.25">
      <c r="A47" t="s">
        <v>116</v>
      </c>
      <c r="B47" t="s">
        <v>117</v>
      </c>
      <c r="C47" t="s">
        <v>24</v>
      </c>
      <c r="D47" t="s">
        <v>25</v>
      </c>
      <c r="E47" s="17">
        <f t="shared" si="2"/>
        <v>1.7170035671819261</v>
      </c>
      <c r="F47" s="9">
        <f t="shared" si="0"/>
        <v>2.2498667432039032</v>
      </c>
      <c r="G47" s="8">
        <f t="shared" si="1"/>
        <v>2.9481012497154593</v>
      </c>
      <c r="H47" s="3">
        <v>5</v>
      </c>
      <c r="I47" t="s">
        <v>26</v>
      </c>
      <c r="J47" t="s">
        <v>27</v>
      </c>
    </row>
    <row r="48" spans="1:10" x14ac:dyDescent="0.25">
      <c r="A48" t="s">
        <v>118</v>
      </c>
      <c r="B48" t="s">
        <v>119</v>
      </c>
      <c r="C48" t="s">
        <v>24</v>
      </c>
      <c r="D48" t="s">
        <v>25</v>
      </c>
      <c r="E48" s="17">
        <f t="shared" si="2"/>
        <v>7.2342449464922716</v>
      </c>
      <c r="F48" s="9">
        <f t="shared" si="0"/>
        <v>-19.457624338841281</v>
      </c>
      <c r="G48" s="8">
        <f t="shared" si="1"/>
        <v>52.334299945848969</v>
      </c>
      <c r="H48" s="3">
        <v>1</v>
      </c>
      <c r="I48" t="s">
        <v>26</v>
      </c>
      <c r="J48" t="s">
        <v>27</v>
      </c>
    </row>
    <row r="49" spans="1:10" x14ac:dyDescent="0.25">
      <c r="A49" t="s">
        <v>120</v>
      </c>
      <c r="B49" t="s">
        <v>121</v>
      </c>
      <c r="C49" t="s">
        <v>24</v>
      </c>
      <c r="D49" t="s">
        <v>25</v>
      </c>
      <c r="E49" s="17">
        <f t="shared" si="2"/>
        <v>7.2342449464922716</v>
      </c>
      <c r="F49" s="9">
        <f t="shared" si="0"/>
        <v>-19.457624338841281</v>
      </c>
      <c r="G49" s="8">
        <f t="shared" si="1"/>
        <v>52.334299945848969</v>
      </c>
      <c r="H49" s="3">
        <v>1</v>
      </c>
      <c r="I49" t="s">
        <v>26</v>
      </c>
      <c r="J49" t="s">
        <v>27</v>
      </c>
    </row>
    <row r="50" spans="1:10" x14ac:dyDescent="0.25">
      <c r="A50" t="s">
        <v>122</v>
      </c>
      <c r="B50" t="s">
        <v>123</v>
      </c>
      <c r="C50" t="s">
        <v>24</v>
      </c>
      <c r="D50" t="s">
        <v>25</v>
      </c>
      <c r="E50" s="17">
        <f t="shared" si="2"/>
        <v>0.47562425683709875</v>
      </c>
      <c r="F50" s="9">
        <f t="shared" si="0"/>
        <v>-0.32801672885317157</v>
      </c>
      <c r="G50" s="8">
        <f t="shared" si="1"/>
        <v>0.22621843369184247</v>
      </c>
      <c r="H50" s="3">
        <v>3</v>
      </c>
      <c r="I50" t="s">
        <v>26</v>
      </c>
      <c r="J50" t="s">
        <v>27</v>
      </c>
    </row>
    <row r="51" spans="1:10" x14ac:dyDescent="0.25">
      <c r="A51" t="s">
        <v>124</v>
      </c>
      <c r="B51" t="s">
        <v>125</v>
      </c>
      <c r="C51" t="s">
        <v>24</v>
      </c>
      <c r="D51" t="s">
        <v>25</v>
      </c>
      <c r="E51" s="17">
        <f t="shared" si="2"/>
        <v>28.199762187871578</v>
      </c>
      <c r="F51" s="9">
        <f t="shared" si="0"/>
        <v>149.75046127352491</v>
      </c>
      <c r="G51" s="8">
        <f t="shared" si="1"/>
        <v>795.22658745251158</v>
      </c>
      <c r="H51" s="3">
        <v>9</v>
      </c>
      <c r="I51" t="s">
        <v>26</v>
      </c>
      <c r="J51" t="s">
        <v>27</v>
      </c>
    </row>
    <row r="52" spans="1:10" x14ac:dyDescent="0.25">
      <c r="A52" t="s">
        <v>126</v>
      </c>
      <c r="B52" t="s">
        <v>127</v>
      </c>
      <c r="C52" t="s">
        <v>24</v>
      </c>
      <c r="D52" t="s">
        <v>25</v>
      </c>
      <c r="E52" s="17">
        <f t="shared" si="2"/>
        <v>18.579072532699165</v>
      </c>
      <c r="F52" s="9">
        <f t="shared" si="0"/>
        <v>80.082209192668799</v>
      </c>
      <c r="G52" s="8">
        <f t="shared" si="1"/>
        <v>345.18193617529658</v>
      </c>
      <c r="H52" s="3">
        <v>8</v>
      </c>
      <c r="I52" t="s">
        <v>26</v>
      </c>
      <c r="J52" t="s">
        <v>27</v>
      </c>
    </row>
    <row r="53" spans="1:10" x14ac:dyDescent="0.25">
      <c r="A53" t="s">
        <v>128</v>
      </c>
      <c r="B53" t="s">
        <v>129</v>
      </c>
      <c r="C53" t="s">
        <v>24</v>
      </c>
      <c r="D53" t="s">
        <v>25</v>
      </c>
      <c r="E53" s="17">
        <f t="shared" si="2"/>
        <v>9.6313912009512462E-2</v>
      </c>
      <c r="F53" s="9">
        <f t="shared" si="0"/>
        <v>2.9890524416745241E-2</v>
      </c>
      <c r="G53" s="8">
        <f t="shared" si="1"/>
        <v>9.2763696465761082E-3</v>
      </c>
      <c r="H53" s="3">
        <v>4</v>
      </c>
      <c r="I53" t="s">
        <v>26</v>
      </c>
      <c r="J53" t="s">
        <v>27</v>
      </c>
    </row>
    <row r="54" spans="1:10" x14ac:dyDescent="0.25">
      <c r="A54" t="s">
        <v>130</v>
      </c>
      <c r="B54" t="s">
        <v>131</v>
      </c>
      <c r="C54" t="s">
        <v>24</v>
      </c>
      <c r="D54" t="s">
        <v>25</v>
      </c>
      <c r="E54" s="17">
        <f t="shared" si="2"/>
        <v>7.2342449464922716</v>
      </c>
      <c r="F54" s="9">
        <f t="shared" si="0"/>
        <v>-19.457624338841281</v>
      </c>
      <c r="G54" s="8">
        <f t="shared" si="1"/>
        <v>52.334299945848969</v>
      </c>
      <c r="H54" s="3">
        <v>1</v>
      </c>
      <c r="I54" t="s">
        <v>26</v>
      </c>
      <c r="J54" t="s">
        <v>27</v>
      </c>
    </row>
    <row r="55" spans="1:10" x14ac:dyDescent="0.25">
      <c r="A55" t="s">
        <v>132</v>
      </c>
      <c r="B55" t="s">
        <v>133</v>
      </c>
      <c r="C55" t="s">
        <v>24</v>
      </c>
      <c r="D55" t="s">
        <v>25</v>
      </c>
      <c r="E55" s="17">
        <f t="shared" si="2"/>
        <v>7.2342449464922716</v>
      </c>
      <c r="F55" s="9">
        <f t="shared" si="0"/>
        <v>-19.457624338841281</v>
      </c>
      <c r="G55" s="8">
        <f t="shared" si="1"/>
        <v>52.334299945848969</v>
      </c>
      <c r="H55" s="3">
        <v>1</v>
      </c>
      <c r="I55" t="s">
        <v>26</v>
      </c>
      <c r="J55" t="s">
        <v>27</v>
      </c>
    </row>
    <row r="56" spans="1:10" x14ac:dyDescent="0.25">
      <c r="A56" t="s">
        <v>134</v>
      </c>
      <c r="B56" t="s">
        <v>135</v>
      </c>
      <c r="C56" t="s">
        <v>24</v>
      </c>
      <c r="D56" t="s">
        <v>25</v>
      </c>
      <c r="E56" s="17">
        <f t="shared" si="2"/>
        <v>7.2342449464922716</v>
      </c>
      <c r="F56" s="9">
        <f t="shared" si="0"/>
        <v>-19.457624338841281</v>
      </c>
      <c r="G56" s="8">
        <f t="shared" si="1"/>
        <v>52.334299945848969</v>
      </c>
      <c r="H56" s="3">
        <v>1</v>
      </c>
      <c r="I56" t="s">
        <v>26</v>
      </c>
      <c r="J56" t="s">
        <v>27</v>
      </c>
    </row>
    <row r="57" spans="1:10" x14ac:dyDescent="0.25">
      <c r="A57" t="s">
        <v>136</v>
      </c>
      <c r="B57" t="s">
        <v>137</v>
      </c>
      <c r="C57" t="s">
        <v>24</v>
      </c>
      <c r="D57" t="s">
        <v>25</v>
      </c>
      <c r="E57" s="17">
        <f t="shared" si="2"/>
        <v>7.2342449464922716</v>
      </c>
      <c r="F57" s="9">
        <f t="shared" si="0"/>
        <v>-19.457624338841281</v>
      </c>
      <c r="G57" s="8">
        <f t="shared" si="1"/>
        <v>52.334299945848969</v>
      </c>
      <c r="H57" s="3">
        <v>1</v>
      </c>
      <c r="I57" t="s">
        <v>26</v>
      </c>
      <c r="J57" t="s">
        <v>27</v>
      </c>
    </row>
    <row r="58" spans="1:10" x14ac:dyDescent="0.25">
      <c r="A58" t="s">
        <v>138</v>
      </c>
      <c r="B58" t="s">
        <v>139</v>
      </c>
      <c r="C58" t="s">
        <v>24</v>
      </c>
      <c r="D58" t="s">
        <v>25</v>
      </c>
      <c r="E58" s="17">
        <f t="shared" si="2"/>
        <v>2.8549346016646853</v>
      </c>
      <c r="F58" s="9">
        <f t="shared" si="0"/>
        <v>-4.8238550166058474</v>
      </c>
      <c r="G58" s="8">
        <f t="shared" si="1"/>
        <v>8.1506515797822949</v>
      </c>
      <c r="H58" s="3">
        <v>2</v>
      </c>
      <c r="I58" t="s">
        <v>26</v>
      </c>
      <c r="J58" t="s">
        <v>27</v>
      </c>
    </row>
    <row r="59" spans="1:10" x14ac:dyDescent="0.25">
      <c r="A59" t="s">
        <v>140</v>
      </c>
      <c r="B59" t="s">
        <v>141</v>
      </c>
      <c r="C59" t="s">
        <v>24</v>
      </c>
      <c r="D59" t="s">
        <v>25</v>
      </c>
      <c r="E59" s="17">
        <f t="shared" si="2"/>
        <v>7.2342449464922716</v>
      </c>
      <c r="F59" s="9">
        <f t="shared" si="0"/>
        <v>-19.457624338841281</v>
      </c>
      <c r="G59" s="8">
        <f t="shared" si="1"/>
        <v>52.334299945848969</v>
      </c>
      <c r="H59" s="3">
        <v>1</v>
      </c>
      <c r="I59" t="s">
        <v>26</v>
      </c>
      <c r="J59" t="s">
        <v>27</v>
      </c>
    </row>
    <row r="60" spans="1:10" x14ac:dyDescent="0.25">
      <c r="H60" s="3"/>
    </row>
  </sheetData>
  <mergeCells count="3">
    <mergeCell ref="P2:Q2"/>
    <mergeCell ref="P13:Q13"/>
    <mergeCell ref="L16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TABLICA</vt:lpstr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Angelika</cp:lastModifiedBy>
  <dcterms:modified xsi:type="dcterms:W3CDTF">2017-04-28T21:13:14Z</dcterms:modified>
</cp:coreProperties>
</file>