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4480" windowHeight="11640" activeTab="1"/>
  </bookViews>
  <sheets>
    <sheet name="Opis" sheetId="12" r:id="rId1"/>
    <sheet name="Dane" sheetId="1" r:id="rId2"/>
    <sheet name="Tabela przestawna" sheetId="4" r:id="rId3"/>
    <sheet name="Korelacje" sheetId="6" r:id="rId4"/>
    <sheet name="Podział ze względu na kontynent" sheetId="10" r:id="rId5"/>
    <sheet name="Dane surowe - średni czas życia" sheetId="2" r:id="rId6"/>
    <sheet name="Dane surowe - liczba ludności" sheetId="3" r:id="rId7"/>
  </sheets>
  <calcPr calcId="140001" concurrentCalc="0"/>
  <pivotCaches>
    <pivotCache cacheId="55" r:id="rId8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O8" i="1"/>
  <c r="O10" i="1"/>
  <c r="P7" i="1"/>
  <c r="P8" i="1"/>
  <c r="P10" i="1"/>
  <c r="J8" i="6"/>
  <c r="J7" i="6"/>
  <c r="I8" i="6"/>
  <c r="I7" i="6"/>
  <c r="H8" i="6"/>
  <c r="H7" i="6"/>
  <c r="T9" i="1"/>
  <c r="S9" i="1"/>
  <c r="T5" i="1"/>
  <c r="S5" i="1"/>
  <c r="T3" i="1"/>
  <c r="S3" i="1"/>
  <c r="T4" i="1"/>
  <c r="S4" i="1"/>
  <c r="P12" i="1"/>
  <c r="O12" i="1"/>
  <c r="P11" i="1"/>
  <c r="O11" i="1"/>
  <c r="P5" i="1"/>
  <c r="O5" i="1"/>
  <c r="P4" i="1"/>
  <c r="O4" i="1"/>
  <c r="P3" i="1"/>
  <c r="O3" i="1"/>
  <c r="J10" i="1"/>
  <c r="J3" i="1"/>
  <c r="J39" i="1"/>
  <c r="J4" i="1"/>
  <c r="J5" i="1"/>
  <c r="J6" i="1"/>
  <c r="J7" i="1"/>
  <c r="J8" i="1"/>
  <c r="J9" i="1"/>
  <c r="K18" i="1" a="1"/>
  <c r="K18" i="1"/>
  <c r="K9" i="1"/>
  <c r="K8" i="1"/>
  <c r="K7" i="1"/>
  <c r="K6" i="1"/>
  <c r="K5" i="1"/>
  <c r="K4" i="1"/>
  <c r="K3" i="1"/>
  <c r="O9" i="1"/>
  <c r="S6" i="1"/>
  <c r="P9" i="1"/>
  <c r="T6" i="1"/>
  <c r="O6" i="1"/>
  <c r="S8" i="1"/>
  <c r="P6" i="1"/>
  <c r="T8" i="1"/>
  <c r="K11" i="1"/>
  <c r="S7" i="1"/>
  <c r="T7" i="1"/>
  <c r="J11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K33" i="1"/>
  <c r="K25" i="1"/>
  <c r="K28" i="1"/>
  <c r="K20" i="1"/>
  <c r="K32" i="1"/>
  <c r="K31" i="1"/>
  <c r="K27" i="1"/>
  <c r="K23" i="1"/>
  <c r="K19" i="1"/>
  <c r="K29" i="1"/>
  <c r="K21" i="1"/>
  <c r="K24" i="1"/>
  <c r="K34" i="1"/>
  <c r="K30" i="1"/>
  <c r="K26" i="1"/>
  <c r="K22" i="1"/>
  <c r="K39" i="1" a="1"/>
  <c r="K40" i="1"/>
  <c r="K47" i="1"/>
  <c r="K54" i="1"/>
  <c r="K57" i="1"/>
  <c r="K41" i="1"/>
  <c r="K48" i="1"/>
  <c r="K59" i="1"/>
  <c r="K43" i="1"/>
  <c r="K50" i="1"/>
  <c r="K53" i="1"/>
  <c r="K60" i="1"/>
  <c r="K44" i="1"/>
  <c r="K55" i="1"/>
  <c r="K39" i="1"/>
  <c r="K46" i="1"/>
  <c r="K49" i="1"/>
  <c r="K56" i="1"/>
  <c r="K51" i="1"/>
  <c r="K58" i="1"/>
  <c r="K42" i="1"/>
  <c r="K45" i="1"/>
  <c r="K52" i="1"/>
</calcChain>
</file>

<file path=xl/sharedStrings.xml><?xml version="1.0" encoding="utf-8"?>
<sst xmlns="http://schemas.openxmlformats.org/spreadsheetml/2006/main" count="542" uniqueCount="313">
  <si>
    <r>
      <t xml:space="preserve">K R A J  / </t>
    </r>
    <r>
      <rPr>
        <i/>
        <sz val="8"/>
        <rFont val="Times New Roman"/>
        <family val="1"/>
        <charset val="238"/>
      </rPr>
      <t xml:space="preserve"> C O U N T R Y </t>
    </r>
  </si>
  <si>
    <r>
      <t xml:space="preserve">Stolica / </t>
    </r>
    <r>
      <rPr>
        <i/>
        <sz val="8"/>
        <rFont val="Times New Roman"/>
        <family val="1"/>
        <charset val="238"/>
      </rPr>
      <t>Capital city</t>
    </r>
  </si>
  <si>
    <r>
      <t xml:space="preserve">Powierzchnia / </t>
    </r>
    <r>
      <rPr>
        <i/>
        <sz val="8"/>
        <rFont val="Times New Roman"/>
        <family val="1"/>
        <charset val="238"/>
      </rPr>
      <t>Area</t>
    </r>
  </si>
  <si>
    <t>a</t>
  </si>
  <si>
    <r>
      <t xml:space="preserve">Ludność (szacunki na środek roku) / </t>
    </r>
    <r>
      <rPr>
        <i/>
        <sz val="8"/>
        <rFont val="Times New Roman"/>
        <family val="1"/>
        <charset val="238"/>
      </rPr>
      <t>Population (mid-year estimates)</t>
    </r>
  </si>
  <si>
    <r>
      <t xml:space="preserve">Ś w i a t /  </t>
    </r>
    <r>
      <rPr>
        <b/>
        <i/>
        <sz val="8"/>
        <rFont val="Times New Roman"/>
        <family val="1"/>
        <charset val="238"/>
      </rPr>
      <t>W o r l d</t>
    </r>
  </si>
  <si>
    <r>
      <t xml:space="preserve">w tym:  </t>
    </r>
    <r>
      <rPr>
        <i/>
        <sz val="8"/>
        <rFont val="Times New Roman"/>
        <family val="1"/>
        <charset val="238"/>
      </rPr>
      <t>of which:</t>
    </r>
  </si>
  <si>
    <r>
      <t xml:space="preserve">Argentyna / </t>
    </r>
    <r>
      <rPr>
        <i/>
        <sz val="8"/>
        <rFont val="Times New Roman"/>
        <family val="1"/>
        <charset val="238"/>
      </rPr>
      <t>Argentina</t>
    </r>
  </si>
  <si>
    <r>
      <t xml:space="preserve">Buenos Aires / </t>
    </r>
    <r>
      <rPr>
        <i/>
        <sz val="8"/>
        <rFont val="Times New Roman"/>
        <family val="1"/>
        <charset val="238"/>
      </rPr>
      <t>Buenos Aires</t>
    </r>
  </si>
  <si>
    <r>
      <t xml:space="preserve">Australia / </t>
    </r>
    <r>
      <rPr>
        <i/>
        <sz val="8"/>
        <rFont val="Times New Roman"/>
        <family val="1"/>
        <charset val="238"/>
      </rPr>
      <t>Australia</t>
    </r>
  </si>
  <si>
    <r>
      <t xml:space="preserve">Canberra / </t>
    </r>
    <r>
      <rPr>
        <i/>
        <sz val="8"/>
        <rFont val="Times New Roman"/>
        <family val="1"/>
        <charset val="238"/>
      </rPr>
      <t>Canberra</t>
    </r>
  </si>
  <si>
    <r>
      <t xml:space="preserve">Austria / </t>
    </r>
    <r>
      <rPr>
        <i/>
        <sz val="8"/>
        <rFont val="Times New Roman"/>
        <family val="1"/>
        <charset val="238"/>
      </rPr>
      <t>Austria</t>
    </r>
  </si>
  <si>
    <r>
      <t xml:space="preserve">Wiedeń / </t>
    </r>
    <r>
      <rPr>
        <i/>
        <sz val="8"/>
        <rFont val="Times New Roman"/>
        <family val="1"/>
        <charset val="238"/>
      </rPr>
      <t>Vienna</t>
    </r>
  </si>
  <si>
    <r>
      <t xml:space="preserve">Belgia / </t>
    </r>
    <r>
      <rPr>
        <i/>
        <sz val="8"/>
        <rFont val="Times New Roman"/>
        <family val="1"/>
        <charset val="238"/>
      </rPr>
      <t>Belgium</t>
    </r>
  </si>
  <si>
    <r>
      <t xml:space="preserve">Bruksela / </t>
    </r>
    <r>
      <rPr>
        <i/>
        <sz val="8"/>
        <rFont val="Times New Roman"/>
        <family val="1"/>
        <charset val="238"/>
      </rPr>
      <t>Brussels</t>
    </r>
  </si>
  <si>
    <r>
      <t xml:space="preserve">Białoruś / </t>
    </r>
    <r>
      <rPr>
        <i/>
        <sz val="8"/>
        <rFont val="Times New Roman"/>
        <family val="1"/>
        <charset val="238"/>
      </rPr>
      <t>Belarus</t>
    </r>
  </si>
  <si>
    <r>
      <t xml:space="preserve">Mińsk / </t>
    </r>
    <r>
      <rPr>
        <i/>
        <sz val="8"/>
        <rFont val="Times New Roman"/>
        <family val="1"/>
        <charset val="238"/>
      </rPr>
      <t>Minsk</t>
    </r>
  </si>
  <si>
    <r>
      <t xml:space="preserve">Brazylia / </t>
    </r>
    <r>
      <rPr>
        <i/>
        <sz val="8"/>
        <rFont val="Times New Roman"/>
        <family val="1"/>
        <charset val="238"/>
      </rPr>
      <t>Brazil</t>
    </r>
  </si>
  <si>
    <r>
      <t xml:space="preserve">Brasília / </t>
    </r>
    <r>
      <rPr>
        <i/>
        <sz val="8"/>
        <rFont val="Times New Roman"/>
        <family val="1"/>
        <charset val="238"/>
      </rPr>
      <t>Brasília</t>
    </r>
  </si>
  <si>
    <r>
      <t xml:space="preserve">Bułgaria / </t>
    </r>
    <r>
      <rPr>
        <i/>
        <sz val="8"/>
        <rFont val="Times New Roman"/>
        <family val="1"/>
        <charset val="238"/>
      </rPr>
      <t>Bulgaria</t>
    </r>
  </si>
  <si>
    <r>
      <t xml:space="preserve">Sofia   /   </t>
    </r>
    <r>
      <rPr>
        <i/>
        <sz val="8"/>
        <rFont val="Times New Roman"/>
        <family val="1"/>
        <charset val="238"/>
      </rPr>
      <t>Sofia</t>
    </r>
  </si>
  <si>
    <r>
      <t xml:space="preserve">Chile / </t>
    </r>
    <r>
      <rPr>
        <i/>
        <sz val="8"/>
        <rFont val="Times New Roman"/>
        <family val="1"/>
        <charset val="238"/>
      </rPr>
      <t>Chile</t>
    </r>
  </si>
  <si>
    <r>
      <t xml:space="preserve">Santiago / </t>
    </r>
    <r>
      <rPr>
        <i/>
        <sz val="8"/>
        <rFont val="Times New Roman"/>
        <family val="1"/>
        <charset val="238"/>
      </rPr>
      <t xml:space="preserve">Santiago </t>
    </r>
  </si>
  <si>
    <t>b</t>
  </si>
  <si>
    <r>
      <t xml:space="preserve">Chiny / </t>
    </r>
    <r>
      <rPr>
        <i/>
        <sz val="8"/>
        <rFont val="Times New Roman"/>
        <family val="1"/>
        <charset val="238"/>
      </rPr>
      <t>China</t>
    </r>
  </si>
  <si>
    <r>
      <t xml:space="preserve">Pekin / </t>
    </r>
    <r>
      <rPr>
        <i/>
        <sz val="8"/>
        <rFont val="Times New Roman"/>
        <family val="1"/>
        <charset val="238"/>
      </rPr>
      <t>Beijing (Peking)</t>
    </r>
  </si>
  <si>
    <r>
      <t xml:space="preserve">Chorwacja / </t>
    </r>
    <r>
      <rPr>
        <i/>
        <sz val="8"/>
        <rFont val="Times New Roman"/>
        <family val="1"/>
        <charset val="238"/>
      </rPr>
      <t>Croatia</t>
    </r>
  </si>
  <si>
    <r>
      <t xml:space="preserve">Zagrzeb / </t>
    </r>
    <r>
      <rPr>
        <i/>
        <sz val="8"/>
        <rFont val="Times New Roman"/>
        <family val="1"/>
        <charset val="238"/>
      </rPr>
      <t>Zagreb</t>
    </r>
  </si>
  <si>
    <r>
      <t xml:space="preserve">Cypr / </t>
    </r>
    <r>
      <rPr>
        <i/>
        <sz val="8"/>
        <rFont val="Times New Roman"/>
        <family val="1"/>
        <charset val="238"/>
      </rPr>
      <t>Cyprus</t>
    </r>
  </si>
  <si>
    <t>c</t>
  </si>
  <si>
    <r>
      <t xml:space="preserve">Nikozja / </t>
    </r>
    <r>
      <rPr>
        <i/>
        <sz val="8"/>
        <rFont val="Times New Roman"/>
        <family val="1"/>
        <charset val="238"/>
      </rPr>
      <t>Nicosia</t>
    </r>
  </si>
  <si>
    <r>
      <t xml:space="preserve">Czechy / </t>
    </r>
    <r>
      <rPr>
        <i/>
        <sz val="8"/>
        <rFont val="Times New Roman"/>
        <family val="1"/>
        <charset val="238"/>
      </rPr>
      <t>Czech Republic</t>
    </r>
  </si>
  <si>
    <r>
      <t xml:space="preserve">Praga / </t>
    </r>
    <r>
      <rPr>
        <i/>
        <sz val="8"/>
        <rFont val="Times New Roman"/>
        <family val="1"/>
        <charset val="238"/>
      </rPr>
      <t>Prague</t>
    </r>
  </si>
  <si>
    <r>
      <t xml:space="preserve">Dania / </t>
    </r>
    <r>
      <rPr>
        <i/>
        <sz val="8"/>
        <rFont val="Times New Roman"/>
        <family val="1"/>
        <charset val="238"/>
      </rPr>
      <t>Denmark</t>
    </r>
  </si>
  <si>
    <r>
      <t xml:space="preserve">Kopenhaga / </t>
    </r>
    <r>
      <rPr>
        <i/>
        <sz val="8"/>
        <rFont val="Times New Roman"/>
        <family val="1"/>
        <charset val="238"/>
      </rPr>
      <t>Copenhagen</t>
    </r>
  </si>
  <si>
    <r>
      <t xml:space="preserve">Egipt / </t>
    </r>
    <r>
      <rPr>
        <i/>
        <sz val="8"/>
        <rFont val="Times New Roman"/>
        <family val="1"/>
        <charset val="238"/>
      </rPr>
      <t>Egypt</t>
    </r>
  </si>
  <si>
    <r>
      <t xml:space="preserve">Kair / </t>
    </r>
    <r>
      <rPr>
        <i/>
        <sz val="8"/>
        <rFont val="Times New Roman"/>
        <family val="1"/>
        <charset val="238"/>
      </rPr>
      <t>Cairo</t>
    </r>
  </si>
  <si>
    <r>
      <t xml:space="preserve">Estonia / </t>
    </r>
    <r>
      <rPr>
        <i/>
        <sz val="8"/>
        <rFont val="Times New Roman"/>
        <family val="1"/>
        <charset val="238"/>
      </rPr>
      <t>Estonia</t>
    </r>
  </si>
  <si>
    <r>
      <t xml:space="preserve">Tallinn / </t>
    </r>
    <r>
      <rPr>
        <i/>
        <sz val="8"/>
        <rFont val="Times New Roman"/>
        <family val="1"/>
        <charset val="238"/>
      </rPr>
      <t>Tallinn</t>
    </r>
  </si>
  <si>
    <r>
      <t xml:space="preserve">Finlandia / </t>
    </r>
    <r>
      <rPr>
        <i/>
        <sz val="8"/>
        <rFont val="Times New Roman"/>
        <family val="1"/>
        <charset val="238"/>
      </rPr>
      <t>Finland</t>
    </r>
  </si>
  <si>
    <r>
      <t xml:space="preserve">Helsinki / </t>
    </r>
    <r>
      <rPr>
        <i/>
        <sz val="8"/>
        <rFont val="Times New Roman"/>
        <family val="1"/>
        <charset val="238"/>
      </rPr>
      <t>Helsinki</t>
    </r>
  </si>
  <si>
    <r>
      <t xml:space="preserve">Francja / </t>
    </r>
    <r>
      <rPr>
        <i/>
        <sz val="8"/>
        <rFont val="Times New Roman"/>
        <family val="1"/>
        <charset val="238"/>
      </rPr>
      <t>France</t>
    </r>
  </si>
  <si>
    <t>d</t>
  </si>
  <si>
    <r>
      <t xml:space="preserve">Paryż / </t>
    </r>
    <r>
      <rPr>
        <i/>
        <sz val="8"/>
        <rFont val="Times New Roman"/>
        <family val="1"/>
        <charset val="238"/>
      </rPr>
      <t>Paris</t>
    </r>
  </si>
  <si>
    <r>
      <t xml:space="preserve">Grecja / </t>
    </r>
    <r>
      <rPr>
        <i/>
        <sz val="8"/>
        <rFont val="Times New Roman"/>
        <family val="1"/>
        <charset val="238"/>
      </rPr>
      <t>Greece</t>
    </r>
  </si>
  <si>
    <r>
      <t xml:space="preserve">Ateny / </t>
    </r>
    <r>
      <rPr>
        <i/>
        <sz val="8"/>
        <rFont val="Times New Roman"/>
        <family val="1"/>
        <charset val="238"/>
      </rPr>
      <t>Athens</t>
    </r>
  </si>
  <si>
    <r>
      <t xml:space="preserve">Hiszpania / </t>
    </r>
    <r>
      <rPr>
        <i/>
        <sz val="8"/>
        <rFont val="Times New Roman"/>
        <family val="1"/>
        <charset val="238"/>
      </rPr>
      <t>Spain</t>
    </r>
  </si>
  <si>
    <r>
      <t xml:space="preserve">Madryt / </t>
    </r>
    <r>
      <rPr>
        <i/>
        <sz val="8"/>
        <rFont val="Times New Roman"/>
        <family val="1"/>
        <charset val="238"/>
      </rPr>
      <t>Madrid</t>
    </r>
  </si>
  <si>
    <r>
      <t xml:space="preserve">Holandia / </t>
    </r>
    <r>
      <rPr>
        <i/>
        <sz val="8"/>
        <rFont val="Times New Roman"/>
        <family val="1"/>
        <charset val="238"/>
      </rPr>
      <t>Netherlands</t>
    </r>
  </si>
  <si>
    <r>
      <t xml:space="preserve">Amsterdam / </t>
    </r>
    <r>
      <rPr>
        <i/>
        <sz val="8"/>
        <rFont val="Times New Roman"/>
        <family val="1"/>
        <charset val="238"/>
      </rPr>
      <t xml:space="preserve">Amsterdam </t>
    </r>
  </si>
  <si>
    <t>e</t>
  </si>
  <si>
    <r>
      <t xml:space="preserve">Indie / </t>
    </r>
    <r>
      <rPr>
        <i/>
        <sz val="8"/>
        <rFont val="Times New Roman"/>
        <family val="1"/>
        <charset val="238"/>
      </rPr>
      <t>India</t>
    </r>
  </si>
  <si>
    <r>
      <t xml:space="preserve">Nowe Delhi / </t>
    </r>
    <r>
      <rPr>
        <i/>
        <sz val="8"/>
        <rFont val="Times New Roman"/>
        <family val="1"/>
        <charset val="238"/>
      </rPr>
      <t>New Delhi</t>
    </r>
  </si>
  <si>
    <r>
      <t xml:space="preserve">Indonezja / </t>
    </r>
    <r>
      <rPr>
        <i/>
        <sz val="8"/>
        <rFont val="Times New Roman"/>
        <family val="1"/>
        <charset val="238"/>
      </rPr>
      <t>Indonesia</t>
    </r>
  </si>
  <si>
    <r>
      <t xml:space="preserve">Dżakarta / </t>
    </r>
    <r>
      <rPr>
        <i/>
        <sz val="8"/>
        <rFont val="Times New Roman"/>
        <family val="1"/>
        <charset val="238"/>
      </rPr>
      <t>Jakarta</t>
    </r>
  </si>
  <si>
    <r>
      <t xml:space="preserve">Irlandia / </t>
    </r>
    <r>
      <rPr>
        <i/>
        <sz val="8"/>
        <rFont val="Times New Roman"/>
        <family val="1"/>
        <charset val="238"/>
      </rPr>
      <t>Ireland</t>
    </r>
  </si>
  <si>
    <r>
      <t xml:space="preserve">Dublin / </t>
    </r>
    <r>
      <rPr>
        <i/>
        <sz val="8"/>
        <rFont val="Times New Roman"/>
        <family val="1"/>
        <charset val="238"/>
      </rPr>
      <t>Dublin</t>
    </r>
  </si>
  <si>
    <r>
      <t xml:space="preserve">Islandia / </t>
    </r>
    <r>
      <rPr>
        <i/>
        <sz val="8"/>
        <rFont val="Times New Roman"/>
        <family val="1"/>
        <charset val="238"/>
      </rPr>
      <t>Iceland</t>
    </r>
  </si>
  <si>
    <r>
      <t xml:space="preserve">Reykjavík / </t>
    </r>
    <r>
      <rPr>
        <i/>
        <sz val="8"/>
        <rFont val="Times New Roman"/>
        <family val="1"/>
        <charset val="238"/>
      </rPr>
      <t>Reykjavík</t>
    </r>
  </si>
  <si>
    <r>
      <t xml:space="preserve">Izrael / </t>
    </r>
    <r>
      <rPr>
        <i/>
        <sz val="8"/>
        <rFont val="Times New Roman"/>
        <family val="1"/>
        <charset val="238"/>
      </rPr>
      <t xml:space="preserve">Israel </t>
    </r>
  </si>
  <si>
    <t>f</t>
  </si>
  <si>
    <r>
      <t xml:space="preserve">Jerozolima  / </t>
    </r>
    <r>
      <rPr>
        <i/>
        <sz val="8"/>
        <rFont val="Times New Roman"/>
        <family val="1"/>
        <charset val="238"/>
      </rPr>
      <t xml:space="preserve">Jerusalem </t>
    </r>
  </si>
  <si>
    <t>g</t>
  </si>
  <si>
    <r>
      <t xml:space="preserve">Japonia / </t>
    </r>
    <r>
      <rPr>
        <i/>
        <sz val="8"/>
        <rFont val="Times New Roman"/>
        <family val="1"/>
        <charset val="238"/>
      </rPr>
      <t>Japan</t>
    </r>
  </si>
  <si>
    <r>
      <t xml:space="preserve">Tokio / </t>
    </r>
    <r>
      <rPr>
        <i/>
        <sz val="8"/>
        <rFont val="Times New Roman"/>
        <family val="1"/>
        <charset val="238"/>
      </rPr>
      <t>Tokyo</t>
    </r>
  </si>
  <si>
    <r>
      <t xml:space="preserve">Kanada / </t>
    </r>
    <r>
      <rPr>
        <i/>
        <sz val="8"/>
        <rFont val="Times New Roman"/>
        <family val="1"/>
        <charset val="238"/>
      </rPr>
      <t>Canada</t>
    </r>
  </si>
  <si>
    <r>
      <t xml:space="preserve">Ottawa / </t>
    </r>
    <r>
      <rPr>
        <i/>
        <sz val="8"/>
        <rFont val="Times New Roman"/>
        <family val="1"/>
        <charset val="238"/>
      </rPr>
      <t>Ottawa</t>
    </r>
  </si>
  <si>
    <r>
      <t xml:space="preserve">Korea Południowa / </t>
    </r>
    <r>
      <rPr>
        <i/>
        <sz val="8"/>
        <rFont val="Times New Roman"/>
        <family val="1"/>
        <charset val="238"/>
      </rPr>
      <t>South</t>
    </r>
    <r>
      <rPr>
        <sz val="8"/>
        <rFont val="Times New Roman"/>
        <family val="1"/>
        <charset val="238"/>
      </rPr>
      <t xml:space="preserve"> </t>
    </r>
    <r>
      <rPr>
        <i/>
        <sz val="8"/>
        <rFont val="Times New Roman"/>
        <family val="1"/>
        <charset val="238"/>
      </rPr>
      <t>Korea</t>
    </r>
  </si>
  <si>
    <r>
      <t xml:space="preserve">Seul / </t>
    </r>
    <r>
      <rPr>
        <i/>
        <sz val="8"/>
        <rFont val="Times New Roman"/>
        <family val="1"/>
        <charset val="238"/>
      </rPr>
      <t>Seoul</t>
    </r>
  </si>
  <si>
    <r>
      <t xml:space="preserve">Litwa / </t>
    </r>
    <r>
      <rPr>
        <i/>
        <sz val="8"/>
        <rFont val="Times New Roman"/>
        <family val="1"/>
        <charset val="238"/>
      </rPr>
      <t>Lithuania</t>
    </r>
  </si>
  <si>
    <r>
      <t xml:space="preserve">Wilno / </t>
    </r>
    <r>
      <rPr>
        <i/>
        <sz val="8"/>
        <rFont val="Times New Roman"/>
        <family val="1"/>
        <charset val="238"/>
      </rPr>
      <t>Vilnius</t>
    </r>
  </si>
  <si>
    <r>
      <t xml:space="preserve">Luksemburg / </t>
    </r>
    <r>
      <rPr>
        <i/>
        <sz val="8"/>
        <rFont val="Times New Roman"/>
        <family val="1"/>
        <charset val="238"/>
      </rPr>
      <t>Luxembourg</t>
    </r>
  </si>
  <si>
    <r>
      <t xml:space="preserve">Łotwa / </t>
    </r>
    <r>
      <rPr>
        <i/>
        <sz val="8"/>
        <rFont val="Times New Roman"/>
        <family val="1"/>
        <charset val="238"/>
      </rPr>
      <t>Latvia</t>
    </r>
  </si>
  <si>
    <r>
      <t xml:space="preserve">Ryga / </t>
    </r>
    <r>
      <rPr>
        <i/>
        <sz val="8"/>
        <rFont val="Times New Roman"/>
        <family val="1"/>
        <charset val="238"/>
      </rPr>
      <t>Rīga</t>
    </r>
  </si>
  <si>
    <r>
      <t xml:space="preserve">Malta / </t>
    </r>
    <r>
      <rPr>
        <i/>
        <sz val="8"/>
        <rFont val="Times New Roman"/>
        <family val="1"/>
        <charset val="238"/>
      </rPr>
      <t>Malta</t>
    </r>
  </si>
  <si>
    <r>
      <t xml:space="preserve">Valletta / </t>
    </r>
    <r>
      <rPr>
        <i/>
        <sz val="8"/>
        <rFont val="Times New Roman"/>
        <family val="1"/>
        <charset val="238"/>
      </rPr>
      <t>Valletta</t>
    </r>
  </si>
  <si>
    <r>
      <t xml:space="preserve">Meksyk / </t>
    </r>
    <r>
      <rPr>
        <i/>
        <sz val="8"/>
        <rFont val="Times New Roman"/>
        <family val="1"/>
        <charset val="238"/>
      </rPr>
      <t>Mexico</t>
    </r>
  </si>
  <si>
    <r>
      <t xml:space="preserve">Meksyk / </t>
    </r>
    <r>
      <rPr>
        <i/>
        <sz val="8"/>
        <rFont val="Times New Roman"/>
        <family val="1"/>
        <charset val="238"/>
      </rPr>
      <t>Mexico City</t>
    </r>
  </si>
  <si>
    <r>
      <t xml:space="preserve">Niemcy / </t>
    </r>
    <r>
      <rPr>
        <i/>
        <sz val="8"/>
        <rFont val="Times New Roman"/>
        <family val="1"/>
        <charset val="238"/>
      </rPr>
      <t>Germany</t>
    </r>
  </si>
  <si>
    <r>
      <t xml:space="preserve">Berlin / </t>
    </r>
    <r>
      <rPr>
        <i/>
        <sz val="8"/>
        <rFont val="Times New Roman"/>
        <family val="1"/>
        <charset val="238"/>
      </rPr>
      <t>Berlin</t>
    </r>
  </si>
  <si>
    <r>
      <t xml:space="preserve">Nigeria / </t>
    </r>
    <r>
      <rPr>
        <i/>
        <sz val="8"/>
        <rFont val="Times New Roman"/>
        <family val="1"/>
        <charset val="238"/>
      </rPr>
      <t>Nigeria</t>
    </r>
  </si>
  <si>
    <r>
      <t xml:space="preserve">Abudża / </t>
    </r>
    <r>
      <rPr>
        <i/>
        <sz val="8"/>
        <rFont val="Times New Roman"/>
        <family val="1"/>
        <charset val="238"/>
      </rPr>
      <t>Abuja</t>
    </r>
  </si>
  <si>
    <r>
      <t xml:space="preserve">Norwegia / </t>
    </r>
    <r>
      <rPr>
        <i/>
        <sz val="8"/>
        <rFont val="Times New Roman"/>
        <family val="1"/>
        <charset val="238"/>
      </rPr>
      <t>Norway</t>
    </r>
  </si>
  <si>
    <r>
      <t xml:space="preserve">Oslo / </t>
    </r>
    <r>
      <rPr>
        <i/>
        <sz val="8"/>
        <rFont val="Times New Roman"/>
        <family val="1"/>
        <charset val="238"/>
      </rPr>
      <t>Oslo</t>
    </r>
  </si>
  <si>
    <t>h</t>
  </si>
  <si>
    <r>
      <t xml:space="preserve">Nowa Zelandia / </t>
    </r>
    <r>
      <rPr>
        <i/>
        <sz val="8"/>
        <rFont val="Times New Roman"/>
        <family val="1"/>
        <charset val="238"/>
      </rPr>
      <t>New Zealand</t>
    </r>
  </si>
  <si>
    <r>
      <t xml:space="preserve">Wellington / </t>
    </r>
    <r>
      <rPr>
        <i/>
        <sz val="8"/>
        <rFont val="Times New Roman"/>
        <family val="1"/>
        <charset val="238"/>
      </rPr>
      <t>Wellington</t>
    </r>
  </si>
  <si>
    <r>
      <t xml:space="preserve">P o l s k a / </t>
    </r>
    <r>
      <rPr>
        <b/>
        <i/>
        <sz val="8"/>
        <rFont val="Times New Roman"/>
        <family val="1"/>
        <charset val="238"/>
      </rPr>
      <t xml:space="preserve">P o l a n d </t>
    </r>
  </si>
  <si>
    <t>i</t>
  </si>
  <si>
    <r>
      <t xml:space="preserve">Warszawa / </t>
    </r>
    <r>
      <rPr>
        <b/>
        <i/>
        <sz val="8"/>
        <rFont val="Times New Roman"/>
        <family val="1"/>
        <charset val="238"/>
      </rPr>
      <t>Warsaw</t>
    </r>
  </si>
  <si>
    <r>
      <t xml:space="preserve">Południowa Afryka / </t>
    </r>
    <r>
      <rPr>
        <i/>
        <sz val="8"/>
        <rFont val="Times New Roman"/>
        <family val="1"/>
        <charset val="238"/>
      </rPr>
      <t>South Africa</t>
    </r>
  </si>
  <si>
    <r>
      <t xml:space="preserve">Pretoria </t>
    </r>
    <r>
      <rPr>
        <i/>
        <sz val="8"/>
        <rFont val="Times New Roman"/>
        <family val="1"/>
        <charset val="238"/>
      </rPr>
      <t xml:space="preserve"> </t>
    </r>
    <r>
      <rPr>
        <sz val="8"/>
        <rFont val="Times New Roman"/>
        <family val="1"/>
        <charset val="238"/>
      </rPr>
      <t xml:space="preserve">/ </t>
    </r>
    <r>
      <rPr>
        <i/>
        <sz val="8"/>
        <rFont val="Times New Roman"/>
        <family val="1"/>
        <charset val="238"/>
      </rPr>
      <t>Pretoria (Tshwane)</t>
    </r>
  </si>
  <si>
    <t>k</t>
  </si>
  <si>
    <r>
      <t xml:space="preserve">Portugalia / </t>
    </r>
    <r>
      <rPr>
        <i/>
        <sz val="8"/>
        <rFont val="Times New Roman"/>
        <family val="1"/>
        <charset val="238"/>
      </rPr>
      <t>Portugal</t>
    </r>
  </si>
  <si>
    <r>
      <t xml:space="preserve">Lizbona / </t>
    </r>
    <r>
      <rPr>
        <i/>
        <sz val="8"/>
        <rFont val="Times New Roman"/>
        <family val="1"/>
        <charset val="238"/>
      </rPr>
      <t>Lisbon</t>
    </r>
  </si>
  <si>
    <r>
      <t xml:space="preserve">Rosja / </t>
    </r>
    <r>
      <rPr>
        <i/>
        <sz val="8"/>
        <rFont val="Times New Roman"/>
        <family val="1"/>
        <charset val="238"/>
      </rPr>
      <t>Russia</t>
    </r>
  </si>
  <si>
    <r>
      <t xml:space="preserve">Moskwa / </t>
    </r>
    <r>
      <rPr>
        <i/>
        <sz val="8"/>
        <rFont val="Times New Roman"/>
        <family val="1"/>
        <charset val="238"/>
      </rPr>
      <t>Moscow</t>
    </r>
  </si>
  <si>
    <r>
      <t xml:space="preserve">Rumunia / </t>
    </r>
    <r>
      <rPr>
        <i/>
        <sz val="8"/>
        <rFont val="Times New Roman"/>
        <family val="1"/>
        <charset val="238"/>
      </rPr>
      <t>Romania</t>
    </r>
  </si>
  <si>
    <r>
      <t xml:space="preserve">Bukareszt / </t>
    </r>
    <r>
      <rPr>
        <i/>
        <sz val="8"/>
        <rFont val="Times New Roman"/>
        <family val="1"/>
        <charset val="238"/>
      </rPr>
      <t>Bucharest</t>
    </r>
  </si>
  <si>
    <r>
      <t xml:space="preserve">Słowacja / </t>
    </r>
    <r>
      <rPr>
        <i/>
        <sz val="8"/>
        <rFont val="Times New Roman"/>
        <family val="1"/>
        <charset val="238"/>
      </rPr>
      <t>Slovakia</t>
    </r>
  </si>
  <si>
    <r>
      <t xml:space="preserve">Bratysława / </t>
    </r>
    <r>
      <rPr>
        <i/>
        <sz val="8"/>
        <rFont val="Times New Roman"/>
        <family val="1"/>
        <charset val="238"/>
      </rPr>
      <t>Bratislava</t>
    </r>
  </si>
  <si>
    <r>
      <t xml:space="preserve">Słowenia / </t>
    </r>
    <r>
      <rPr>
        <i/>
        <sz val="8"/>
        <rFont val="Times New Roman"/>
        <family val="1"/>
        <charset val="238"/>
      </rPr>
      <t>Slovenia</t>
    </r>
  </si>
  <si>
    <r>
      <t xml:space="preserve">Lublana / </t>
    </r>
    <r>
      <rPr>
        <i/>
        <sz val="8"/>
        <rFont val="Times New Roman"/>
        <family val="1"/>
        <charset val="238"/>
      </rPr>
      <t>Ljubljana</t>
    </r>
  </si>
  <si>
    <r>
      <t xml:space="preserve">Stany Zjednoczone / </t>
    </r>
    <r>
      <rPr>
        <i/>
        <sz val="8"/>
        <rFont val="Times New Roman"/>
        <family val="1"/>
        <charset val="238"/>
      </rPr>
      <t>United States</t>
    </r>
  </si>
  <si>
    <r>
      <t xml:space="preserve">Waszyngton / </t>
    </r>
    <r>
      <rPr>
        <i/>
        <sz val="8"/>
        <rFont val="Times New Roman"/>
        <family val="1"/>
        <charset val="238"/>
      </rPr>
      <t>Washington D.C.</t>
    </r>
  </si>
  <si>
    <t>l</t>
  </si>
  <si>
    <r>
      <t xml:space="preserve">Szwajcaria / </t>
    </r>
    <r>
      <rPr>
        <i/>
        <sz val="8"/>
        <rFont val="Times New Roman"/>
        <family val="1"/>
        <charset val="238"/>
      </rPr>
      <t>Switzerland</t>
    </r>
  </si>
  <si>
    <r>
      <t xml:space="preserve">Berno / </t>
    </r>
    <r>
      <rPr>
        <i/>
        <sz val="8"/>
        <rFont val="Times New Roman"/>
        <family val="1"/>
        <charset val="238"/>
      </rPr>
      <t>Bern (Berne)</t>
    </r>
  </si>
  <si>
    <r>
      <t xml:space="preserve">Szwecja / </t>
    </r>
    <r>
      <rPr>
        <i/>
        <sz val="8"/>
        <rFont val="Times New Roman"/>
        <family val="1"/>
        <charset val="238"/>
      </rPr>
      <t>Sweden</t>
    </r>
  </si>
  <si>
    <r>
      <t xml:space="preserve">Sztokholm / </t>
    </r>
    <r>
      <rPr>
        <i/>
        <sz val="8"/>
        <rFont val="Times New Roman"/>
        <family val="1"/>
        <charset val="238"/>
      </rPr>
      <t>Stockholm</t>
    </r>
  </si>
  <si>
    <r>
      <t xml:space="preserve">Turcja / </t>
    </r>
    <r>
      <rPr>
        <i/>
        <sz val="8"/>
        <rFont val="Times New Roman"/>
        <family val="1"/>
        <charset val="238"/>
      </rPr>
      <t>Turkey</t>
    </r>
  </si>
  <si>
    <r>
      <t xml:space="preserve">Ankara / </t>
    </r>
    <r>
      <rPr>
        <i/>
        <sz val="8"/>
        <rFont val="Times New Roman"/>
        <family val="1"/>
        <charset val="238"/>
      </rPr>
      <t>Ankara</t>
    </r>
  </si>
  <si>
    <r>
      <t xml:space="preserve">Ukraina / </t>
    </r>
    <r>
      <rPr>
        <i/>
        <sz val="8"/>
        <rFont val="Times New Roman"/>
        <family val="1"/>
        <charset val="238"/>
      </rPr>
      <t>Ukraine</t>
    </r>
  </si>
  <si>
    <r>
      <t xml:space="preserve">Kijów / </t>
    </r>
    <r>
      <rPr>
        <i/>
        <sz val="8"/>
        <rFont val="Times New Roman"/>
        <family val="1"/>
        <charset val="238"/>
      </rPr>
      <t>Kyiv  (Kiev)</t>
    </r>
  </si>
  <si>
    <r>
      <t xml:space="preserve">Węgry / </t>
    </r>
    <r>
      <rPr>
        <i/>
        <sz val="8"/>
        <rFont val="Times New Roman"/>
        <family val="1"/>
        <charset val="238"/>
      </rPr>
      <t>Hungary</t>
    </r>
  </si>
  <si>
    <r>
      <t xml:space="preserve">Budapeszt / </t>
    </r>
    <r>
      <rPr>
        <i/>
        <sz val="8"/>
        <rFont val="Times New Roman"/>
        <family val="1"/>
        <charset val="238"/>
      </rPr>
      <t>Budapest</t>
    </r>
  </si>
  <si>
    <r>
      <t xml:space="preserve">Wielka Brytania / </t>
    </r>
    <r>
      <rPr>
        <i/>
        <sz val="8"/>
        <rFont val="Times New Roman"/>
        <family val="1"/>
        <charset val="238"/>
      </rPr>
      <t>United Kingdom</t>
    </r>
  </si>
  <si>
    <r>
      <t xml:space="preserve">Londyn / </t>
    </r>
    <r>
      <rPr>
        <i/>
        <sz val="8"/>
        <rFont val="Times New Roman"/>
        <family val="1"/>
        <charset val="238"/>
      </rPr>
      <t>London</t>
    </r>
  </si>
  <si>
    <r>
      <t xml:space="preserve">Włochy / </t>
    </r>
    <r>
      <rPr>
        <i/>
        <sz val="8"/>
        <rFont val="Times New Roman"/>
        <family val="1"/>
        <charset val="238"/>
      </rPr>
      <t>Italy</t>
    </r>
  </si>
  <si>
    <r>
      <t xml:space="preserve">Rzym / </t>
    </r>
    <r>
      <rPr>
        <i/>
        <sz val="8"/>
        <rFont val="Times New Roman"/>
        <family val="1"/>
        <charset val="238"/>
      </rPr>
      <t>Rome (Roma)</t>
    </r>
  </si>
  <si>
    <t>Średni czas życia</t>
  </si>
  <si>
    <t>Kontynent</t>
  </si>
  <si>
    <t>Ameryka Południowa</t>
  </si>
  <si>
    <t>Europa</t>
  </si>
  <si>
    <t>Azja</t>
  </si>
  <si>
    <t>Ameryka Północna</t>
  </si>
  <si>
    <t>Afryka</t>
  </si>
  <si>
    <t>Australia i Oceania</t>
  </si>
  <si>
    <t xml:space="preserve">1.1. POWIERZCHNIA, LUDNOŚĆ I STOLICE WYBRANYCH KRAJÓW </t>
  </si>
  <si>
    <t xml:space="preserve">        TOTAL AREA, POPULATION AND CAPITAL CITIES IN SELECTED COUNTRIES</t>
  </si>
  <si>
    <r>
      <t xml:space="preserve">w tys. / </t>
    </r>
    <r>
      <rPr>
        <i/>
        <sz val="8"/>
        <rFont val="Times New Roman"/>
        <family val="1"/>
        <charset val="238"/>
      </rPr>
      <t>in thous.</t>
    </r>
  </si>
  <si>
    <t>1.3.1.  PRZECIĘTNE TRWANIE ŻYCIA W LATACH WEDŁUG PŁCI - ŁĄCZNIE</t>
  </si>
  <si>
    <t xml:space="preserve">   LIFE EXPECTANCY IN YEARS BY SEX - TOTAL</t>
  </si>
  <si>
    <r>
      <t xml:space="preserve">K R A J  /  </t>
    </r>
    <r>
      <rPr>
        <i/>
        <sz val="8"/>
        <rFont val="Times New Roman"/>
        <family val="1"/>
        <charset val="238"/>
      </rPr>
      <t xml:space="preserve"> C O U N T R Y </t>
    </r>
  </si>
  <si>
    <r>
      <t xml:space="preserve">w tym:   </t>
    </r>
    <r>
      <rPr>
        <i/>
        <sz val="8"/>
        <rFont val="Times New Roman"/>
        <family val="1"/>
        <charset val="238"/>
      </rPr>
      <t>of which:</t>
    </r>
  </si>
  <si>
    <t>.</t>
  </si>
  <si>
    <r>
      <t xml:space="preserve">Korea Południowa / </t>
    </r>
    <r>
      <rPr>
        <i/>
        <sz val="8"/>
        <rFont val="Times New Roman"/>
        <family val="1"/>
        <charset val="238"/>
      </rPr>
      <t>South Korea</t>
    </r>
  </si>
  <si>
    <r>
      <t xml:space="preserve">P o l s k a / </t>
    </r>
    <r>
      <rPr>
        <b/>
        <i/>
        <sz val="8"/>
        <rFont val="Times New Roman"/>
        <family val="1"/>
        <charset val="238"/>
      </rPr>
      <t>P o l a n d</t>
    </r>
  </si>
  <si>
    <t>Argentyna / Argentina</t>
  </si>
  <si>
    <t>Buenos Aires / Buenos Aires</t>
  </si>
  <si>
    <t>Australia / Australia</t>
  </si>
  <si>
    <t>Canberra / Canberra</t>
  </si>
  <si>
    <t>Austria / Austria</t>
  </si>
  <si>
    <t>Wiedeń / Vienna</t>
  </si>
  <si>
    <t>Belgia / Belgium</t>
  </si>
  <si>
    <t>Bruksela / Brussels</t>
  </si>
  <si>
    <t>Białoruś / Belarus</t>
  </si>
  <si>
    <t>Mińsk / Minsk</t>
  </si>
  <si>
    <t>Brazylia / Brazil</t>
  </si>
  <si>
    <t>Brasília / Brasília</t>
  </si>
  <si>
    <t>Bułgaria / Bulgaria</t>
  </si>
  <si>
    <t>Sofia   /   Sofia</t>
  </si>
  <si>
    <t>Chile / Chile</t>
  </si>
  <si>
    <t xml:space="preserve">Santiago / Santiago </t>
  </si>
  <si>
    <t>Chiny / China</t>
  </si>
  <si>
    <t>Pekin / Beijing (Peking)</t>
  </si>
  <si>
    <t>Chorwacja / Croatia</t>
  </si>
  <si>
    <t>Zagrzeb / Zagreb</t>
  </si>
  <si>
    <t>Cypr / Cyprus</t>
  </si>
  <si>
    <t>Nikozja / Nicosia</t>
  </si>
  <si>
    <t>Czechy / Czech Republic</t>
  </si>
  <si>
    <t>Praga / Prague</t>
  </si>
  <si>
    <t>Dania / Denmark</t>
  </si>
  <si>
    <t>Kopenhaga / Copenhagen</t>
  </si>
  <si>
    <t>Egipt / Egypt</t>
  </si>
  <si>
    <t>Kair / Cairo</t>
  </si>
  <si>
    <t>Estonia / Estonia</t>
  </si>
  <si>
    <t>Tallinn / Tallinn</t>
  </si>
  <si>
    <t>Finlandia / Finland</t>
  </si>
  <si>
    <t>Helsinki / Helsinki</t>
  </si>
  <si>
    <t>Francja / France</t>
  </si>
  <si>
    <t>Paryż / Paris</t>
  </si>
  <si>
    <t>Grecja / Greece</t>
  </si>
  <si>
    <t>Ateny / Athens</t>
  </si>
  <si>
    <t>Hiszpania / Spain</t>
  </si>
  <si>
    <t>Madryt / Madrid</t>
  </si>
  <si>
    <t>Holandia / Netherlands</t>
  </si>
  <si>
    <t xml:space="preserve">Amsterdam / Amsterdam </t>
  </si>
  <si>
    <t>Indie / India</t>
  </si>
  <si>
    <t>Nowe Delhi / New Delhi</t>
  </si>
  <si>
    <t>Indonezja / Indonesia</t>
  </si>
  <si>
    <t>Dżakarta / Jakarta</t>
  </si>
  <si>
    <t>Irlandia / Ireland</t>
  </si>
  <si>
    <t>Dublin / Dublin</t>
  </si>
  <si>
    <t>Islandia / Iceland</t>
  </si>
  <si>
    <t>Reykjavík / Reykjavík</t>
  </si>
  <si>
    <t xml:space="preserve">Izrael / Israel </t>
  </si>
  <si>
    <t xml:space="preserve">Jerozolima  / Jerusalem </t>
  </si>
  <si>
    <t>Japonia / Japan</t>
  </si>
  <si>
    <t>Tokio / Tokyo</t>
  </si>
  <si>
    <t>Kanada / Canada</t>
  </si>
  <si>
    <t>Ottawa / Ottawa</t>
  </si>
  <si>
    <t>Korea Południowa / South Korea</t>
  </si>
  <si>
    <t>Seul / Seoul</t>
  </si>
  <si>
    <t>Litwa / Lithuania</t>
  </si>
  <si>
    <t>Wilno / Vilnius</t>
  </si>
  <si>
    <t>Luksemburg / Luxembourg</t>
  </si>
  <si>
    <t>Łotwa / Latvia</t>
  </si>
  <si>
    <t>Ryga / Rīga</t>
  </si>
  <si>
    <t>Malta / Malta</t>
  </si>
  <si>
    <t>Valletta / Valletta</t>
  </si>
  <si>
    <t>Meksyk / Mexico</t>
  </si>
  <si>
    <t>Meksyk / Mexico City</t>
  </si>
  <si>
    <t>Niemcy / Germany</t>
  </si>
  <si>
    <t>Berlin / Berlin</t>
  </si>
  <si>
    <t>Nigeria / Nigeria</t>
  </si>
  <si>
    <t>Abudża / Abuja</t>
  </si>
  <si>
    <t>Norwegia / Norway</t>
  </si>
  <si>
    <t>Oslo / Oslo</t>
  </si>
  <si>
    <t>Nowa Zelandia / New Zealand</t>
  </si>
  <si>
    <t>Wellington / Wellington</t>
  </si>
  <si>
    <t xml:space="preserve">P o l s k a / P o l a n d </t>
  </si>
  <si>
    <t>Warszawa / Warsaw</t>
  </si>
  <si>
    <t>Południowa Afryka / South Africa</t>
  </si>
  <si>
    <t>Pretoria  / Pretoria (Tshwane)</t>
  </si>
  <si>
    <t>Portugalia / Portugal</t>
  </si>
  <si>
    <t>Lizbona / Lisbon</t>
  </si>
  <si>
    <t>Rosja / Russia</t>
  </si>
  <si>
    <t>Moskwa / Moscow</t>
  </si>
  <si>
    <t>Rumunia / Romania</t>
  </si>
  <si>
    <t>Bukareszt / Bucharest</t>
  </si>
  <si>
    <t>Słowacja / Slovakia</t>
  </si>
  <si>
    <t>Bratysława / Bratislava</t>
  </si>
  <si>
    <t>Słowenia / Slovenia</t>
  </si>
  <si>
    <t>Lublana / Ljubljana</t>
  </si>
  <si>
    <t>Stany Zjednoczone / United States</t>
  </si>
  <si>
    <t>Waszyngton / Washington D.C.</t>
  </si>
  <si>
    <t>Szwajcaria / Switzerland</t>
  </si>
  <si>
    <t>Berno / Bern (Berne)</t>
  </si>
  <si>
    <t>Szwecja / Sweden</t>
  </si>
  <si>
    <t>Sztokholm / Stockholm</t>
  </si>
  <si>
    <t>Turcja / Turkey</t>
  </si>
  <si>
    <t>Ankara / Ankara</t>
  </si>
  <si>
    <t>Ukraina / Ukraine</t>
  </si>
  <si>
    <t>Kijów / Kyiv  (Kiev)</t>
  </si>
  <si>
    <t>Węgry / Hungary</t>
  </si>
  <si>
    <t>Budapeszt / Budapest</t>
  </si>
  <si>
    <t>Wielka Brytania / United Kingdom</t>
  </si>
  <si>
    <t>Londyn / London</t>
  </si>
  <si>
    <t>Włochy / Italy</t>
  </si>
  <si>
    <t>Rzym / Rome (Roma)</t>
  </si>
  <si>
    <t>Etykiety wierszy</t>
  </si>
  <si>
    <t>Suma końcowa</t>
  </si>
  <si>
    <t>Ludność (szacunki na środek roku w tys)</t>
  </si>
  <si>
    <t>Średni czas życia (lata)</t>
  </si>
  <si>
    <t>Ludność</t>
  </si>
  <si>
    <t>Min.</t>
  </si>
  <si>
    <t>Maks.</t>
  </si>
  <si>
    <t>Odchylenie standardowe</t>
  </si>
  <si>
    <t>Mediana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</si>
  <si>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</si>
  <si>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</si>
  <si>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</si>
  <si>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</si>
  <si>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</si>
  <si>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</si>
  <si>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</si>
  <si>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</si>
  <si>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Dane do histogramu dotyczącego średniego czasu życia</t>
  </si>
  <si>
    <t>Suma średnich byłaby błędną daną</t>
  </si>
  <si>
    <t>Dane do histogramu dotyczącego liczby ludności</t>
  </si>
  <si>
    <t>Liczba wystąpień</t>
  </si>
  <si>
    <t>Liczba Wystąpień</t>
  </si>
  <si>
    <t>Zakres górny</t>
  </si>
  <si>
    <t>Miary klasyczne</t>
  </si>
  <si>
    <t>Średnia</t>
  </si>
  <si>
    <t>Vx</t>
  </si>
  <si>
    <t>Xtyp</t>
  </si>
  <si>
    <t>Typ miary</t>
  </si>
  <si>
    <t>Liczba ludności</t>
  </si>
  <si>
    <r>
      <t xml:space="preserve">KRAJ / </t>
    </r>
    <r>
      <rPr>
        <b/>
        <i/>
        <sz val="8"/>
        <rFont val="Calibri"/>
        <family val="2"/>
        <charset val="238"/>
        <scheme val="minor"/>
      </rPr>
      <t xml:space="preserve"> COUNTRY </t>
    </r>
  </si>
  <si>
    <r>
      <t xml:space="preserve">Stolica / </t>
    </r>
    <r>
      <rPr>
        <b/>
        <i/>
        <sz val="8"/>
        <rFont val="Calibri"/>
        <family val="2"/>
        <charset val="238"/>
        <scheme val="minor"/>
      </rPr>
      <t>Capital city</t>
    </r>
  </si>
  <si>
    <r>
      <t xml:space="preserve">Powierzchnia / </t>
    </r>
    <r>
      <rPr>
        <b/>
        <i/>
        <sz val="8"/>
        <rFont val="Calibri"/>
        <family val="2"/>
        <charset val="238"/>
        <scheme val="minor"/>
      </rPr>
      <t>Area ( w tys. Km²)</t>
    </r>
  </si>
  <si>
    <t>Obliczenia pomocnicze</t>
  </si>
  <si>
    <t>Q1</t>
  </si>
  <si>
    <t>Q2 (mediana)</t>
  </si>
  <si>
    <t>Q3</t>
  </si>
  <si>
    <t>Q</t>
  </si>
  <si>
    <t>Vq</t>
  </si>
  <si>
    <t>Aq</t>
  </si>
  <si>
    <t>Dominanta</t>
  </si>
  <si>
    <t>Miary pozycyjne</t>
  </si>
  <si>
    <t>Obliczana wartość</t>
  </si>
  <si>
    <t>(Wszystko)</t>
  </si>
  <si>
    <t>Powierzchnia / Area</t>
  </si>
  <si>
    <t>Z powodu zbyt dużej różnicy w liczbie ludności, nie brałem pod uwagę Chin i Indii</t>
  </si>
  <si>
    <t>Kowariancja</t>
  </si>
  <si>
    <t>Średni czas życia, a liczba ludności</t>
  </si>
  <si>
    <t>Wsp. Pearsona</t>
  </si>
  <si>
    <t>Liczba ludności, a powierzchnia państwa</t>
  </si>
  <si>
    <t>Powierzchnia państwa, a średni czas życia</t>
  </si>
  <si>
    <t>RPA / RPA</t>
  </si>
  <si>
    <t>Liczba ludność (szacunki na środek roku)</t>
  </si>
  <si>
    <t xml:space="preserve"> Średni czas życia</t>
  </si>
  <si>
    <t>Liczba ludności (szacunki na środek roku w tys.)</t>
  </si>
  <si>
    <t xml:space="preserve"> Powierzchnia / Area</t>
  </si>
  <si>
    <t>160263,026022264 &lt; xtyp &lt; 512604,874236835</t>
  </si>
  <si>
    <t>-71,7140160606143 &lt; xtyp &lt; 12,3552080288654</t>
  </si>
  <si>
    <t>71,72&lt; xtyp &lt; 84,07</t>
  </si>
  <si>
    <t>Kategoria:</t>
  </si>
  <si>
    <t>Grupa:</t>
  </si>
  <si>
    <t>Podgrupa:</t>
  </si>
  <si>
    <t>Wymiary:</t>
  </si>
  <si>
    <t>Przypisy:</t>
  </si>
  <si>
    <t>PORÓWNANIA MIĘDZYNARODOWE</t>
  </si>
  <si>
    <t>TERYTORIUM I LUDNOŚĆ</t>
  </si>
  <si>
    <t>Dane dotyczą porównania różnego rodzaju cech w wybranych krajach świata.</t>
  </si>
  <si>
    <t xml:space="preserve"> Powierzchnia, ludność i stolice wybranych krajów oraz  Przeciętne trwanie życia w latach według płci</t>
  </si>
  <si>
    <t>Pozycje te obejmują dane na temat: powierzchni, liczby ludności, żywych urodzeń (na 1000 ludności), zgonów ogółem (na 1000 ludności), zgonów niemowląt (na 1000 żywych urodzeń), przyrostu naturalnego (na 1000 ludności), przeciętne trwanie życiaw latach według płci - łącznie, przeciętne trwanie życiaw latach według płci - mężczyźni, przeciętne trwanie życiaw latach według płci - kobiety, liczba ludności według płci - łącznie, liczba ludności według płci - mężczyźni, liczba ludności według płci - kobiety 1995, 2000-2014.</t>
  </si>
  <si>
    <t>Liczba ludzi (w tys.), rok, średni czas życia w latach, płeć.</t>
  </si>
  <si>
    <t>Ostatnia aktualizacaja:</t>
  </si>
  <si>
    <t>Znak '.' oznacza brak danych</t>
  </si>
  <si>
    <t>Pozycje te obejmują dane na temat: przeciętne trwanie życiaw latach według płci - łącznie, przeciętne trwanie życiaw latach według płci - mężczyźni, przeciętne trwanie życia w latach według płci - kobiety, liczba ludności według płci - łącznie, liczba ludności według płci - mężczyźni, liczba ludności według płci - kobiety w latach 1995, 2000-2014.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</si>
</sst>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_ ;\-#,##0.0\ "/>
    <numFmt numFmtId="165" formatCode="#,##0_ ;\-#,##0\ "/>
    <numFmt numFmtId="166" formatCode="#,##0.0"/>
    <numFmt numFmtId="167" formatCode="#\ ###\ ###\ ##0;\-#\ ###\ ###\ ##0;0"/>
    <numFmt numFmtId="168" formatCode="0.0"/>
  </numFmts>
  <fonts count="3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b/>
      <i/>
      <sz val="10"/>
      <name val="Times New Roman"/>
      <family val="1"/>
      <charset val="238"/>
    </font>
    <font>
      <sz val="8"/>
      <name val="Times New Roman"/>
      <family val="1"/>
      <charset val="238"/>
    </font>
    <font>
      <vertAlign val="superscript"/>
      <sz val="8"/>
      <name val="Times New Roman"/>
      <family val="1"/>
      <charset val="238"/>
    </font>
    <font>
      <i/>
      <sz val="8"/>
      <name val="Times New Roman"/>
      <family val="1"/>
      <charset val="238"/>
    </font>
    <font>
      <b/>
      <sz val="8"/>
      <name val="Times New Roman"/>
      <family val="1"/>
      <charset val="238"/>
    </font>
    <font>
      <b/>
      <i/>
      <sz val="8"/>
      <name val="Times New Roman"/>
      <family val="1"/>
      <charset val="238"/>
    </font>
    <font>
      <b/>
      <sz val="7"/>
      <name val="Times New Roman"/>
      <family val="1"/>
      <charset val="238"/>
    </font>
    <font>
      <b/>
      <i/>
      <sz val="7"/>
      <name val="Times New Roman"/>
      <family val="1"/>
      <charset val="238"/>
    </font>
    <font>
      <sz val="7"/>
      <name val="Times New Roman"/>
      <family val="1"/>
      <charset val="238"/>
    </font>
    <font>
      <i/>
      <sz val="7"/>
      <name val="Times New Roman"/>
      <family val="1"/>
      <charset val="238"/>
    </font>
    <font>
      <b/>
      <i/>
      <sz val="8"/>
      <color indexed="8"/>
      <name val="Times New Roman"/>
      <family val="1"/>
      <charset val="238"/>
    </font>
    <font>
      <sz val="11"/>
      <color indexed="8"/>
      <name val="Times New Roman"/>
      <family val="1"/>
      <charset val="238"/>
    </font>
    <font>
      <sz val="8"/>
      <color indexed="8"/>
      <name val="Times New Roman"/>
      <family val="1"/>
      <charset val="238"/>
    </font>
    <font>
      <b/>
      <sz val="8"/>
      <color indexed="8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sz val="9"/>
      <color indexed="8"/>
      <name val="Arial"/>
      <family val="2"/>
    </font>
    <font>
      <i/>
      <sz val="10"/>
      <name val="Times New Roman"/>
      <family val="1"/>
      <charset val="238"/>
    </font>
    <font>
      <sz val="8"/>
      <color theme="1"/>
      <name val="Arial"/>
      <family val="2"/>
    </font>
    <font>
      <b/>
      <sz val="8"/>
      <color theme="1"/>
      <name val="Times New Roman"/>
      <family val="1"/>
      <charset val="238"/>
    </font>
    <font>
      <b/>
      <vertAlign val="superscript"/>
      <sz val="8"/>
      <name val="Times New Roman"/>
      <family val="1"/>
      <charset val="238"/>
    </font>
    <font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b/>
      <i/>
      <sz val="8"/>
      <name val="Calibri"/>
      <family val="2"/>
      <charset val="238"/>
      <scheme val="minor"/>
    </font>
    <font>
      <b/>
      <i/>
      <sz val="7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indexed="8"/>
      <name val="Calibri"/>
      <family val="2"/>
      <charset val="238"/>
      <scheme val="minor"/>
    </font>
    <font>
      <sz val="7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7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6" fillId="0" borderId="0"/>
  </cellStyleXfs>
  <cellXfs count="27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 indent="3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7" fillId="0" borderId="1" xfId="0" applyFont="1" applyBorder="1"/>
    <xf numFmtId="164" fontId="7" fillId="0" borderId="1" xfId="0" applyNumberFormat="1" applyFont="1" applyBorder="1" applyAlignment="1">
      <alignment horizontal="left" indent="2"/>
    </xf>
    <xf numFmtId="166" fontId="7" fillId="0" borderId="0" xfId="0" applyNumberFormat="1" applyFont="1" applyBorder="1" applyAlignment="1">
      <alignment horizontal="left" indent="2"/>
    </xf>
    <xf numFmtId="166" fontId="10" fillId="0" borderId="2" xfId="0" applyNumberFormat="1" applyFont="1" applyBorder="1" applyAlignment="1">
      <alignment horizontal="left"/>
    </xf>
    <xf numFmtId="166" fontId="10" fillId="0" borderId="1" xfId="0" applyNumberFormat="1" applyFont="1" applyBorder="1" applyAlignment="1">
      <alignment horizontal="left"/>
    </xf>
    <xf numFmtId="166" fontId="17" fillId="0" borderId="0" xfId="0" applyNumberFormat="1" applyFont="1" applyBorder="1"/>
    <xf numFmtId="0" fontId="17" fillId="0" borderId="0" xfId="0" applyFont="1" applyBorder="1"/>
    <xf numFmtId="0" fontId="7" fillId="0" borderId="1" xfId="0" applyFont="1" applyFill="1" applyBorder="1" applyAlignment="1">
      <alignment horizontal="left" indent="1"/>
    </xf>
    <xf numFmtId="3" fontId="8" fillId="0" borderId="2" xfId="0" applyNumberFormat="1" applyFont="1" applyFill="1" applyBorder="1" applyAlignment="1"/>
    <xf numFmtId="3" fontId="7" fillId="0" borderId="1" xfId="0" applyNumberFormat="1" applyFont="1" applyFill="1" applyBorder="1" applyAlignment="1"/>
    <xf numFmtId="3" fontId="17" fillId="0" borderId="0" xfId="0" applyNumberFormat="1" applyFont="1" applyFill="1" applyBorder="1" applyAlignment="1"/>
    <xf numFmtId="3" fontId="17" fillId="0" borderId="0" xfId="0" applyNumberFormat="1" applyFont="1" applyFill="1" applyBorder="1"/>
    <xf numFmtId="3" fontId="18" fillId="0" borderId="1" xfId="0" applyNumberFormat="1" applyFont="1" applyBorder="1"/>
    <xf numFmtId="0" fontId="7" fillId="0" borderId="1" xfId="0" applyFont="1" applyBorder="1" applyAlignment="1">
      <alignment horizontal="left" indent="1"/>
    </xf>
    <xf numFmtId="3" fontId="8" fillId="0" borderId="2" xfId="0" applyNumberFormat="1" applyFont="1" applyBorder="1" applyAlignment="1"/>
    <xf numFmtId="3" fontId="7" fillId="0" borderId="1" xfId="0" applyNumberFormat="1" applyFont="1" applyBorder="1" applyAlignment="1"/>
    <xf numFmtId="3" fontId="17" fillId="0" borderId="0" xfId="0" applyNumberFormat="1" applyFont="1" applyBorder="1" applyAlignment="1"/>
    <xf numFmtId="3" fontId="17" fillId="0" borderId="0" xfId="0" applyNumberFormat="1" applyFont="1" applyBorder="1"/>
    <xf numFmtId="0" fontId="10" fillId="0" borderId="1" xfId="0" applyFont="1" applyBorder="1" applyAlignment="1">
      <alignment horizontal="left" indent="1"/>
    </xf>
    <xf numFmtId="3" fontId="10" fillId="0" borderId="1" xfId="0" applyNumberFormat="1" applyFont="1" applyBorder="1" applyAlignment="1"/>
    <xf numFmtId="3" fontId="19" fillId="0" borderId="1" xfId="0" applyNumberFormat="1" applyFont="1" applyBorder="1"/>
    <xf numFmtId="0" fontId="12" fillId="0" borderId="0" xfId="0" applyFont="1" applyAlignment="1"/>
    <xf numFmtId="0" fontId="13" fillId="0" borderId="0" xfId="0" applyFont="1" applyAlignment="1">
      <alignment horizontal="left"/>
    </xf>
    <xf numFmtId="0" fontId="14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left" indent="3"/>
    </xf>
    <xf numFmtId="0" fontId="14" fillId="0" borderId="0" xfId="0" applyFont="1"/>
    <xf numFmtId="166" fontId="18" fillId="0" borderId="0" xfId="0" applyNumberFormat="1" applyFont="1" applyBorder="1"/>
    <xf numFmtId="3" fontId="18" fillId="0" borderId="0" xfId="0" applyNumberFormat="1" applyFont="1" applyBorder="1"/>
    <xf numFmtId="166" fontId="19" fillId="0" borderId="0" xfId="0" applyNumberFormat="1" applyFont="1" applyBorder="1"/>
    <xf numFmtId="3" fontId="19" fillId="0" borderId="0" xfId="0" applyNumberFormat="1" applyFont="1" applyBorder="1"/>
    <xf numFmtId="0" fontId="17" fillId="0" borderId="2" xfId="0" applyFont="1" applyBorder="1"/>
    <xf numFmtId="0" fontId="17" fillId="0" borderId="2" xfId="0" applyFont="1" applyFill="1" applyBorder="1"/>
    <xf numFmtId="164" fontId="14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6" fillId="0" borderId="0" xfId="0" applyFont="1" applyBorder="1"/>
    <xf numFmtId="0" fontId="16" fillId="0" borderId="2" xfId="0" applyFont="1" applyBorder="1"/>
    <xf numFmtId="0" fontId="22" fillId="0" borderId="0" xfId="0" applyFont="1" applyAlignment="1"/>
    <xf numFmtId="167" fontId="23" fillId="0" borderId="0" xfId="0" applyNumberFormat="1" applyFont="1" applyAlignment="1">
      <alignment horizontal="right"/>
    </xf>
    <xf numFmtId="0" fontId="7" fillId="0" borderId="3" xfId="0" applyFont="1" applyBorder="1"/>
    <xf numFmtId="0" fontId="14" fillId="0" borderId="3" xfId="0" applyFont="1" applyBorder="1"/>
    <xf numFmtId="0" fontId="14" fillId="0" borderId="3" xfId="0" applyFont="1" applyBorder="1" applyAlignment="1"/>
    <xf numFmtId="0" fontId="7" fillId="0" borderId="3" xfId="0" applyFont="1" applyBorder="1" applyAlignment="1">
      <alignment horizontal="right"/>
    </xf>
    <xf numFmtId="0" fontId="8" fillId="0" borderId="3" xfId="0" applyFont="1" applyBorder="1"/>
    <xf numFmtId="0" fontId="17" fillId="0" borderId="3" xfId="0" applyFont="1" applyBorder="1"/>
    <xf numFmtId="164" fontId="10" fillId="0" borderId="4" xfId="0" applyNumberFormat="1" applyFont="1" applyBorder="1" applyAlignment="1">
      <alignment horizontal="left"/>
    </xf>
    <xf numFmtId="164" fontId="12" fillId="0" borderId="5" xfId="0" applyNumberFormat="1" applyFont="1" applyBorder="1" applyAlignment="1">
      <alignment horizontal="center"/>
    </xf>
    <xf numFmtId="3" fontId="10" fillId="0" borderId="5" xfId="0" applyNumberFormat="1" applyFont="1" applyBorder="1" applyAlignment="1"/>
    <xf numFmtId="3" fontId="10" fillId="0" borderId="6" xfId="0" applyNumberFormat="1" applyFont="1" applyBorder="1" applyAlignment="1"/>
    <xf numFmtId="167" fontId="24" fillId="0" borderId="5" xfId="0" applyNumberFormat="1" applyFont="1" applyBorder="1" applyAlignment="1">
      <alignment horizontal="right"/>
    </xf>
    <xf numFmtId="3" fontId="17" fillId="0" borderId="5" xfId="0" applyNumberFormat="1" applyFont="1" applyBorder="1" applyAlignment="1"/>
    <xf numFmtId="167" fontId="24" fillId="0" borderId="4" xfId="0" applyNumberFormat="1" applyFont="1" applyBorder="1" applyAlignment="1">
      <alignment horizontal="right"/>
    </xf>
    <xf numFmtId="3" fontId="12" fillId="0" borderId="7" xfId="0" applyNumberFormat="1" applyFont="1" applyBorder="1" applyAlignment="1"/>
    <xf numFmtId="166" fontId="14" fillId="0" borderId="8" xfId="0" applyNumberFormat="1" applyFont="1" applyBorder="1" applyAlignment="1">
      <alignment horizontal="left"/>
    </xf>
    <xf numFmtId="166" fontId="14" fillId="0" borderId="8" xfId="0" applyNumberFormat="1" applyFont="1" applyFill="1" applyBorder="1" applyAlignment="1">
      <alignment horizontal="left"/>
    </xf>
    <xf numFmtId="166" fontId="15" fillId="0" borderId="8" xfId="0" applyNumberFormat="1" applyFont="1" applyFill="1" applyBorder="1" applyAlignment="1">
      <alignment horizontal="center"/>
    </xf>
    <xf numFmtId="164" fontId="12" fillId="0" borderId="7" xfId="0" applyNumberFormat="1" applyFont="1" applyBorder="1" applyAlignment="1">
      <alignment horizontal="center"/>
    </xf>
    <xf numFmtId="164" fontId="14" fillId="0" borderId="8" xfId="0" applyNumberFormat="1" applyFont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66" fontId="15" fillId="0" borderId="8" xfId="0" applyNumberFormat="1" applyFont="1" applyBorder="1" applyAlignment="1">
      <alignment horizontal="center"/>
    </xf>
    <xf numFmtId="166" fontId="12" fillId="0" borderId="8" xfId="0" applyNumberFormat="1" applyFont="1" applyBorder="1" applyAlignment="1">
      <alignment horizontal="left"/>
    </xf>
    <xf numFmtId="0" fontId="7" fillId="0" borderId="9" xfId="0" applyFont="1" applyBorder="1" applyAlignment="1">
      <alignment horizontal="left" indent="1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6" fontId="18" fillId="0" borderId="3" xfId="0" applyNumberFormat="1" applyFont="1" applyBorder="1"/>
    <xf numFmtId="166" fontId="14" fillId="0" borderId="10" xfId="0" applyNumberFormat="1" applyFont="1" applyBorder="1" applyAlignment="1">
      <alignment horizontal="left"/>
    </xf>
    <xf numFmtId="3" fontId="18" fillId="0" borderId="3" xfId="0" applyNumberFormat="1" applyFont="1" applyBorder="1"/>
    <xf numFmtId="3" fontId="8" fillId="0" borderId="11" xfId="0" applyNumberFormat="1" applyFont="1" applyBorder="1" applyAlignment="1"/>
    <xf numFmtId="3" fontId="7" fillId="0" borderId="9" xfId="0" applyNumberFormat="1" applyFont="1" applyBorder="1" applyAlignment="1"/>
    <xf numFmtId="3" fontId="17" fillId="0" borderId="3" xfId="0" applyNumberFormat="1" applyFont="1" applyBorder="1" applyAlignment="1"/>
    <xf numFmtId="3" fontId="17" fillId="0" borderId="3" xfId="0" applyNumberFormat="1" applyFont="1" applyBorder="1"/>
    <xf numFmtId="3" fontId="18" fillId="0" borderId="9" xfId="0" applyNumberFormat="1" applyFont="1" applyBorder="1"/>
    <xf numFmtId="165" fontId="17" fillId="0" borderId="6" xfId="0" applyNumberFormat="1" applyFont="1" applyBorder="1"/>
    <xf numFmtId="0" fontId="17" fillId="0" borderId="5" xfId="0" applyFont="1" applyBorder="1"/>
    <xf numFmtId="167" fontId="21" fillId="0" borderId="6" xfId="0" applyNumberFormat="1" applyFont="1" applyBorder="1" applyAlignment="1">
      <alignment horizontal="right"/>
    </xf>
    <xf numFmtId="167" fontId="21" fillId="0" borderId="7" xfId="0" applyNumberFormat="1" applyFont="1" applyBorder="1" applyAlignment="1">
      <alignment horizontal="right"/>
    </xf>
    <xf numFmtId="0" fontId="17" fillId="0" borderId="8" xfId="0" applyFont="1" applyBorder="1"/>
    <xf numFmtId="0" fontId="16" fillId="0" borderId="8" xfId="0" applyFont="1" applyBorder="1"/>
    <xf numFmtId="0" fontId="17" fillId="0" borderId="11" xfId="0" applyFont="1" applyBorder="1"/>
    <xf numFmtId="0" fontId="17" fillId="0" borderId="10" xfId="0" applyFont="1" applyBorder="1"/>
    <xf numFmtId="167" fontId="21" fillId="0" borderId="5" xfId="0" applyNumberFormat="1" applyFont="1" applyBorder="1" applyAlignment="1">
      <alignment horizontal="right"/>
    </xf>
    <xf numFmtId="3" fontId="11" fillId="0" borderId="0" xfId="0" applyNumberFormat="1" applyFont="1" applyBorder="1" applyAlignment="1"/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164" fontId="18" fillId="0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0" fontId="22" fillId="0" borderId="0" xfId="0" applyFont="1" applyAlignment="1">
      <alignment horizontal="left" indent="3"/>
    </xf>
    <xf numFmtId="164" fontId="7" fillId="0" borderId="1" xfId="0" applyNumberFormat="1" applyFont="1" applyBorder="1" applyAlignment="1">
      <alignment horizontal="left" indent="2"/>
    </xf>
    <xf numFmtId="0" fontId="7" fillId="0" borderId="1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 indent="1"/>
    </xf>
    <xf numFmtId="164" fontId="10" fillId="0" borderId="0" xfId="0" applyNumberFormat="1" applyFont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164" fontId="17" fillId="0" borderId="0" xfId="0" applyNumberFormat="1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164" fontId="18" fillId="0" borderId="0" xfId="0" applyNumberFormat="1" applyFont="1" applyFill="1" applyBorder="1" applyAlignment="1">
      <alignment horizontal="right"/>
    </xf>
    <xf numFmtId="164" fontId="8" fillId="0" borderId="2" xfId="0" applyNumberFormat="1" applyFont="1" applyFill="1" applyBorder="1" applyAlignment="1">
      <alignment horizontal="right"/>
    </xf>
    <xf numFmtId="164" fontId="17" fillId="0" borderId="0" xfId="0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  <xf numFmtId="164" fontId="18" fillId="0" borderId="1" xfId="0" applyNumberFormat="1" applyFont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164" fontId="25" fillId="0" borderId="2" xfId="0" applyNumberFormat="1" applyFont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17" fillId="0" borderId="1" xfId="0" applyNumberFormat="1" applyFont="1" applyBorder="1" applyAlignment="1">
      <alignment horizontal="right"/>
    </xf>
    <xf numFmtId="164" fontId="18" fillId="0" borderId="2" xfId="0" applyNumberFormat="1" applyFont="1" applyBorder="1" applyAlignment="1">
      <alignment horizontal="right"/>
    </xf>
    <xf numFmtId="168" fontId="18" fillId="0" borderId="1" xfId="0" applyNumberFormat="1" applyFont="1" applyBorder="1" applyAlignment="1">
      <alignment horizontal="right"/>
    </xf>
    <xf numFmtId="168" fontId="19" fillId="0" borderId="1" xfId="0" applyNumberFormat="1" applyFont="1" applyBorder="1" applyAlignment="1">
      <alignment horizontal="right"/>
    </xf>
    <xf numFmtId="168" fontId="18" fillId="0" borderId="1" xfId="0" applyNumberFormat="1" applyFont="1" applyFill="1" applyBorder="1" applyAlignment="1">
      <alignment horizontal="right"/>
    </xf>
    <xf numFmtId="164" fontId="17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>
      <alignment horizontal="left"/>
    </xf>
    <xf numFmtId="164" fontId="10" fillId="0" borderId="6" xfId="0" applyNumberFormat="1" applyFont="1" applyBorder="1" applyAlignment="1">
      <alignment horizontal="right"/>
    </xf>
    <xf numFmtId="164" fontId="10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 indent="2"/>
    </xf>
    <xf numFmtId="0" fontId="7" fillId="0" borderId="8" xfId="0" applyFont="1" applyFill="1" applyBorder="1" applyAlignment="1">
      <alignment horizontal="left" indent="1"/>
    </xf>
    <xf numFmtId="0" fontId="7" fillId="0" borderId="8" xfId="0" applyFont="1" applyBorder="1" applyAlignment="1">
      <alignment horizontal="left" indent="1"/>
    </xf>
    <xf numFmtId="0" fontId="10" fillId="0" borderId="8" xfId="0" applyFont="1" applyBorder="1" applyAlignment="1">
      <alignment horizontal="left" indent="1"/>
    </xf>
    <xf numFmtId="0" fontId="7" fillId="0" borderId="9" xfId="0" applyFont="1" applyBorder="1" applyAlignment="1">
      <alignment horizontal="left" indent="1"/>
    </xf>
    <xf numFmtId="164" fontId="8" fillId="0" borderId="11" xfId="0" applyNumberFormat="1" applyFont="1" applyBorder="1" applyAlignment="1">
      <alignment horizontal="right"/>
    </xf>
    <xf numFmtId="0" fontId="7" fillId="0" borderId="10" xfId="0" applyFont="1" applyBorder="1" applyAlignment="1">
      <alignment horizontal="left" indent="1"/>
    </xf>
    <xf numFmtId="0" fontId="17" fillId="0" borderId="3" xfId="0" applyFont="1" applyBorder="1" applyAlignment="1">
      <alignment horizontal="right"/>
    </xf>
    <xf numFmtId="168" fontId="18" fillId="0" borderId="9" xfId="0" applyNumberFormat="1" applyFont="1" applyBorder="1" applyAlignment="1">
      <alignment horizontal="right"/>
    </xf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8" fillId="0" borderId="3" xfId="0" applyFont="1" applyBorder="1"/>
    <xf numFmtId="0" fontId="17" fillId="0" borderId="3" xfId="0" applyFont="1" applyBorder="1"/>
    <xf numFmtId="0" fontId="17" fillId="0" borderId="8" xfId="0" applyFont="1" applyBorder="1"/>
    <xf numFmtId="0" fontId="20" fillId="0" borderId="8" xfId="0" applyFont="1" applyBorder="1"/>
    <xf numFmtId="0" fontId="17" fillId="0" borderId="10" xfId="0" applyFont="1" applyBorder="1"/>
    <xf numFmtId="0" fontId="17" fillId="0" borderId="7" xfId="0" applyFont="1" applyBorder="1"/>
    <xf numFmtId="0" fontId="10" fillId="0" borderId="3" xfId="0" applyFont="1" applyBorder="1"/>
    <xf numFmtId="164" fontId="10" fillId="0" borderId="5" xfId="0" applyNumberFormat="1" applyFont="1" applyBorder="1" applyAlignment="1">
      <alignment horizontal="right"/>
    </xf>
    <xf numFmtId="164" fontId="10" fillId="0" borderId="4" xfId="0" applyNumberFormat="1" applyFont="1" applyBorder="1" applyAlignment="1">
      <alignment horizontal="right"/>
    </xf>
    <xf numFmtId="164" fontId="18" fillId="0" borderId="5" xfId="0" applyNumberFormat="1" applyFont="1" applyBorder="1" applyAlignment="1">
      <alignment horizontal="right"/>
    </xf>
    <xf numFmtId="164" fontId="17" fillId="0" borderId="5" xfId="0" applyNumberFormat="1" applyFont="1" applyBorder="1" applyAlignment="1">
      <alignment horizontal="right"/>
    </xf>
    <xf numFmtId="0" fontId="17" fillId="0" borderId="8" xfId="0" applyFont="1" applyFill="1" applyBorder="1"/>
    <xf numFmtId="164" fontId="7" fillId="0" borderId="3" xfId="0" applyNumberFormat="1" applyFont="1" applyFill="1" applyBorder="1" applyAlignment="1">
      <alignment horizontal="right"/>
    </xf>
    <xf numFmtId="164" fontId="7" fillId="0" borderId="9" xfId="0" applyNumberFormat="1" applyFont="1" applyFill="1" applyBorder="1" applyAlignment="1">
      <alignment horizontal="right"/>
    </xf>
    <xf numFmtId="164" fontId="18" fillId="0" borderId="3" xfId="0" applyNumberFormat="1" applyFont="1" applyBorder="1" applyAlignment="1">
      <alignment horizontal="right"/>
    </xf>
    <xf numFmtId="164" fontId="17" fillId="0" borderId="3" xfId="0" applyNumberFormat="1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4" borderId="26" xfId="0" applyFont="1" applyFill="1" applyBorder="1"/>
    <xf numFmtId="2" fontId="0" fillId="0" borderId="0" xfId="0" applyNumberFormat="1"/>
    <xf numFmtId="0" fontId="0" fillId="0" borderId="0" xfId="0" applyFont="1"/>
    <xf numFmtId="0" fontId="28" fillId="7" borderId="22" xfId="0" applyFont="1" applyFill="1" applyBorder="1" applyAlignment="1">
      <alignment horizontal="center" vertical="center" wrapText="1"/>
    </xf>
    <xf numFmtId="0" fontId="30" fillId="7" borderId="22" xfId="0" applyFont="1" applyFill="1" applyBorder="1" applyAlignment="1">
      <alignment horizontal="center" vertical="center" wrapText="1"/>
    </xf>
    <xf numFmtId="0" fontId="28" fillId="7" borderId="22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1" fillId="5" borderId="20" xfId="0" applyFont="1" applyFill="1" applyBorder="1" applyAlignment="1">
      <alignment horizontal="left" indent="1"/>
    </xf>
    <xf numFmtId="166" fontId="32" fillId="5" borderId="25" xfId="0" applyNumberFormat="1" applyFont="1" applyFill="1" applyBorder="1"/>
    <xf numFmtId="49" fontId="33" fillId="6" borderId="8" xfId="0" applyNumberFormat="1" applyFont="1" applyFill="1" applyBorder="1" applyAlignment="1">
      <alignment horizontal="left"/>
    </xf>
    <xf numFmtId="3" fontId="32" fillId="5" borderId="1" xfId="0" applyNumberFormat="1" applyFont="1" applyFill="1" applyBorder="1"/>
    <xf numFmtId="164" fontId="31" fillId="6" borderId="25" xfId="0" applyNumberFormat="1" applyFont="1" applyFill="1" applyBorder="1" applyAlignment="1">
      <alignment horizontal="right"/>
    </xf>
    <xf numFmtId="0" fontId="34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27" fillId="0" borderId="0" xfId="2" applyNumberFormat="1" applyFont="1" applyFill="1" applyBorder="1" applyAlignment="1"/>
    <xf numFmtId="0" fontId="0" fillId="7" borderId="27" xfId="0" applyFont="1" applyFill="1" applyBorder="1"/>
    <xf numFmtId="0" fontId="0" fillId="5" borderId="27" xfId="0" applyFont="1" applyFill="1" applyBorder="1"/>
    <xf numFmtId="0" fontId="0" fillId="6" borderId="27" xfId="0" applyFont="1" applyFill="1" applyBorder="1"/>
    <xf numFmtId="164" fontId="32" fillId="6" borderId="25" xfId="0" applyNumberFormat="1" applyFont="1" applyFill="1" applyBorder="1" applyAlignment="1">
      <alignment horizontal="right"/>
    </xf>
    <xf numFmtId="49" fontId="33" fillId="6" borderId="8" xfId="0" applyNumberFormat="1" applyFont="1" applyFill="1" applyBorder="1" applyAlignment="1">
      <alignment horizontal="center"/>
    </xf>
    <xf numFmtId="0" fontId="35" fillId="0" borderId="0" xfId="0" applyFont="1" applyFill="1" applyBorder="1"/>
    <xf numFmtId="2" fontId="0" fillId="5" borderId="27" xfId="0" applyNumberFormat="1" applyFont="1" applyFill="1" applyBorder="1"/>
    <xf numFmtId="164" fontId="28" fillId="0" borderId="0" xfId="0" applyNumberFormat="1" applyFont="1" applyBorder="1" applyAlignment="1">
      <alignment horizontal="left"/>
    </xf>
    <xf numFmtId="3" fontId="28" fillId="0" borderId="0" xfId="0" applyNumberFormat="1" applyFont="1" applyBorder="1" applyAlignment="1"/>
    <xf numFmtId="3" fontId="36" fillId="0" borderId="0" xfId="0" applyNumberFormat="1" applyFont="1" applyBorder="1" applyAlignment="1"/>
    <xf numFmtId="167" fontId="37" fillId="0" borderId="0" xfId="0" applyNumberFormat="1" applyFont="1" applyBorder="1" applyAlignment="1">
      <alignment horizontal="right"/>
    </xf>
    <xf numFmtId="164" fontId="28" fillId="0" borderId="0" xfId="0" applyNumberFormat="1" applyFont="1" applyBorder="1" applyAlignment="1">
      <alignment horizontal="right"/>
    </xf>
    <xf numFmtId="164" fontId="31" fillId="0" borderId="0" xfId="0" applyNumberFormat="1" applyFont="1" applyBorder="1" applyAlignment="1">
      <alignment horizontal="left" indent="2"/>
    </xf>
    <xf numFmtId="166" fontId="31" fillId="0" borderId="0" xfId="0" applyNumberFormat="1" applyFont="1" applyBorder="1" applyAlignment="1">
      <alignment horizontal="left" indent="2"/>
    </xf>
    <xf numFmtId="166" fontId="33" fillId="0" borderId="0" xfId="0" applyNumberFormat="1" applyFont="1" applyBorder="1" applyAlignment="1">
      <alignment horizontal="left"/>
    </xf>
    <xf numFmtId="0" fontId="34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Fill="1" applyBorder="1"/>
    <xf numFmtId="0" fontId="27" fillId="7" borderId="27" xfId="2" applyNumberFormat="1" applyFont="1" applyFill="1" applyBorder="1" applyAlignment="1">
      <alignment vertical="center"/>
    </xf>
    <xf numFmtId="0" fontId="27" fillId="7" borderId="27" xfId="0" applyFont="1" applyFill="1" applyBorder="1" applyAlignment="1">
      <alignment vertical="center"/>
    </xf>
    <xf numFmtId="0" fontId="27" fillId="5" borderId="27" xfId="2" applyNumberFormat="1" applyFont="1" applyFill="1" applyBorder="1" applyAlignment="1"/>
    <xf numFmtId="0" fontId="27" fillId="5" borderId="27" xfId="2" applyNumberFormat="1" applyFont="1" applyFill="1" applyBorder="1"/>
    <xf numFmtId="1" fontId="27" fillId="5" borderId="27" xfId="2" applyNumberFormat="1" applyFont="1" applyFill="1" applyBorder="1" applyAlignment="1"/>
    <xf numFmtId="2" fontId="27" fillId="5" borderId="27" xfId="2" applyNumberFormat="1" applyFont="1" applyFill="1" applyBorder="1" applyAlignment="1"/>
    <xf numFmtId="10" fontId="27" fillId="5" borderId="27" xfId="2" applyNumberFormat="1" applyFont="1" applyFill="1" applyBorder="1"/>
    <xf numFmtId="2" fontId="27" fillId="5" borderId="27" xfId="2" applyNumberFormat="1" applyFont="1" applyFill="1" applyBorder="1" applyAlignment="1">
      <alignment horizontal="right"/>
    </xf>
    <xf numFmtId="0" fontId="26" fillId="5" borderId="27" xfId="2" applyNumberFormat="1" applyFont="1" applyFill="1" applyBorder="1"/>
    <xf numFmtId="9" fontId="0" fillId="5" borderId="27" xfId="1" applyFont="1" applyFill="1" applyBorder="1"/>
    <xf numFmtId="1" fontId="27" fillId="6" borderId="27" xfId="2" applyNumberFormat="1" applyFont="1" applyFill="1" applyBorder="1" applyAlignment="1"/>
    <xf numFmtId="2" fontId="27" fillId="6" borderId="27" xfId="2" applyNumberFormat="1" applyFont="1" applyFill="1" applyBorder="1" applyAlignment="1"/>
    <xf numFmtId="10" fontId="27" fillId="6" borderId="27" xfId="2" applyNumberFormat="1" applyFont="1" applyFill="1" applyBorder="1"/>
    <xf numFmtId="2" fontId="27" fillId="6" borderId="27" xfId="2" applyNumberFormat="1" applyFont="1" applyFill="1" applyBorder="1" applyAlignment="1">
      <alignment horizontal="right"/>
    </xf>
    <xf numFmtId="2" fontId="0" fillId="6" borderId="27" xfId="0" applyNumberFormat="1" applyFont="1" applyFill="1" applyBorder="1"/>
    <xf numFmtId="9" fontId="0" fillId="6" borderId="27" xfId="1" applyFont="1" applyFill="1" applyBorder="1"/>
    <xf numFmtId="0" fontId="0" fillId="0" borderId="0" xfId="0" applyAlignment="1">
      <alignment wrapText="1"/>
    </xf>
    <xf numFmtId="0" fontId="31" fillId="5" borderId="21" xfId="0" applyFont="1" applyFill="1" applyBorder="1" applyAlignment="1">
      <alignment horizontal="left" indent="1"/>
    </xf>
    <xf numFmtId="166" fontId="32" fillId="5" borderId="24" xfId="0" applyNumberFormat="1" applyFont="1" applyFill="1" applyBorder="1"/>
    <xf numFmtId="49" fontId="33" fillId="6" borderId="10" xfId="0" applyNumberFormat="1" applyFont="1" applyFill="1" applyBorder="1" applyAlignment="1">
      <alignment horizontal="left"/>
    </xf>
    <xf numFmtId="3" fontId="32" fillId="5" borderId="9" xfId="0" applyNumberFormat="1" applyFont="1" applyFill="1" applyBorder="1"/>
    <xf numFmtId="164" fontId="31" fillId="6" borderId="24" xfId="0" applyNumberFormat="1" applyFont="1" applyFill="1" applyBorder="1" applyAlignment="1">
      <alignment horizontal="right"/>
    </xf>
    <xf numFmtId="0" fontId="31" fillId="6" borderId="23" xfId="0" applyFont="1" applyFill="1" applyBorder="1" applyAlignment="1">
      <alignment horizontal="left" indent="1"/>
    </xf>
    <xf numFmtId="0" fontId="31" fillId="6" borderId="25" xfId="0" applyFont="1" applyFill="1" applyBorder="1" applyAlignment="1">
      <alignment horizontal="left" indent="1"/>
    </xf>
    <xf numFmtId="0" fontId="31" fillId="6" borderId="24" xfId="0" applyFont="1" applyFill="1" applyBorder="1" applyAlignment="1">
      <alignment horizontal="left" indent="1"/>
    </xf>
    <xf numFmtId="0" fontId="0" fillId="5" borderId="1" xfId="0" applyFont="1" applyFill="1" applyBorder="1"/>
    <xf numFmtId="164" fontId="0" fillId="5" borderId="2" xfId="0" applyNumberFormat="1" applyFont="1" applyFill="1" applyBorder="1"/>
    <xf numFmtId="0" fontId="0" fillId="5" borderId="2" xfId="0" applyFont="1" applyFill="1" applyBorder="1"/>
    <xf numFmtId="0" fontId="27" fillId="5" borderId="1" xfId="2" applyNumberFormat="1" applyFont="1" applyFill="1" applyBorder="1" applyAlignment="1"/>
    <xf numFmtId="0" fontId="27" fillId="5" borderId="28" xfId="2" applyNumberFormat="1" applyFont="1" applyFill="1" applyBorder="1" applyAlignment="1"/>
    <xf numFmtId="164" fontId="0" fillId="5" borderId="29" xfId="0" applyNumberFormat="1" applyFont="1" applyFill="1" applyBorder="1"/>
    <xf numFmtId="0" fontId="31" fillId="7" borderId="27" xfId="0" applyFont="1" applyFill="1" applyBorder="1" applyAlignment="1">
      <alignment horizontal="center" vertical="center"/>
    </xf>
    <xf numFmtId="164" fontId="0" fillId="6" borderId="30" xfId="0" applyNumberFormat="1" applyFont="1" applyFill="1" applyBorder="1"/>
    <xf numFmtId="164" fontId="0" fillId="6" borderId="31" xfId="0" applyNumberFormat="1" applyFont="1" applyFill="1" applyBorder="1"/>
    <xf numFmtId="0" fontId="0" fillId="6" borderId="31" xfId="0" applyFont="1" applyFill="1" applyBorder="1"/>
    <xf numFmtId="3" fontId="0" fillId="6" borderId="31" xfId="0" applyNumberFormat="1" applyFont="1" applyFill="1" applyBorder="1"/>
    <xf numFmtId="164" fontId="0" fillId="6" borderId="32" xfId="0" applyNumberFormat="1" applyFont="1" applyFill="1" applyBorder="1"/>
    <xf numFmtId="14" fontId="0" fillId="0" borderId="0" xfId="0" applyNumberFormat="1" applyAlignment="1">
      <alignment horizontal="left"/>
    </xf>
    <xf numFmtId="0" fontId="0" fillId="7" borderId="27" xfId="0" applyFont="1" applyFill="1" applyBorder="1" applyAlignment="1">
      <alignment horizontal="center"/>
    </xf>
    <xf numFmtId="0" fontId="0" fillId="7" borderId="33" xfId="0" applyFont="1" applyFill="1" applyBorder="1" applyAlignment="1">
      <alignment horizontal="center"/>
    </xf>
    <xf numFmtId="0" fontId="0" fillId="7" borderId="34" xfId="0" applyFont="1" applyFill="1" applyBorder="1" applyAlignment="1">
      <alignment horizontal="center"/>
    </xf>
    <xf numFmtId="0" fontId="0" fillId="7" borderId="3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/>
    </xf>
    <xf numFmtId="0" fontId="18" fillId="3" borderId="19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/>
    </xf>
  </cellXfs>
  <cellStyles count="3">
    <cellStyle name="Normal" xfId="0" builtinId="0"/>
    <cellStyle name="Normalny 2" xfId="2"/>
    <cellStyle name="Percent" xfId="1" builtinId="5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dotyczący średniego czasu życia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Dane!$J$18:$J$34</c:f>
              <c:numCache>
                <c:formatCode>General</c:formatCode>
                <c:ptCount val="17"/>
                <c:pt idx="0">
                  <c:v>53.0</c:v>
                </c:pt>
                <c:pt idx="1">
                  <c:v>55.0</c:v>
                </c:pt>
                <c:pt idx="2">
                  <c:v>57.0</c:v>
                </c:pt>
                <c:pt idx="3">
                  <c:v>59.0</c:v>
                </c:pt>
                <c:pt idx="4">
                  <c:v>61.0</c:v>
                </c:pt>
                <c:pt idx="5">
                  <c:v>63.0</c:v>
                </c:pt>
                <c:pt idx="6">
                  <c:v>65.0</c:v>
                </c:pt>
                <c:pt idx="7">
                  <c:v>67.0</c:v>
                </c:pt>
                <c:pt idx="8">
                  <c:v>69.0</c:v>
                </c:pt>
                <c:pt idx="9">
                  <c:v>71.0</c:v>
                </c:pt>
                <c:pt idx="10">
                  <c:v>73.0</c:v>
                </c:pt>
                <c:pt idx="11">
                  <c:v>75.0</c:v>
                </c:pt>
                <c:pt idx="12">
                  <c:v>77.0</c:v>
                </c:pt>
                <c:pt idx="13">
                  <c:v>79.0</c:v>
                </c:pt>
                <c:pt idx="14">
                  <c:v>81.0</c:v>
                </c:pt>
                <c:pt idx="15">
                  <c:v>83.0</c:v>
                </c:pt>
                <c:pt idx="16">
                  <c:v>85.0</c:v>
                </c:pt>
              </c:numCache>
            </c:numRef>
          </c:cat>
          <c:val>
            <c:numRef>
              <c:f>Dane!$K$18:$K$34</c:f>
              <c:numCache>
                <c:formatCode>General</c:formatCode>
                <c:ptCount val="17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1.0</c:v>
                </c:pt>
                <c:pt idx="10">
                  <c:v>3.0</c:v>
                </c:pt>
                <c:pt idx="11">
                  <c:v>5.0</c:v>
                </c:pt>
                <c:pt idx="12">
                  <c:v>6.0</c:v>
                </c:pt>
                <c:pt idx="13">
                  <c:v>5.0</c:v>
                </c:pt>
                <c:pt idx="14">
                  <c:v>1.0</c:v>
                </c:pt>
                <c:pt idx="15">
                  <c:v>23.0</c:v>
                </c:pt>
                <c:pt idx="16">
                  <c:v>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50-4D2C-B57F-3D3677894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2075865224"/>
        <c:axId val="-2075861640"/>
      </c:barChart>
      <c:catAx>
        <c:axId val="-207586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61640"/>
        <c:crosses val="autoZero"/>
        <c:auto val="1"/>
        <c:lblAlgn val="ctr"/>
        <c:lblOffset val="100"/>
        <c:noMultiLvlLbl val="0"/>
      </c:catAx>
      <c:valAx>
        <c:axId val="-207586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65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dotyczący liczby średniej ludności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Dane!$J$39:$J$60</c:f>
              <c:numCache>
                <c:formatCode>0.00</c:formatCode>
                <c:ptCount val="22"/>
                <c:pt idx="0">
                  <c:v>327.318</c:v>
                </c:pt>
                <c:pt idx="1">
                  <c:v>68782.7356</c:v>
                </c:pt>
                <c:pt idx="2">
                  <c:v>137238.1532</c:v>
                </c:pt>
                <c:pt idx="3">
                  <c:v>205693.5708</c:v>
                </c:pt>
                <c:pt idx="4">
                  <c:v>274148.9884</c:v>
                </c:pt>
                <c:pt idx="5">
                  <c:v>342604.406</c:v>
                </c:pt>
                <c:pt idx="6">
                  <c:v>411059.8236</c:v>
                </c:pt>
                <c:pt idx="7">
                  <c:v>479515.2411999999</c:v>
                </c:pt>
                <c:pt idx="8">
                  <c:v>547970.6588</c:v>
                </c:pt>
                <c:pt idx="9">
                  <c:v>616426.0764</c:v>
                </c:pt>
                <c:pt idx="10">
                  <c:v>684881.4940000001</c:v>
                </c:pt>
                <c:pt idx="11">
                  <c:v>753336.9116</c:v>
                </c:pt>
                <c:pt idx="12">
                  <c:v>821792.3292000001</c:v>
                </c:pt>
                <c:pt idx="13">
                  <c:v>890247.7468000001</c:v>
                </c:pt>
                <c:pt idx="14">
                  <c:v>958703.1644000002</c:v>
                </c:pt>
                <c:pt idx="15">
                  <c:v>1.027158582E6</c:v>
                </c:pt>
                <c:pt idx="16">
                  <c:v>1.0956139996E6</c:v>
                </c:pt>
                <c:pt idx="17">
                  <c:v>1.1640694172E6</c:v>
                </c:pt>
                <c:pt idx="18">
                  <c:v>1.2325248348E6</c:v>
                </c:pt>
                <c:pt idx="19">
                  <c:v>1.3009802524E6</c:v>
                </c:pt>
                <c:pt idx="20">
                  <c:v>1.36943567E6</c:v>
                </c:pt>
                <c:pt idx="21">
                  <c:v>1.4378910876E6</c:v>
                </c:pt>
              </c:numCache>
            </c:numRef>
          </c:cat>
          <c:val>
            <c:numRef>
              <c:f>Dane!$K$39:$K$60</c:f>
              <c:numCache>
                <c:formatCode>General</c:formatCode>
                <c:ptCount val="22"/>
                <c:pt idx="0">
                  <c:v>1.0</c:v>
                </c:pt>
                <c:pt idx="1">
                  <c:v>39.0</c:v>
                </c:pt>
                <c:pt idx="2">
                  <c:v>5.0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8B-4BB5-98B3-7C08AAFEE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"/>
        <c:axId val="-2075826936"/>
        <c:axId val="-2075823416"/>
      </c:barChart>
      <c:catAx>
        <c:axId val="-20758269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23416"/>
        <c:crosses val="autoZero"/>
        <c:auto val="1"/>
        <c:lblAlgn val="ctr"/>
        <c:lblOffset val="100"/>
        <c:noMultiLvlLbl val="0"/>
      </c:catAx>
      <c:valAx>
        <c:axId val="-207582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26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rozrzutu zależnosci  ś</a:t>
            </a:r>
            <a:r>
              <a:rPr lang="pl-PL"/>
              <a:t>redniego</a:t>
            </a:r>
            <a:r>
              <a:rPr lang="pl-PL" baseline="0"/>
              <a:t> czasu życia i liczby ludności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Korelacje!$C$1</c:f>
              <c:strCache>
                <c:ptCount val="1"/>
                <c:pt idx="0">
                  <c:v>Średni czas życia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Korelacje!$C$2:$C$53</c:f>
              <c:numCache>
                <c:formatCode>0.00</c:formatCode>
                <c:ptCount val="50"/>
                <c:pt idx="0">
                  <c:v>78.94146341463414</c:v>
                </c:pt>
                <c:pt idx="1">
                  <c:v>68.88848780487807</c:v>
                </c:pt>
                <c:pt idx="2">
                  <c:v>74.40187804878049</c:v>
                </c:pt>
                <c:pt idx="3">
                  <c:v>52.75426829268294</c:v>
                </c:pt>
                <c:pt idx="4">
                  <c:v>70.36585365853659</c:v>
                </c:pt>
                <c:pt idx="5">
                  <c:v>83.5878048780488</c:v>
                </c:pt>
                <c:pt idx="6">
                  <c:v>76.72185365853658</c:v>
                </c:pt>
                <c:pt idx="7">
                  <c:v>71.12170731707317</c:v>
                </c:pt>
                <c:pt idx="8">
                  <c:v>81.2</c:v>
                </c:pt>
                <c:pt idx="9">
                  <c:v>75.16351219512195</c:v>
                </c:pt>
                <c:pt idx="10">
                  <c:v>81.4</c:v>
                </c:pt>
                <c:pt idx="11">
                  <c:v>82.8</c:v>
                </c:pt>
                <c:pt idx="12">
                  <c:v>83.2</c:v>
                </c:pt>
                <c:pt idx="13">
                  <c:v>57.18212195121952</c:v>
                </c:pt>
                <c:pt idx="14">
                  <c:v>82.15585365853659</c:v>
                </c:pt>
                <c:pt idx="15">
                  <c:v>83.3</c:v>
                </c:pt>
                <c:pt idx="16">
                  <c:v>71.18658536585367</c:v>
                </c:pt>
                <c:pt idx="17">
                  <c:v>76.15860975609758</c:v>
                </c:pt>
                <c:pt idx="18">
                  <c:v>77.8</c:v>
                </c:pt>
                <c:pt idx="19">
                  <c:v>81.95660975609757</c:v>
                </c:pt>
                <c:pt idx="20">
                  <c:v>82.25121951219513</c:v>
                </c:pt>
                <c:pt idx="21">
                  <c:v>75.0</c:v>
                </c:pt>
                <c:pt idx="22">
                  <c:v>81.49619512195123</c:v>
                </c:pt>
                <c:pt idx="23">
                  <c:v>81.8</c:v>
                </c:pt>
                <c:pt idx="24">
                  <c:v>81.4</c:v>
                </c:pt>
                <c:pt idx="25">
                  <c:v>81.5</c:v>
                </c:pt>
                <c:pt idx="26">
                  <c:v>78.9</c:v>
                </c:pt>
                <c:pt idx="27">
                  <c:v>81.3</c:v>
                </c:pt>
                <c:pt idx="28">
                  <c:v>76.0</c:v>
                </c:pt>
                <c:pt idx="29">
                  <c:v>82.3</c:v>
                </c:pt>
                <c:pt idx="30">
                  <c:v>72.97560975609758</c:v>
                </c:pt>
                <c:pt idx="31">
                  <c:v>81.6</c:v>
                </c:pt>
                <c:pt idx="32">
                  <c:v>83.3</c:v>
                </c:pt>
                <c:pt idx="33">
                  <c:v>82.15365853658537</c:v>
                </c:pt>
                <c:pt idx="34">
                  <c:v>74.5</c:v>
                </c:pt>
                <c:pt idx="35">
                  <c:v>80.7</c:v>
                </c:pt>
                <c:pt idx="36">
                  <c:v>81.3</c:v>
                </c:pt>
                <c:pt idx="37">
                  <c:v>77.0</c:v>
                </c:pt>
                <c:pt idx="38">
                  <c:v>82.2</c:v>
                </c:pt>
                <c:pt idx="39">
                  <c:v>81.4</c:v>
                </c:pt>
                <c:pt idx="40">
                  <c:v>81.40487804878049</c:v>
                </c:pt>
                <c:pt idx="41">
                  <c:v>77.9</c:v>
                </c:pt>
                <c:pt idx="42">
                  <c:v>74.7</c:v>
                </c:pt>
                <c:pt idx="43">
                  <c:v>81.2</c:v>
                </c:pt>
                <c:pt idx="44">
                  <c:v>74.5</c:v>
                </c:pt>
                <c:pt idx="45">
                  <c:v>77.4</c:v>
                </c:pt>
                <c:pt idx="46">
                  <c:v>82.8</c:v>
                </c:pt>
                <c:pt idx="47">
                  <c:v>82.3</c:v>
                </c:pt>
                <c:pt idx="48">
                  <c:v>82.1</c:v>
                </c:pt>
                <c:pt idx="49">
                  <c:v>82.9</c:v>
                </c:pt>
              </c:numCache>
            </c:numRef>
          </c:xVal>
          <c:yVal>
            <c:numRef>
              <c:f>Korelacje!$D$2:$D$53</c:f>
              <c:numCache>
                <c:formatCode>0.00</c:formatCode>
                <c:ptCount val="50"/>
                <c:pt idx="0">
                  <c:v>319448.634</c:v>
                </c:pt>
                <c:pt idx="1">
                  <c:v>254454.778</c:v>
                </c:pt>
                <c:pt idx="2">
                  <c:v>206077.898</c:v>
                </c:pt>
                <c:pt idx="3">
                  <c:v>177475.986</c:v>
                </c:pt>
                <c:pt idx="4">
                  <c:v>143429.435</c:v>
                </c:pt>
                <c:pt idx="5">
                  <c:v>126794.564</c:v>
                </c:pt>
                <c:pt idx="6">
                  <c:v>125385.833</c:v>
                </c:pt>
                <c:pt idx="7">
                  <c:v>89579.67</c:v>
                </c:pt>
                <c:pt idx="8">
                  <c:v>80646.262</c:v>
                </c:pt>
                <c:pt idx="9">
                  <c:v>77523.788</c:v>
                </c:pt>
                <c:pt idx="10">
                  <c:v>64331.348</c:v>
                </c:pt>
                <c:pt idx="11">
                  <c:v>64121.249</c:v>
                </c:pt>
                <c:pt idx="12">
                  <c:v>59788.667</c:v>
                </c:pt>
                <c:pt idx="13">
                  <c:v>53969.054</c:v>
                </c:pt>
                <c:pt idx="14">
                  <c:v>50074.401</c:v>
                </c:pt>
                <c:pt idx="15">
                  <c:v>46259.716</c:v>
                </c:pt>
                <c:pt idx="16">
                  <c:v>45002.497</c:v>
                </c:pt>
                <c:pt idx="17">
                  <c:v>42980.026</c:v>
                </c:pt>
                <c:pt idx="18">
                  <c:v>38484.0</c:v>
                </c:pt>
                <c:pt idx="19">
                  <c:v>35587.793</c:v>
                </c:pt>
                <c:pt idx="20">
                  <c:v>23622.353</c:v>
                </c:pt>
                <c:pt idx="21">
                  <c:v>19651.554</c:v>
                </c:pt>
                <c:pt idx="22">
                  <c:v>17762.647</c:v>
                </c:pt>
                <c:pt idx="23">
                  <c:v>16868.02</c:v>
                </c:pt>
                <c:pt idx="24">
                  <c:v>11226.322</c:v>
                </c:pt>
                <c:pt idx="25">
                  <c:v>11000.777</c:v>
                </c:pt>
                <c:pt idx="26">
                  <c:v>10542.666</c:v>
                </c:pt>
                <c:pt idx="27">
                  <c:v>10402.343</c:v>
                </c:pt>
                <c:pt idx="28">
                  <c:v>9889.54</c:v>
                </c:pt>
                <c:pt idx="29">
                  <c:v>9703.246999999999</c:v>
                </c:pt>
                <c:pt idx="30">
                  <c:v>9500.422</c:v>
                </c:pt>
                <c:pt idx="31">
                  <c:v>8516.915999999999</c:v>
                </c:pt>
                <c:pt idx="32">
                  <c:v>8211.383</c:v>
                </c:pt>
                <c:pt idx="33">
                  <c:v>7939.483</c:v>
                </c:pt>
                <c:pt idx="34">
                  <c:v>7201.308</c:v>
                </c:pt>
                <c:pt idx="35">
                  <c:v>5646.899</c:v>
                </c:pt>
                <c:pt idx="36">
                  <c:v>5479.66</c:v>
                </c:pt>
                <c:pt idx="37">
                  <c:v>5422.861</c:v>
                </c:pt>
                <c:pt idx="38">
                  <c:v>5147.97</c:v>
                </c:pt>
                <c:pt idx="39">
                  <c:v>4675.164</c:v>
                </c:pt>
                <c:pt idx="40">
                  <c:v>4495.482</c:v>
                </c:pt>
                <c:pt idx="41">
                  <c:v>4255.853</c:v>
                </c:pt>
                <c:pt idx="42">
                  <c:v>2916.798</c:v>
                </c:pt>
                <c:pt idx="43">
                  <c:v>2066.068</c:v>
                </c:pt>
                <c:pt idx="44">
                  <c:v>1989.354</c:v>
                </c:pt>
                <c:pt idx="45">
                  <c:v>1316.203</c:v>
                </c:pt>
                <c:pt idx="46">
                  <c:v>1153.658</c:v>
                </c:pt>
                <c:pt idx="47">
                  <c:v>556.573</c:v>
                </c:pt>
                <c:pt idx="48">
                  <c:v>417.723</c:v>
                </c:pt>
                <c:pt idx="49">
                  <c:v>327.318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24-418E-AE2B-C042E708D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8992744"/>
        <c:axId val="-2020209000"/>
      </c:scatterChart>
      <c:valAx>
        <c:axId val="-201899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209000"/>
        <c:crosses val="autoZero"/>
        <c:crossBetween val="midCat"/>
      </c:valAx>
      <c:valAx>
        <c:axId val="-202020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992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rozrzutu zależnosci</a:t>
            </a:r>
            <a:r>
              <a:rPr lang="pl-PL"/>
              <a:t> liczby ludności i powierzchnia państwa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Korelacje!$C$1</c:f>
              <c:strCache>
                <c:ptCount val="1"/>
                <c:pt idx="0">
                  <c:v>Średni czas życia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Korelacje!$D$2:$D$53</c:f>
              <c:numCache>
                <c:formatCode>0.00</c:formatCode>
                <c:ptCount val="50"/>
                <c:pt idx="0">
                  <c:v>319448.634</c:v>
                </c:pt>
                <c:pt idx="1">
                  <c:v>254454.778</c:v>
                </c:pt>
                <c:pt idx="2">
                  <c:v>206077.898</c:v>
                </c:pt>
                <c:pt idx="3">
                  <c:v>177475.986</c:v>
                </c:pt>
                <c:pt idx="4">
                  <c:v>143429.435</c:v>
                </c:pt>
                <c:pt idx="5">
                  <c:v>126794.564</c:v>
                </c:pt>
                <c:pt idx="6">
                  <c:v>125385.833</c:v>
                </c:pt>
                <c:pt idx="7">
                  <c:v>89579.67</c:v>
                </c:pt>
                <c:pt idx="8">
                  <c:v>80646.262</c:v>
                </c:pt>
                <c:pt idx="9">
                  <c:v>77523.788</c:v>
                </c:pt>
                <c:pt idx="10">
                  <c:v>64331.348</c:v>
                </c:pt>
                <c:pt idx="11">
                  <c:v>64121.249</c:v>
                </c:pt>
                <c:pt idx="12">
                  <c:v>59788.667</c:v>
                </c:pt>
                <c:pt idx="13">
                  <c:v>53969.054</c:v>
                </c:pt>
                <c:pt idx="14">
                  <c:v>50074.401</c:v>
                </c:pt>
                <c:pt idx="15">
                  <c:v>46259.716</c:v>
                </c:pt>
                <c:pt idx="16">
                  <c:v>45002.497</c:v>
                </c:pt>
                <c:pt idx="17">
                  <c:v>42980.026</c:v>
                </c:pt>
                <c:pt idx="18">
                  <c:v>38484.0</c:v>
                </c:pt>
                <c:pt idx="19">
                  <c:v>35587.793</c:v>
                </c:pt>
                <c:pt idx="20">
                  <c:v>23622.353</c:v>
                </c:pt>
                <c:pt idx="21">
                  <c:v>19651.554</c:v>
                </c:pt>
                <c:pt idx="22">
                  <c:v>17762.647</c:v>
                </c:pt>
                <c:pt idx="23">
                  <c:v>16868.02</c:v>
                </c:pt>
                <c:pt idx="24">
                  <c:v>11226.322</c:v>
                </c:pt>
                <c:pt idx="25">
                  <c:v>11000.777</c:v>
                </c:pt>
                <c:pt idx="26">
                  <c:v>10542.666</c:v>
                </c:pt>
                <c:pt idx="27">
                  <c:v>10402.343</c:v>
                </c:pt>
                <c:pt idx="28">
                  <c:v>9889.54</c:v>
                </c:pt>
                <c:pt idx="29">
                  <c:v>9703.246999999999</c:v>
                </c:pt>
                <c:pt idx="30">
                  <c:v>9500.422</c:v>
                </c:pt>
                <c:pt idx="31">
                  <c:v>8516.915999999999</c:v>
                </c:pt>
                <c:pt idx="32">
                  <c:v>8211.383</c:v>
                </c:pt>
                <c:pt idx="33">
                  <c:v>7939.483</c:v>
                </c:pt>
                <c:pt idx="34">
                  <c:v>7201.308</c:v>
                </c:pt>
                <c:pt idx="35">
                  <c:v>5646.899</c:v>
                </c:pt>
                <c:pt idx="36">
                  <c:v>5479.66</c:v>
                </c:pt>
                <c:pt idx="37">
                  <c:v>5422.861</c:v>
                </c:pt>
                <c:pt idx="38">
                  <c:v>5147.97</c:v>
                </c:pt>
                <c:pt idx="39">
                  <c:v>4675.164</c:v>
                </c:pt>
                <c:pt idx="40">
                  <c:v>4495.482</c:v>
                </c:pt>
                <c:pt idx="41">
                  <c:v>4255.853</c:v>
                </c:pt>
                <c:pt idx="42">
                  <c:v>2916.798</c:v>
                </c:pt>
                <c:pt idx="43">
                  <c:v>2066.068</c:v>
                </c:pt>
                <c:pt idx="44">
                  <c:v>1989.354</c:v>
                </c:pt>
                <c:pt idx="45">
                  <c:v>1316.203</c:v>
                </c:pt>
                <c:pt idx="46">
                  <c:v>1153.658</c:v>
                </c:pt>
                <c:pt idx="47">
                  <c:v>556.573</c:v>
                </c:pt>
                <c:pt idx="48">
                  <c:v>417.723</c:v>
                </c:pt>
                <c:pt idx="49">
                  <c:v>327.318</c:v>
                </c:pt>
              </c:numCache>
            </c:numRef>
          </c:xVal>
          <c:yVal>
            <c:numRef>
              <c:f>Korelacje!$E$2:$E$53</c:f>
              <c:numCache>
                <c:formatCode>0.00</c:formatCode>
                <c:ptCount val="50"/>
                <c:pt idx="0">
                  <c:v>9526.5</c:v>
                </c:pt>
                <c:pt idx="1">
                  <c:v>1910.9</c:v>
                </c:pt>
                <c:pt idx="2">
                  <c:v>8515.799999999999</c:v>
                </c:pt>
                <c:pt idx="3">
                  <c:v>923.8</c:v>
                </c:pt>
                <c:pt idx="4">
                  <c:v>17098.2</c:v>
                </c:pt>
                <c:pt idx="5">
                  <c:v>377.9</c:v>
                </c:pt>
                <c:pt idx="6">
                  <c:v>1964.4</c:v>
                </c:pt>
                <c:pt idx="7">
                  <c:v>996.6</c:v>
                </c:pt>
                <c:pt idx="8">
                  <c:v>357.1</c:v>
                </c:pt>
                <c:pt idx="9">
                  <c:v>785.4</c:v>
                </c:pt>
                <c:pt idx="10">
                  <c:v>242.5</c:v>
                </c:pt>
                <c:pt idx="11">
                  <c:v>544.0</c:v>
                </c:pt>
                <c:pt idx="12">
                  <c:v>301.3</c:v>
                </c:pt>
                <c:pt idx="13">
                  <c:v>1220.8</c:v>
                </c:pt>
                <c:pt idx="14">
                  <c:v>99.7</c:v>
                </c:pt>
                <c:pt idx="15">
                  <c:v>506.0</c:v>
                </c:pt>
                <c:pt idx="16">
                  <c:v>603.6</c:v>
                </c:pt>
                <c:pt idx="17">
                  <c:v>2780.4</c:v>
                </c:pt>
                <c:pt idx="18">
                  <c:v>312.7</c:v>
                </c:pt>
                <c:pt idx="19">
                  <c:v>9984.7</c:v>
                </c:pt>
                <c:pt idx="20">
                  <c:v>7692.2</c:v>
                </c:pt>
                <c:pt idx="21">
                  <c:v>238.4</c:v>
                </c:pt>
                <c:pt idx="22">
                  <c:v>756.1</c:v>
                </c:pt>
                <c:pt idx="23">
                  <c:v>41.9</c:v>
                </c:pt>
                <c:pt idx="24">
                  <c:v>30.5</c:v>
                </c:pt>
                <c:pt idx="25">
                  <c:v>132.0</c:v>
                </c:pt>
                <c:pt idx="26">
                  <c:v>78.9</c:v>
                </c:pt>
                <c:pt idx="27">
                  <c:v>92.2</c:v>
                </c:pt>
                <c:pt idx="28">
                  <c:v>93.0</c:v>
                </c:pt>
                <c:pt idx="29">
                  <c:v>447.4</c:v>
                </c:pt>
                <c:pt idx="30">
                  <c:v>207.6</c:v>
                </c:pt>
                <c:pt idx="31">
                  <c:v>83.9</c:v>
                </c:pt>
                <c:pt idx="32">
                  <c:v>41.3</c:v>
                </c:pt>
                <c:pt idx="33">
                  <c:v>21.6</c:v>
                </c:pt>
                <c:pt idx="34">
                  <c:v>111.0</c:v>
                </c:pt>
                <c:pt idx="35">
                  <c:v>42.9</c:v>
                </c:pt>
                <c:pt idx="36">
                  <c:v>390.9</c:v>
                </c:pt>
                <c:pt idx="37">
                  <c:v>49.0</c:v>
                </c:pt>
                <c:pt idx="38">
                  <c:v>385.2</c:v>
                </c:pt>
                <c:pt idx="39">
                  <c:v>70.3</c:v>
                </c:pt>
                <c:pt idx="40">
                  <c:v>270.7</c:v>
                </c:pt>
                <c:pt idx="41">
                  <c:v>56.6</c:v>
                </c:pt>
                <c:pt idx="42">
                  <c:v>65.3</c:v>
                </c:pt>
                <c:pt idx="43">
                  <c:v>20.3</c:v>
                </c:pt>
                <c:pt idx="44">
                  <c:v>64.6</c:v>
                </c:pt>
                <c:pt idx="45">
                  <c:v>45.2</c:v>
                </c:pt>
                <c:pt idx="46">
                  <c:v>9.3</c:v>
                </c:pt>
                <c:pt idx="47">
                  <c:v>2.6</c:v>
                </c:pt>
                <c:pt idx="48">
                  <c:v>0.3</c:v>
                </c:pt>
                <c:pt idx="49">
                  <c:v>103.0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EC-4D7C-8449-AAADF2AB8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9576680"/>
        <c:axId val="-2019064888"/>
      </c:scatterChart>
      <c:valAx>
        <c:axId val="-201957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064888"/>
        <c:crosses val="autoZero"/>
        <c:crossBetween val="midCat"/>
      </c:valAx>
      <c:valAx>
        <c:axId val="-201906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57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rozrzutu zależnosci pomiędzy</a:t>
            </a:r>
            <a:r>
              <a:rPr lang="pl-PL"/>
              <a:t> powierzchnią państwa i średnim czasem życia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Korelacje!$C$1</c:f>
              <c:strCache>
                <c:ptCount val="1"/>
                <c:pt idx="0">
                  <c:v>Średni czas życia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Korelacje!$D$2:$D$53</c:f>
              <c:numCache>
                <c:formatCode>0.00</c:formatCode>
                <c:ptCount val="50"/>
                <c:pt idx="0">
                  <c:v>319448.634</c:v>
                </c:pt>
                <c:pt idx="1">
                  <c:v>254454.778</c:v>
                </c:pt>
                <c:pt idx="2">
                  <c:v>206077.898</c:v>
                </c:pt>
                <c:pt idx="3">
                  <c:v>177475.986</c:v>
                </c:pt>
                <c:pt idx="4">
                  <c:v>143429.435</c:v>
                </c:pt>
                <c:pt idx="5">
                  <c:v>126794.564</c:v>
                </c:pt>
                <c:pt idx="6">
                  <c:v>125385.833</c:v>
                </c:pt>
                <c:pt idx="7">
                  <c:v>89579.67</c:v>
                </c:pt>
                <c:pt idx="8">
                  <c:v>80646.262</c:v>
                </c:pt>
                <c:pt idx="9">
                  <c:v>77523.788</c:v>
                </c:pt>
                <c:pt idx="10">
                  <c:v>64331.348</c:v>
                </c:pt>
                <c:pt idx="11">
                  <c:v>64121.249</c:v>
                </c:pt>
                <c:pt idx="12">
                  <c:v>59788.667</c:v>
                </c:pt>
                <c:pt idx="13">
                  <c:v>53969.054</c:v>
                </c:pt>
                <c:pt idx="14">
                  <c:v>50074.401</c:v>
                </c:pt>
                <c:pt idx="15">
                  <c:v>46259.716</c:v>
                </c:pt>
                <c:pt idx="16">
                  <c:v>45002.497</c:v>
                </c:pt>
                <c:pt idx="17">
                  <c:v>42980.026</c:v>
                </c:pt>
                <c:pt idx="18">
                  <c:v>38484.0</c:v>
                </c:pt>
                <c:pt idx="19">
                  <c:v>35587.793</c:v>
                </c:pt>
                <c:pt idx="20">
                  <c:v>23622.353</c:v>
                </c:pt>
                <c:pt idx="21">
                  <c:v>19651.554</c:v>
                </c:pt>
                <c:pt idx="22">
                  <c:v>17762.647</c:v>
                </c:pt>
                <c:pt idx="23">
                  <c:v>16868.02</c:v>
                </c:pt>
                <c:pt idx="24">
                  <c:v>11226.322</c:v>
                </c:pt>
                <c:pt idx="25">
                  <c:v>11000.777</c:v>
                </c:pt>
                <c:pt idx="26">
                  <c:v>10542.666</c:v>
                </c:pt>
                <c:pt idx="27">
                  <c:v>10402.343</c:v>
                </c:pt>
                <c:pt idx="28">
                  <c:v>9889.54</c:v>
                </c:pt>
                <c:pt idx="29">
                  <c:v>9703.246999999999</c:v>
                </c:pt>
                <c:pt idx="30">
                  <c:v>9500.422</c:v>
                </c:pt>
                <c:pt idx="31">
                  <c:v>8516.915999999999</c:v>
                </c:pt>
                <c:pt idx="32">
                  <c:v>8211.383</c:v>
                </c:pt>
                <c:pt idx="33">
                  <c:v>7939.483</c:v>
                </c:pt>
                <c:pt idx="34">
                  <c:v>7201.308</c:v>
                </c:pt>
                <c:pt idx="35">
                  <c:v>5646.899</c:v>
                </c:pt>
                <c:pt idx="36">
                  <c:v>5479.66</c:v>
                </c:pt>
                <c:pt idx="37">
                  <c:v>5422.861</c:v>
                </c:pt>
                <c:pt idx="38">
                  <c:v>5147.97</c:v>
                </c:pt>
                <c:pt idx="39">
                  <c:v>4675.164</c:v>
                </c:pt>
                <c:pt idx="40">
                  <c:v>4495.482</c:v>
                </c:pt>
                <c:pt idx="41">
                  <c:v>4255.853</c:v>
                </c:pt>
                <c:pt idx="42">
                  <c:v>2916.798</c:v>
                </c:pt>
                <c:pt idx="43">
                  <c:v>2066.068</c:v>
                </c:pt>
                <c:pt idx="44">
                  <c:v>1989.354</c:v>
                </c:pt>
                <c:pt idx="45">
                  <c:v>1316.203</c:v>
                </c:pt>
                <c:pt idx="46">
                  <c:v>1153.658</c:v>
                </c:pt>
                <c:pt idx="47">
                  <c:v>556.573</c:v>
                </c:pt>
                <c:pt idx="48">
                  <c:v>417.723</c:v>
                </c:pt>
                <c:pt idx="49">
                  <c:v>327.318</c:v>
                </c:pt>
              </c:numCache>
            </c:numRef>
          </c:xVal>
          <c:yVal>
            <c:numRef>
              <c:f>Korelacje!$E$2:$E$53</c:f>
              <c:numCache>
                <c:formatCode>0.00</c:formatCode>
                <c:ptCount val="50"/>
                <c:pt idx="0">
                  <c:v>9526.5</c:v>
                </c:pt>
                <c:pt idx="1">
                  <c:v>1910.9</c:v>
                </c:pt>
                <c:pt idx="2">
                  <c:v>8515.799999999999</c:v>
                </c:pt>
                <c:pt idx="3">
                  <c:v>923.8</c:v>
                </c:pt>
                <c:pt idx="4">
                  <c:v>17098.2</c:v>
                </c:pt>
                <c:pt idx="5">
                  <c:v>377.9</c:v>
                </c:pt>
                <c:pt idx="6">
                  <c:v>1964.4</c:v>
                </c:pt>
                <c:pt idx="7">
                  <c:v>996.6</c:v>
                </c:pt>
                <c:pt idx="8">
                  <c:v>357.1</c:v>
                </c:pt>
                <c:pt idx="9">
                  <c:v>785.4</c:v>
                </c:pt>
                <c:pt idx="10">
                  <c:v>242.5</c:v>
                </c:pt>
                <c:pt idx="11">
                  <c:v>544.0</c:v>
                </c:pt>
                <c:pt idx="12">
                  <c:v>301.3</c:v>
                </c:pt>
                <c:pt idx="13">
                  <c:v>1220.8</c:v>
                </c:pt>
                <c:pt idx="14">
                  <c:v>99.7</c:v>
                </c:pt>
                <c:pt idx="15">
                  <c:v>506.0</c:v>
                </c:pt>
                <c:pt idx="16">
                  <c:v>603.6</c:v>
                </c:pt>
                <c:pt idx="17">
                  <c:v>2780.4</c:v>
                </c:pt>
                <c:pt idx="18">
                  <c:v>312.7</c:v>
                </c:pt>
                <c:pt idx="19">
                  <c:v>9984.7</c:v>
                </c:pt>
                <c:pt idx="20">
                  <c:v>7692.2</c:v>
                </c:pt>
                <c:pt idx="21">
                  <c:v>238.4</c:v>
                </c:pt>
                <c:pt idx="22">
                  <c:v>756.1</c:v>
                </c:pt>
                <c:pt idx="23">
                  <c:v>41.9</c:v>
                </c:pt>
                <c:pt idx="24">
                  <c:v>30.5</c:v>
                </c:pt>
                <c:pt idx="25">
                  <c:v>132.0</c:v>
                </c:pt>
                <c:pt idx="26">
                  <c:v>78.9</c:v>
                </c:pt>
                <c:pt idx="27">
                  <c:v>92.2</c:v>
                </c:pt>
                <c:pt idx="28">
                  <c:v>93.0</c:v>
                </c:pt>
                <c:pt idx="29">
                  <c:v>447.4</c:v>
                </c:pt>
                <c:pt idx="30">
                  <c:v>207.6</c:v>
                </c:pt>
                <c:pt idx="31">
                  <c:v>83.9</c:v>
                </c:pt>
                <c:pt idx="32">
                  <c:v>41.3</c:v>
                </c:pt>
                <c:pt idx="33">
                  <c:v>21.6</c:v>
                </c:pt>
                <c:pt idx="34">
                  <c:v>111.0</c:v>
                </c:pt>
                <c:pt idx="35">
                  <c:v>42.9</c:v>
                </c:pt>
                <c:pt idx="36">
                  <c:v>390.9</c:v>
                </c:pt>
                <c:pt idx="37">
                  <c:v>49.0</c:v>
                </c:pt>
                <c:pt idx="38">
                  <c:v>385.2</c:v>
                </c:pt>
                <c:pt idx="39">
                  <c:v>70.3</c:v>
                </c:pt>
                <c:pt idx="40">
                  <c:v>270.7</c:v>
                </c:pt>
                <c:pt idx="41">
                  <c:v>56.6</c:v>
                </c:pt>
                <c:pt idx="42">
                  <c:v>65.3</c:v>
                </c:pt>
                <c:pt idx="43">
                  <c:v>20.3</c:v>
                </c:pt>
                <c:pt idx="44">
                  <c:v>64.6</c:v>
                </c:pt>
                <c:pt idx="45">
                  <c:v>45.2</c:v>
                </c:pt>
                <c:pt idx="46">
                  <c:v>9.3</c:v>
                </c:pt>
                <c:pt idx="47">
                  <c:v>2.6</c:v>
                </c:pt>
                <c:pt idx="48">
                  <c:v>0.3</c:v>
                </c:pt>
                <c:pt idx="49">
                  <c:v>103.0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4A-481E-9FF8-47BEE7D0B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397992"/>
        <c:axId val="-2019078296"/>
      </c:scatterChart>
      <c:valAx>
        <c:axId val="-208439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078296"/>
        <c:crosses val="autoZero"/>
        <c:crossBetween val="midCat"/>
      </c:valAx>
      <c:valAx>
        <c:axId val="-201907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9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'Podział ze względu na kontynent'!$B$3</c:f>
              <c:strCache>
                <c:ptCount val="1"/>
                <c:pt idx="0">
                  <c:v> Średni czas życia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'Podział ze względu na kontynent'!$A$4:$A$9</c:f>
              <c:strCache>
                <c:ptCount val="6"/>
                <c:pt idx="0">
                  <c:v>Afryka</c:v>
                </c:pt>
                <c:pt idx="1">
                  <c:v>Ameryka Południowa</c:v>
                </c:pt>
                <c:pt idx="2">
                  <c:v>Ameryka Północna</c:v>
                </c:pt>
                <c:pt idx="3">
                  <c:v>Australia i Oceania</c:v>
                </c:pt>
                <c:pt idx="4">
                  <c:v>Azja</c:v>
                </c:pt>
                <c:pt idx="5">
                  <c:v>Europa</c:v>
                </c:pt>
              </c:strCache>
            </c:strRef>
          </c:cat>
          <c:val>
            <c:numRef>
              <c:f>'Podział ze względu na kontynent'!$B$4:$B$9</c:f>
              <c:numCache>
                <c:formatCode>0.00</c:formatCode>
                <c:ptCount val="6"/>
                <c:pt idx="0">
                  <c:v>61.93798780487806</c:v>
                </c:pt>
                <c:pt idx="1">
                  <c:v>77.35222764227643</c:v>
                </c:pt>
                <c:pt idx="2">
                  <c:v>79.20664227642277</c:v>
                </c:pt>
                <c:pt idx="3">
                  <c:v>81.82804878048782</c:v>
                </c:pt>
                <c:pt idx="4">
                  <c:v>77.31817378048781</c:v>
                </c:pt>
                <c:pt idx="5">
                  <c:v>79.595693597561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0F-440A-B339-2CEB65F09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8938248"/>
        <c:axId val="-2075526968"/>
      </c:barChart>
      <c:catAx>
        <c:axId val="-201893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526968"/>
        <c:crosses val="autoZero"/>
        <c:auto val="1"/>
        <c:lblAlgn val="ctr"/>
        <c:lblOffset val="100"/>
        <c:noMultiLvlLbl val="0"/>
      </c:catAx>
      <c:valAx>
        <c:axId val="-207552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93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'Podział ze względu na kontynent'!$C$3</c:f>
              <c:strCache>
                <c:ptCount val="1"/>
                <c:pt idx="0">
                  <c:v>Liczba ludność (szacunki na środek roku)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'Podział ze względu na kontynent'!$A$4:$A$9</c:f>
              <c:strCache>
                <c:ptCount val="6"/>
                <c:pt idx="0">
                  <c:v>Afryka</c:v>
                </c:pt>
                <c:pt idx="1">
                  <c:v>Ameryka Południowa</c:v>
                </c:pt>
                <c:pt idx="2">
                  <c:v>Ameryka Północna</c:v>
                </c:pt>
                <c:pt idx="3">
                  <c:v>Australia i Oceania</c:v>
                </c:pt>
                <c:pt idx="4">
                  <c:v>Azja</c:v>
                </c:pt>
                <c:pt idx="5">
                  <c:v>Europa</c:v>
                </c:pt>
              </c:strCache>
            </c:strRef>
          </c:cat>
          <c:val>
            <c:numRef>
              <c:f>'Podział ze względu na kontynent'!$C$4:$C$9</c:f>
              <c:numCache>
                <c:formatCode>0.00</c:formatCode>
                <c:ptCount val="6"/>
                <c:pt idx="0">
                  <c:v>267055.656</c:v>
                </c:pt>
                <c:pt idx="1">
                  <c:v>266820.571</c:v>
                </c:pt>
                <c:pt idx="2">
                  <c:v>480422.26</c:v>
                </c:pt>
                <c:pt idx="3">
                  <c:v>28117.835</c:v>
                </c:pt>
                <c:pt idx="4">
                  <c:v>3.182667885E6</c:v>
                </c:pt>
                <c:pt idx="5">
                  <c:v>571566.681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77-46E4-9F74-124E1B4D9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</xdr:row>
      <xdr:rowOff>91440</xdr:rowOff>
    </xdr:from>
    <xdr:to>
      <xdr:col>14</xdr:col>
      <xdr:colOff>2362200</xdr:colOff>
      <xdr:row>31</xdr:row>
      <xdr:rowOff>175260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D1641F6D-FCF8-42B9-8D53-A80744495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35</xdr:row>
      <xdr:rowOff>121920</xdr:rowOff>
    </xdr:from>
    <xdr:to>
      <xdr:col>14</xdr:col>
      <xdr:colOff>2354580</xdr:colOff>
      <xdr:row>52</xdr:row>
      <xdr:rowOff>7620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xmlns="" id="{CABA7779-72C1-4F4F-84B5-2F37288DE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129540</xdr:rowOff>
    </xdr:from>
    <xdr:to>
      <xdr:col>13</xdr:col>
      <xdr:colOff>304800</xdr:colOff>
      <xdr:row>23</xdr:row>
      <xdr:rowOff>129540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070FD655-9475-46C2-A5E0-89DB7C16A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25</xdr:row>
      <xdr:rowOff>7620</xdr:rowOff>
    </xdr:from>
    <xdr:to>
      <xdr:col>13</xdr:col>
      <xdr:colOff>297180</xdr:colOff>
      <xdr:row>40</xdr:row>
      <xdr:rowOff>7620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B4E88431-661B-4D6B-A4D4-1B5E25441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42</xdr:row>
      <xdr:rowOff>0</xdr:rowOff>
    </xdr:from>
    <xdr:to>
      <xdr:col>13</xdr:col>
      <xdr:colOff>304800</xdr:colOff>
      <xdr:row>57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3C788AAC-729F-4B04-B837-19AFB4ED9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</xdr:row>
      <xdr:rowOff>106680</xdr:rowOff>
    </xdr:from>
    <xdr:to>
      <xdr:col>11</xdr:col>
      <xdr:colOff>487680</xdr:colOff>
      <xdr:row>16</xdr:row>
      <xdr:rowOff>106680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2A89CD9D-8AA4-404A-B41A-E02D30379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213360</xdr:colOff>
      <xdr:row>1</xdr:row>
      <xdr:rowOff>60960</xdr:rowOff>
    </xdr:from>
    <xdr:to>
      <xdr:col>19</xdr:col>
      <xdr:colOff>518160</xdr:colOff>
      <xdr:row>16</xdr:row>
      <xdr:rowOff>60960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202578F1-BE52-4EE3-A097-4031C9F52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kub Zawrotniak" refreshedDate="42855.474084027781" createdVersion="6" refreshedVersion="6" minRefreshableVersion="3" recordCount="52">
  <cacheSource type="worksheet">
    <worksheetSource ref="B2:G54" sheet="Dane"/>
  </cacheSource>
  <cacheFields count="6">
    <cacheField name="KRAJ /  COUNTRY " numFmtId="0">
      <sharedItems count="52">
        <s v="Argentyna / Argentina"/>
        <s v="Australia / Australia"/>
        <s v="Austria / Austria"/>
        <s v="Belgia / Belgium"/>
        <s v="Białoruś / Belarus"/>
        <s v="Brazylia / Brazil"/>
        <s v="Bułgaria / Bulgaria"/>
        <s v="Chile / Chile"/>
        <s v="Chiny / China"/>
        <s v="Chorwacja / Croatia"/>
        <s v="Cypr / Cyprus"/>
        <s v="Czechy / Czech Republic"/>
        <s v="Dania / Denmark"/>
        <s v="Egipt / Egypt"/>
        <s v="Estonia / Estonia"/>
        <s v="Finlandia / Finland"/>
        <s v="Francja / France"/>
        <s v="Grecja / Greece"/>
        <s v="Hiszpania / Spain"/>
        <s v="Holandia / Netherlands"/>
        <s v="Indie / India"/>
        <s v="Indonezja / Indonesia"/>
        <s v="Irlandia / Ireland"/>
        <s v="Islandia / Iceland"/>
        <s v="Izrael / Israel "/>
        <s v="Japonia / Japan"/>
        <s v="Kanada / Canada"/>
        <s v="Korea Południowa / South Korea"/>
        <s v="Litwa / Lithuania"/>
        <s v="Luksemburg / Luxembourg"/>
        <s v="Łotwa / Latvia"/>
        <s v="Malta / Malta"/>
        <s v="Meksyk / Mexico"/>
        <s v="Niemcy / Germany"/>
        <s v="Nigeria / Nigeria"/>
        <s v="Norwegia / Norway"/>
        <s v="Nowa Zelandia / New Zealand"/>
        <s v="P o l s k a / P o l a n d "/>
        <s v="Południowa Afryka / South Africa"/>
        <s v="Portugalia / Portugal"/>
        <s v="Rosja / Russia"/>
        <s v="Rumunia / Romania"/>
        <s v="Słowacja / Slovakia"/>
        <s v="Słowenia / Slovenia"/>
        <s v="Stany Zjednoczone / United States"/>
        <s v="Szwajcaria / Switzerland"/>
        <s v="Szwecja / Sweden"/>
        <s v="Turcja / Turkey"/>
        <s v="Ukraina / Ukraine"/>
        <s v="Węgry / Hungary"/>
        <s v="Wielka Brytania / United Kingdom"/>
        <s v="Włochy / Italy"/>
      </sharedItems>
    </cacheField>
    <cacheField name="Stolica / Capital city" numFmtId="0">
      <sharedItems/>
    </cacheField>
    <cacheField name="Powierzchnia / Area" numFmtId="166">
      <sharedItems containsSemiMixedTypes="0" containsString="0" containsNumber="1" minValue="0.3" maxValue="17098.2" count="52">
        <n v="2780.4"/>
        <n v="7692.2"/>
        <n v="83.9"/>
        <n v="30.5"/>
        <n v="207.6"/>
        <n v="8515.7999999999993"/>
        <n v="111"/>
        <n v="756.1"/>
        <n v="9572.9"/>
        <n v="56.6"/>
        <n v="9.3000000000000007"/>
        <n v="78.900000000000006"/>
        <n v="42.9"/>
        <n v="996.6"/>
        <n v="45.2"/>
        <n v="390.9"/>
        <n v="544"/>
        <n v="132"/>
        <n v="506"/>
        <n v="41.9"/>
        <n v="3166.4"/>
        <n v="1910.9"/>
        <n v="70.3"/>
        <n v="103"/>
        <n v="21.6"/>
        <n v="377.9"/>
        <n v="9984.7000000000007"/>
        <n v="99.7"/>
        <n v="65.3"/>
        <n v="2.6"/>
        <n v="64.599999999999994"/>
        <n v="0.3"/>
        <n v="1964.4"/>
        <n v="357.1"/>
        <n v="923.8"/>
        <n v="385.2"/>
        <n v="270.7"/>
        <n v="312.7"/>
        <n v="1220.8"/>
        <n v="92.2"/>
        <n v="17098.2"/>
        <n v="238.4"/>
        <n v="49"/>
        <n v="20.3"/>
        <n v="9526.5"/>
        <n v="41.3"/>
        <n v="447.4"/>
        <n v="785.4"/>
        <n v="603.6"/>
        <n v="93"/>
        <n v="242.5"/>
        <n v="301.3"/>
      </sharedItems>
    </cacheField>
    <cacheField name="Kontynent" numFmtId="49">
      <sharedItems containsBlank="1" count="7">
        <s v="Ameryka Południowa"/>
        <s v="Australia i Oceania"/>
        <s v="Europa"/>
        <s v="Azja"/>
        <s v="Afryka"/>
        <s v="Ameryka Północna"/>
        <m/>
      </sharedItems>
    </cacheField>
    <cacheField name="Ludność (szacunki na środek roku)" numFmtId="3">
      <sharedItems containsSemiMixedTypes="0" containsString="0" containsNumber="1" minValue="327.31799999999998" maxValue="1369435.67"/>
    </cacheField>
    <cacheField name="Średni czas życia" numFmtId="164">
      <sharedItems containsSemiMixedTypes="0" containsString="0" containsNumber="1" minValue="52.754268292682937" maxValue="83.5878048780488" count="44">
        <n v="76.158609756097576"/>
        <n v="82.251219512195135"/>
        <n v="81.599999999999994"/>
        <n v="81.400000000000006"/>
        <n v="72.975609756097583"/>
        <n v="74.401878048780489"/>
        <n v="74.5"/>
        <n v="81.496195121951231"/>
        <n v="75.782268292682943"/>
        <n v="77.900000000000006"/>
        <n v="82.8"/>
        <n v="78.900000000000006"/>
        <n v="80.7"/>
        <n v="71.121707317073174"/>
        <n v="77.400000000000006"/>
        <n v="81.3"/>
        <n v="81.5"/>
        <n v="83.3"/>
        <n v="81.8"/>
        <n v="68.013804878048788"/>
        <n v="68.888487804878068"/>
        <n v="82.9"/>
        <n v="82.153658536585368"/>
        <n v="83.5878048780488"/>
        <n v="81.956609756097578"/>
        <n v="82.155853658536586"/>
        <n v="74.7"/>
        <n v="82.3"/>
        <n v="82.1"/>
        <n v="76.721853658536588"/>
        <n v="81.2"/>
        <n v="52.754268292682937"/>
        <n v="82.2"/>
        <n v="81.404878048780489"/>
        <n v="77.8"/>
        <n v="57.182121951219521"/>
        <n v="70.365853658536594"/>
        <n v="75"/>
        <n v="77"/>
        <n v="78.941463414634143"/>
        <n v="75.163512195121953"/>
        <n v="71.186585365853674"/>
        <n v="76"/>
        <n v="83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s v="Buenos Aires / Buenos Aires"/>
    <x v="0"/>
    <x v="0"/>
    <n v="42980.025999999998"/>
    <x v="0"/>
  </r>
  <r>
    <x v="1"/>
    <s v="Canberra / Canberra"/>
    <x v="1"/>
    <x v="1"/>
    <n v="23622.352999999999"/>
    <x v="1"/>
  </r>
  <r>
    <x v="2"/>
    <s v="Wiedeń / Vienna"/>
    <x v="2"/>
    <x v="2"/>
    <n v="8516.9159999999993"/>
    <x v="2"/>
  </r>
  <r>
    <x v="3"/>
    <s v="Bruksela / Brussels"/>
    <x v="3"/>
    <x v="2"/>
    <n v="11226.322"/>
    <x v="3"/>
  </r>
  <r>
    <x v="4"/>
    <s v="Mińsk / Minsk"/>
    <x v="4"/>
    <x v="2"/>
    <n v="9500.4220000000005"/>
    <x v="4"/>
  </r>
  <r>
    <x v="5"/>
    <s v="Brasília / Brasília"/>
    <x v="5"/>
    <x v="0"/>
    <n v="206077.89799999999"/>
    <x v="5"/>
  </r>
  <r>
    <x v="6"/>
    <s v="Sofia   /   Sofia"/>
    <x v="6"/>
    <x v="2"/>
    <n v="7201.308"/>
    <x v="6"/>
  </r>
  <r>
    <x v="7"/>
    <s v="Santiago / Santiago "/>
    <x v="7"/>
    <x v="0"/>
    <n v="17762.647000000001"/>
    <x v="7"/>
  </r>
  <r>
    <x v="8"/>
    <s v="Pekin / Beijing (Peking)"/>
    <x v="8"/>
    <x v="3"/>
    <n v="1369435.67"/>
    <x v="8"/>
  </r>
  <r>
    <x v="9"/>
    <s v="Zagrzeb / Zagreb"/>
    <x v="9"/>
    <x v="2"/>
    <n v="4255.8530000000001"/>
    <x v="9"/>
  </r>
  <r>
    <x v="10"/>
    <s v="Nikozja / Nicosia"/>
    <x v="10"/>
    <x v="3"/>
    <n v="1153.6579999999999"/>
    <x v="10"/>
  </r>
  <r>
    <x v="11"/>
    <s v="Praga / Prague"/>
    <x v="11"/>
    <x v="2"/>
    <n v="10542.665999999999"/>
    <x v="11"/>
  </r>
  <r>
    <x v="12"/>
    <s v="Kopenhaga / Copenhagen"/>
    <x v="12"/>
    <x v="2"/>
    <n v="5646.8990000000003"/>
    <x v="12"/>
  </r>
  <r>
    <x v="13"/>
    <s v="Kair / Cairo"/>
    <x v="13"/>
    <x v="4"/>
    <n v="89579.67"/>
    <x v="13"/>
  </r>
  <r>
    <x v="14"/>
    <s v="Tallinn / Tallinn"/>
    <x v="14"/>
    <x v="2"/>
    <n v="1316.203"/>
    <x v="14"/>
  </r>
  <r>
    <x v="15"/>
    <s v="Helsinki / Helsinki"/>
    <x v="15"/>
    <x v="2"/>
    <n v="5479.66"/>
    <x v="15"/>
  </r>
  <r>
    <x v="16"/>
    <s v="Paryż / Paris"/>
    <x v="16"/>
    <x v="2"/>
    <n v="64121.249000000003"/>
    <x v="10"/>
  </r>
  <r>
    <x v="17"/>
    <s v="Ateny / Athens"/>
    <x v="17"/>
    <x v="2"/>
    <n v="11000.777"/>
    <x v="16"/>
  </r>
  <r>
    <x v="18"/>
    <s v="Madryt / Madrid"/>
    <x v="18"/>
    <x v="2"/>
    <n v="46259.716"/>
    <x v="17"/>
  </r>
  <r>
    <x v="19"/>
    <s v="Amsterdam / Amsterdam "/>
    <x v="19"/>
    <x v="2"/>
    <n v="16868.02"/>
    <x v="18"/>
  </r>
  <r>
    <x v="20"/>
    <s v="Nowe Delhi / New Delhi"/>
    <x v="20"/>
    <x v="3"/>
    <n v="1295291.5430000001"/>
    <x v="19"/>
  </r>
  <r>
    <x v="21"/>
    <s v="Dżakarta / Jakarta"/>
    <x v="21"/>
    <x v="3"/>
    <n v="254454.77799999999"/>
    <x v="20"/>
  </r>
  <r>
    <x v="22"/>
    <s v="Dublin / Dublin"/>
    <x v="22"/>
    <x v="2"/>
    <n v="4675.1639999999998"/>
    <x v="3"/>
  </r>
  <r>
    <x v="23"/>
    <s v="Reykjavík / Reykjavík"/>
    <x v="23"/>
    <x v="2"/>
    <n v="327.31799999999998"/>
    <x v="21"/>
  </r>
  <r>
    <x v="24"/>
    <s v="Jerozolima  / Jerusalem "/>
    <x v="24"/>
    <x v="3"/>
    <n v="7939.4830000000002"/>
    <x v="22"/>
  </r>
  <r>
    <x v="25"/>
    <s v="Tokio / Tokyo"/>
    <x v="25"/>
    <x v="3"/>
    <n v="126794.564"/>
    <x v="23"/>
  </r>
  <r>
    <x v="26"/>
    <s v="Ottawa / Ottawa"/>
    <x v="26"/>
    <x v="5"/>
    <n v="35587.792999999998"/>
    <x v="24"/>
  </r>
  <r>
    <x v="27"/>
    <s v="Seul / Seoul"/>
    <x v="27"/>
    <x v="3"/>
    <n v="50074.400999999998"/>
    <x v="25"/>
  </r>
  <r>
    <x v="28"/>
    <s v="Wilno / Vilnius"/>
    <x v="28"/>
    <x v="2"/>
    <n v="2916.7979999999998"/>
    <x v="26"/>
  </r>
  <r>
    <x v="29"/>
    <s v="Luksemburg / Luxembourg"/>
    <x v="29"/>
    <x v="2"/>
    <n v="556.57299999999998"/>
    <x v="27"/>
  </r>
  <r>
    <x v="30"/>
    <s v="Ryga / Rīga"/>
    <x v="30"/>
    <x v="2"/>
    <n v="1989.354"/>
    <x v="6"/>
  </r>
  <r>
    <x v="31"/>
    <s v="Valletta / Valletta"/>
    <x v="31"/>
    <x v="2"/>
    <n v="417.72300000000001"/>
    <x v="28"/>
  </r>
  <r>
    <x v="32"/>
    <s v="Meksyk / Mexico City"/>
    <x v="32"/>
    <x v="5"/>
    <n v="125385.833"/>
    <x v="29"/>
  </r>
  <r>
    <x v="33"/>
    <s v="Berlin / Berlin"/>
    <x v="33"/>
    <x v="2"/>
    <n v="80646.262000000002"/>
    <x v="30"/>
  </r>
  <r>
    <x v="34"/>
    <s v="Abudża / Abuja"/>
    <x v="34"/>
    <x v="4"/>
    <n v="177475.986"/>
    <x v="31"/>
  </r>
  <r>
    <x v="35"/>
    <s v="Oslo / Oslo"/>
    <x v="35"/>
    <x v="2"/>
    <n v="5147.97"/>
    <x v="32"/>
  </r>
  <r>
    <x v="36"/>
    <s v="Wellington / Wellington"/>
    <x v="36"/>
    <x v="1"/>
    <n v="4495.482"/>
    <x v="33"/>
  </r>
  <r>
    <x v="37"/>
    <s v="Warszawa / Warsaw"/>
    <x v="37"/>
    <x v="2"/>
    <n v="38484"/>
    <x v="34"/>
  </r>
  <r>
    <x v="38"/>
    <s v="Pretoria  / Pretoria (Tshwane)"/>
    <x v="38"/>
    <x v="6"/>
    <n v="53969.053999999996"/>
    <x v="35"/>
  </r>
  <r>
    <x v="39"/>
    <s v="Lizbona / Lisbon"/>
    <x v="39"/>
    <x v="2"/>
    <n v="10402.343000000001"/>
    <x v="15"/>
  </r>
  <r>
    <x v="40"/>
    <s v="Moskwa / Moscow"/>
    <x v="40"/>
    <x v="6"/>
    <n v="143429.435"/>
    <x v="36"/>
  </r>
  <r>
    <x v="41"/>
    <s v="Bukareszt / Bucharest"/>
    <x v="41"/>
    <x v="2"/>
    <n v="19651.554"/>
    <x v="37"/>
  </r>
  <r>
    <x v="42"/>
    <s v="Bratysława / Bratislava"/>
    <x v="42"/>
    <x v="2"/>
    <n v="5422.8609999999999"/>
    <x v="38"/>
  </r>
  <r>
    <x v="43"/>
    <s v="Lublana / Ljubljana"/>
    <x v="43"/>
    <x v="2"/>
    <n v="2066.0680000000002"/>
    <x v="30"/>
  </r>
  <r>
    <x v="44"/>
    <s v="Waszyngton / Washington D.C."/>
    <x v="44"/>
    <x v="5"/>
    <n v="319448.63400000002"/>
    <x v="39"/>
  </r>
  <r>
    <x v="45"/>
    <s v="Berno / Bern (Berne)"/>
    <x v="45"/>
    <x v="2"/>
    <n v="8211.3829999999998"/>
    <x v="17"/>
  </r>
  <r>
    <x v="46"/>
    <s v="Sztokholm / Stockholm"/>
    <x v="46"/>
    <x v="2"/>
    <n v="9703.2469999999994"/>
    <x v="27"/>
  </r>
  <r>
    <x v="47"/>
    <s v="Ankara / Ankara"/>
    <x v="47"/>
    <x v="3"/>
    <n v="77523.788"/>
    <x v="40"/>
  </r>
  <r>
    <x v="48"/>
    <s v="Kijów / Kyiv  (Kiev)"/>
    <x v="48"/>
    <x v="2"/>
    <n v="45002.497000000003"/>
    <x v="41"/>
  </r>
  <r>
    <x v="49"/>
    <s v="Budapeszt / Budapest"/>
    <x v="49"/>
    <x v="2"/>
    <n v="9889.5400000000009"/>
    <x v="42"/>
  </r>
  <r>
    <x v="50"/>
    <s v="Londyn / London"/>
    <x v="50"/>
    <x v="2"/>
    <n v="64331.347999999998"/>
    <x v="3"/>
  </r>
  <r>
    <x v="51"/>
    <s v="Rzym / Rome (Roma)"/>
    <x v="51"/>
    <x v="2"/>
    <n v="59788.667000000001"/>
    <x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5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D56" firstHeaderRow="0" firstDataRow="1" firstDataCol="1" rowPageCount="1" colPageCount="1"/>
  <pivotFields count="6">
    <pivotField axis="axisRow" subtotalTop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ubtotalTop="0" showAll="0"/>
    <pivotField dataField="1" numFmtId="166" subtotalTop="0" showAll="0"/>
    <pivotField axis="axisPage" subtotalTop="0" showAll="0">
      <items count="8">
        <item x="4"/>
        <item x="0"/>
        <item x="5"/>
        <item x="1"/>
        <item x="3"/>
        <item x="2"/>
        <item x="6"/>
        <item t="default"/>
      </items>
    </pivotField>
    <pivotField dataField="1" numFmtId="3" subtotalTop="0" showAll="0"/>
    <pivotField dataField="1" numFmtId="164" subtotalTop="0" showAll="0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 Średni czas życia" fld="5" subtotal="average" baseField="0" baseItem="0" numFmtId="2"/>
    <dataField name="Liczba ludności (szacunki na środek roku w tys.)" fld="4" baseField="0" baseItem="0"/>
    <dataField name=" Powierzchnia / Area" fld="2" baseField="0" baseItem="0"/>
  </dataFields>
  <formats count="2">
    <format dxfId="2">
      <pivotArea collapsedLevelsAreSubtotals="1" fieldPosition="0">
        <references count="1">
          <reference field="0" count="0"/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5" cacheId="5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8">
  <location ref="A3:C10" firstHeaderRow="0" firstDataRow="1" firstDataCol="1"/>
  <pivotFields count="6">
    <pivotField subtotalTop="0" showAll="0"/>
    <pivotField subtotalTop="0" showAll="0"/>
    <pivotField numFmtId="166" subtotalTop="0" showAll="0"/>
    <pivotField axis="axisRow" subtotalTop="0" showAll="0">
      <items count="8">
        <item x="4"/>
        <item x="0"/>
        <item x="5"/>
        <item x="1"/>
        <item x="3"/>
        <item x="2"/>
        <item h="1" x="6"/>
        <item t="default"/>
      </items>
    </pivotField>
    <pivotField dataField="1" numFmtId="3" subtotalTop="0" showAll="0"/>
    <pivotField dataField="1" numFmtId="164" subtotalTop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 Średni czas życia" fld="5" subtotal="average" baseField="3" baseItem="0" numFmtId="2"/>
    <dataField name="Liczba ludność (szacunki na środek roku)" fld="4" baseField="0" baseItem="0"/>
  </dataFields>
  <formats count="1">
    <format dxfId="0">
      <pivotArea outline="0" collapsedLevelsAreSubtotals="1" fieldPosition="0"/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22.83203125" bestFit="1" customWidth="1"/>
    <col min="2" max="2" width="150.83203125" customWidth="1"/>
  </cols>
  <sheetData>
    <row r="1" spans="1:2">
      <c r="A1" t="s">
        <v>299</v>
      </c>
      <c r="B1" t="s">
        <v>304</v>
      </c>
    </row>
    <row r="2" spans="1:2">
      <c r="B2" t="s">
        <v>306</v>
      </c>
    </row>
    <row r="3" spans="1:2">
      <c r="A3" t="s">
        <v>300</v>
      </c>
      <c r="B3" t="s">
        <v>305</v>
      </c>
    </row>
    <row r="4" spans="1:2" ht="48.5" customHeight="1">
      <c r="B4" s="222" t="s">
        <v>308</v>
      </c>
    </row>
    <row r="5" spans="1:2">
      <c r="A5" t="s">
        <v>301</v>
      </c>
      <c r="B5" s="222" t="s">
        <v>307</v>
      </c>
    </row>
    <row r="6" spans="1:2" ht="28">
      <c r="B6" s="222" t="s">
        <v>312</v>
      </c>
    </row>
    <row r="7" spans="1:2" s="99" customFormat="1">
      <c r="A7" s="99" t="s">
        <v>310</v>
      </c>
      <c r="B7" s="243">
        <v>42788</v>
      </c>
    </row>
    <row r="8" spans="1:2">
      <c r="A8" t="s">
        <v>302</v>
      </c>
      <c r="B8" t="s">
        <v>309</v>
      </c>
    </row>
    <row r="9" spans="1:2">
      <c r="A9" t="s">
        <v>303</v>
      </c>
      <c r="B9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83"/>
  <sheetViews>
    <sheetView tabSelected="1" topLeftCell="I1" workbookViewId="0">
      <selection activeCell="G36" sqref="G36"/>
    </sheetView>
  </sheetViews>
  <sheetFormatPr baseColWidth="10" defaultColWidth="8.83203125" defaultRowHeight="14" x14ac:dyDescent="0"/>
  <cols>
    <col min="1" max="1" width="8.83203125" style="174"/>
    <col min="2" max="2" width="20.1640625" style="174" customWidth="1"/>
    <col min="3" max="3" width="21.6640625" style="174" bestFit="1" customWidth="1"/>
    <col min="4" max="4" width="15.6640625" style="174" bestFit="1" customWidth="1"/>
    <col min="5" max="5" width="12.5" style="174" bestFit="1" customWidth="1"/>
    <col min="6" max="6" width="29.1640625" style="174" customWidth="1"/>
    <col min="7" max="7" width="19.5" style="174" customWidth="1"/>
    <col min="8" max="8" width="8.83203125" style="174"/>
    <col min="9" max="9" width="21.5" style="174" bestFit="1" customWidth="1"/>
    <col min="10" max="10" width="12" style="174" bestFit="1" customWidth="1"/>
    <col min="11" max="11" width="29.1640625" style="174" bestFit="1" customWidth="1"/>
    <col min="12" max="12" width="9.1640625" style="174" bestFit="1" customWidth="1"/>
    <col min="13" max="13" width="10.6640625" style="174" customWidth="1"/>
    <col min="14" max="14" width="21.5" style="174" bestFit="1" customWidth="1"/>
    <col min="15" max="15" width="40.5" style="174" customWidth="1"/>
    <col min="16" max="16" width="40.5" style="174" bestFit="1" customWidth="1"/>
    <col min="17" max="17" width="8.83203125" style="174"/>
    <col min="18" max="18" width="11.83203125" style="174" bestFit="1" customWidth="1"/>
    <col min="19" max="19" width="13.1640625" style="174" bestFit="1" customWidth="1"/>
    <col min="20" max="20" width="14.5" style="174" bestFit="1" customWidth="1"/>
    <col min="21" max="16384" width="8.83203125" style="174"/>
  </cols>
  <sheetData>
    <row r="1" spans="2:40" ht="15" thickBot="1">
      <c r="I1" s="245" t="s">
        <v>273</v>
      </c>
      <c r="J1" s="246"/>
      <c r="K1" s="247"/>
      <c r="N1" s="244" t="s">
        <v>264</v>
      </c>
      <c r="O1" s="244"/>
      <c r="P1" s="244"/>
      <c r="R1" s="244" t="s">
        <v>281</v>
      </c>
      <c r="S1" s="244"/>
      <c r="T1" s="244"/>
      <c r="U1" s="204"/>
    </row>
    <row r="2" spans="2:40" ht="23" thickBot="1">
      <c r="B2" s="175" t="s">
        <v>270</v>
      </c>
      <c r="C2" s="175" t="s">
        <v>271</v>
      </c>
      <c r="D2" s="175" t="s">
        <v>272</v>
      </c>
      <c r="E2" s="176" t="s">
        <v>121</v>
      </c>
      <c r="F2" s="177" t="s">
        <v>243</v>
      </c>
      <c r="G2" s="177" t="s">
        <v>244</v>
      </c>
      <c r="H2" s="178"/>
      <c r="I2" s="237" t="s">
        <v>282</v>
      </c>
      <c r="J2" s="237" t="s">
        <v>245</v>
      </c>
      <c r="K2" s="237" t="s">
        <v>120</v>
      </c>
      <c r="M2" s="178"/>
      <c r="N2" s="206" t="s">
        <v>268</v>
      </c>
      <c r="O2" s="206" t="s">
        <v>269</v>
      </c>
      <c r="P2" s="207" t="s">
        <v>120</v>
      </c>
      <c r="Q2" s="178"/>
      <c r="R2" s="206" t="s">
        <v>268</v>
      </c>
      <c r="S2" s="206" t="s">
        <v>269</v>
      </c>
      <c r="T2" s="207" t="s">
        <v>120</v>
      </c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</row>
    <row r="3" spans="2:40">
      <c r="B3" s="179" t="s">
        <v>205</v>
      </c>
      <c r="C3" s="228" t="s">
        <v>206</v>
      </c>
      <c r="D3" s="180">
        <v>923.8</v>
      </c>
      <c r="E3" s="181" t="s">
        <v>126</v>
      </c>
      <c r="F3" s="182">
        <v>177475.986</v>
      </c>
      <c r="G3" s="183">
        <v>52.754268292682937</v>
      </c>
      <c r="H3" s="184"/>
      <c r="I3" s="231" t="s">
        <v>246</v>
      </c>
      <c r="J3" s="238">
        <f>MIN(F3:F54)</f>
        <v>327.31799999999998</v>
      </c>
      <c r="K3" s="232">
        <f>MIN(G3:G54)</f>
        <v>52.754268292682937</v>
      </c>
      <c r="M3" s="185"/>
      <c r="N3" s="208" t="s">
        <v>257</v>
      </c>
      <c r="O3" s="216">
        <f>COUNTIF(F3:F54,"&gt;0")</f>
        <v>52</v>
      </c>
      <c r="P3" s="210">
        <f>COUNTIF(G3:G54,"&gt;0")</f>
        <v>52</v>
      </c>
      <c r="Q3" s="185"/>
      <c r="R3" s="214" t="s">
        <v>274</v>
      </c>
      <c r="S3" s="220">
        <f>_xlfn.QUARTILE.INC(F3:F54,1)</f>
        <v>5465.4602500000001</v>
      </c>
      <c r="T3" s="194">
        <f>_xlfn.QUARTILE.INC(G3:G54,1)</f>
        <v>75.122634146341468</v>
      </c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</row>
    <row r="4" spans="2:40">
      <c r="B4" s="179" t="s">
        <v>178</v>
      </c>
      <c r="C4" s="229" t="s">
        <v>179</v>
      </c>
      <c r="D4" s="180">
        <v>3166.4</v>
      </c>
      <c r="E4" s="181" t="s">
        <v>124</v>
      </c>
      <c r="F4" s="182">
        <v>1295291.5430000001</v>
      </c>
      <c r="G4" s="183">
        <v>68.013804878048788</v>
      </c>
      <c r="H4" s="184"/>
      <c r="I4" s="231" t="s">
        <v>247</v>
      </c>
      <c r="J4" s="239">
        <f>MAX(F3:F54)</f>
        <v>1369435.67</v>
      </c>
      <c r="K4" s="232">
        <f>MAX(G3:G54)</f>
        <v>83.5878048780488</v>
      </c>
      <c r="M4" s="186"/>
      <c r="N4" s="208" t="s">
        <v>254</v>
      </c>
      <c r="O4" s="217">
        <f>MIN(F3:F54)</f>
        <v>327.31799999999998</v>
      </c>
      <c r="P4" s="211">
        <f>MIN(G3:G54)</f>
        <v>52.754268292682937</v>
      </c>
      <c r="Q4" s="185"/>
      <c r="R4" s="214" t="s">
        <v>275</v>
      </c>
      <c r="S4" s="220">
        <f>MEDIAN(F3:F54)</f>
        <v>14047.171</v>
      </c>
      <c r="T4" s="194">
        <f>MEDIAN(G3:G54)</f>
        <v>81.2</v>
      </c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</row>
    <row r="5" spans="2:40">
      <c r="B5" s="179" t="s">
        <v>180</v>
      </c>
      <c r="C5" s="229" t="s">
        <v>181</v>
      </c>
      <c r="D5" s="180">
        <v>1910.9</v>
      </c>
      <c r="E5" s="181" t="s">
        <v>124</v>
      </c>
      <c r="F5" s="182">
        <v>254454.77799999999</v>
      </c>
      <c r="G5" s="183">
        <v>68.888487804878068</v>
      </c>
      <c r="H5" s="184"/>
      <c r="I5" s="231" t="s">
        <v>248</v>
      </c>
      <c r="J5" s="240">
        <f>_xlfn.STDEV.P(F3:F54)</f>
        <v>256302.43711841744</v>
      </c>
      <c r="K5" s="233">
        <f>_xlfn.STDEV.P(G3:G54)</f>
        <v>6.1776040144326805</v>
      </c>
      <c r="M5" s="185"/>
      <c r="N5" s="208" t="s">
        <v>255</v>
      </c>
      <c r="O5" s="217">
        <f>MAX(F3:F54)</f>
        <v>1369435.67</v>
      </c>
      <c r="P5" s="211">
        <f>MAX(G3:G54)</f>
        <v>83.5878048780488</v>
      </c>
      <c r="Q5" s="185"/>
      <c r="R5" s="214" t="s">
        <v>276</v>
      </c>
      <c r="S5" s="220">
        <f>_xlfn.QUARTILE.INC(F3:F54,3)</f>
        <v>64173.77375</v>
      </c>
      <c r="T5" s="194">
        <f>_xlfn.QUARTILE.INC(G3:G54,3)</f>
        <v>82.113414634146338</v>
      </c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5"/>
      <c r="AF5" s="185"/>
      <c r="AG5" s="185"/>
      <c r="AH5" s="185"/>
      <c r="AI5" s="185"/>
      <c r="AJ5" s="185"/>
      <c r="AK5" s="185"/>
      <c r="AL5" s="185"/>
      <c r="AM5" s="185"/>
      <c r="AN5" s="185"/>
    </row>
    <row r="6" spans="2:40">
      <c r="B6" s="179" t="s">
        <v>217</v>
      </c>
      <c r="C6" s="229" t="s">
        <v>218</v>
      </c>
      <c r="D6" s="180">
        <v>17098.2</v>
      </c>
      <c r="E6" s="181" t="s">
        <v>124</v>
      </c>
      <c r="F6" s="182">
        <v>143429.435</v>
      </c>
      <c r="G6" s="183">
        <v>70.365853658536594</v>
      </c>
      <c r="H6" s="184"/>
      <c r="I6" s="231" t="s">
        <v>249</v>
      </c>
      <c r="J6" s="239">
        <f>MEDIAN(F3:F54)</f>
        <v>14047.171</v>
      </c>
      <c r="K6" s="232">
        <f>MEDIAN(G3:G54)</f>
        <v>81.2</v>
      </c>
      <c r="L6" s="185"/>
      <c r="M6" s="185"/>
      <c r="N6" s="208" t="s">
        <v>253</v>
      </c>
      <c r="O6" s="217">
        <f>O5-O4</f>
        <v>1369108.352</v>
      </c>
      <c r="P6" s="211">
        <f>P5-P4</f>
        <v>30.833536585365863</v>
      </c>
      <c r="Q6" s="185"/>
      <c r="R6" s="214" t="s">
        <v>277</v>
      </c>
      <c r="S6" s="220">
        <f>(S5-S3)/2</f>
        <v>29354.156750000002</v>
      </c>
      <c r="T6" s="194">
        <f>(T5-T3)/2</f>
        <v>3.4953902439024347</v>
      </c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</row>
    <row r="7" spans="2:40">
      <c r="B7" s="179" t="s">
        <v>164</v>
      </c>
      <c r="C7" s="229" t="s">
        <v>165</v>
      </c>
      <c r="D7" s="180">
        <v>996.6</v>
      </c>
      <c r="E7" s="181" t="s">
        <v>126</v>
      </c>
      <c r="F7" s="182">
        <v>89579.67</v>
      </c>
      <c r="G7" s="183">
        <v>71.121707317073174</v>
      </c>
      <c r="H7" s="184"/>
      <c r="I7" s="234" t="s">
        <v>250</v>
      </c>
      <c r="J7" s="240">
        <f>VARA(F3:F54)</f>
        <v>66978996905.641121</v>
      </c>
      <c r="K7" s="233">
        <f>VARA(G3:G54)</f>
        <v>38.91108138578447</v>
      </c>
      <c r="L7" s="185"/>
      <c r="M7" s="185"/>
      <c r="N7" s="208" t="s">
        <v>265</v>
      </c>
      <c r="O7" s="217">
        <f>AVERAGE(F3:F54)</f>
        <v>96039.411096153854</v>
      </c>
      <c r="P7" s="211">
        <f>AVERAGE(G3:G54)</f>
        <v>77.891620075046959</v>
      </c>
      <c r="Q7" s="185"/>
      <c r="R7" s="214" t="s">
        <v>278</v>
      </c>
      <c r="S7" s="221">
        <f>S6/S4</f>
        <v>2.0896845884484501</v>
      </c>
      <c r="T7" s="215">
        <f>T6/T4</f>
        <v>4.3046677880571857E-2</v>
      </c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</row>
    <row r="8" spans="2:40">
      <c r="B8" s="179" t="s">
        <v>233</v>
      </c>
      <c r="C8" s="229" t="s">
        <v>234</v>
      </c>
      <c r="D8" s="180">
        <v>603.6</v>
      </c>
      <c r="E8" s="181" t="s">
        <v>123</v>
      </c>
      <c r="F8" s="182">
        <v>45002.497000000003</v>
      </c>
      <c r="G8" s="183">
        <v>71.186585365853674</v>
      </c>
      <c r="H8" s="184"/>
      <c r="I8" s="234" t="s">
        <v>251</v>
      </c>
      <c r="J8" s="240">
        <f>KURT(F3:F54)</f>
        <v>19.938294851976728</v>
      </c>
      <c r="K8" s="233">
        <f>KURT(G3:G54)</f>
        <v>5.8167348115148521</v>
      </c>
      <c r="L8" s="185"/>
      <c r="M8" s="185"/>
      <c r="N8" s="208" t="s">
        <v>248</v>
      </c>
      <c r="O8" s="217">
        <f>_xlfn.STDEV.P(F3:F54)</f>
        <v>256302.43711841744</v>
      </c>
      <c r="P8" s="211">
        <f>_xlfn.STDEV.P(G3:G54)</f>
        <v>6.1776040144326805</v>
      </c>
      <c r="Q8" s="185"/>
      <c r="R8" s="214" t="s">
        <v>279</v>
      </c>
      <c r="S8" s="220">
        <f>(S3+S5-2*S4)/2*S6</f>
        <v>609757635.96491039</v>
      </c>
      <c r="T8" s="194">
        <f>(T3+T5-2*T4)/2*T6</f>
        <v>-9.0250123563355107</v>
      </c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</row>
    <row r="9" spans="2:40">
      <c r="B9" s="179" t="s">
        <v>291</v>
      </c>
      <c r="C9" s="229" t="s">
        <v>214</v>
      </c>
      <c r="D9" s="180">
        <v>1220.8</v>
      </c>
      <c r="E9" s="181" t="s">
        <v>122</v>
      </c>
      <c r="F9" s="182">
        <v>53969.053999999996</v>
      </c>
      <c r="G9" s="183">
        <v>57.182121951219521</v>
      </c>
      <c r="H9" s="184"/>
      <c r="I9" s="234" t="s">
        <v>252</v>
      </c>
      <c r="J9" s="240">
        <f>SKEW(F3:F54)</f>
        <v>4.4522787537964552</v>
      </c>
      <c r="K9" s="233">
        <f>SKEW(G3:G54)</f>
        <v>-2.1541585260048826</v>
      </c>
      <c r="L9" s="185"/>
      <c r="M9" s="185"/>
      <c r="N9" s="209" t="s">
        <v>266</v>
      </c>
      <c r="O9" s="218">
        <f>O8/O7</f>
        <v>2.6687214570881697</v>
      </c>
      <c r="P9" s="212">
        <f>P8/P7</f>
        <v>7.9310251969090986E-2</v>
      </c>
      <c r="Q9" s="185"/>
      <c r="R9" s="214" t="s">
        <v>280</v>
      </c>
      <c r="S9" s="220" t="e">
        <f>_xlfn.MODE.SNGL(F3:F54)</f>
        <v>#N/A</v>
      </c>
      <c r="T9" s="194">
        <f>_xlfn.MODE.SNGL(G3:G54)</f>
        <v>81.400000000000006</v>
      </c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</row>
    <row r="10" spans="2:40">
      <c r="B10" s="179" t="s">
        <v>146</v>
      </c>
      <c r="C10" s="229" t="s">
        <v>147</v>
      </c>
      <c r="D10" s="180">
        <v>207.6</v>
      </c>
      <c r="E10" s="181" t="s">
        <v>123</v>
      </c>
      <c r="F10" s="182">
        <v>9500.4220000000005</v>
      </c>
      <c r="G10" s="183">
        <v>72.975609756097583</v>
      </c>
      <c r="H10" s="184"/>
      <c r="I10" s="234" t="s">
        <v>256</v>
      </c>
      <c r="J10" s="241">
        <f>SUM(F3:F54)</f>
        <v>4994049.3770000003</v>
      </c>
      <c r="K10" s="233" t="s">
        <v>259</v>
      </c>
      <c r="L10" s="185"/>
      <c r="M10" s="185"/>
      <c r="N10" s="209" t="s">
        <v>267</v>
      </c>
      <c r="O10" s="219" t="str">
        <f>(O7-O8)&amp;" &lt; xtyp &lt; "&amp;(O8+O8)</f>
        <v>-160263,026022264 &lt; xtyp &lt; 512604,874236835</v>
      </c>
      <c r="P10" s="213" t="str">
        <f>(P7-P8)&amp;" &lt; xtyp &lt; "&amp;(P7+P8)</f>
        <v>71,7140160606143 &lt; xtyp &lt; 84,0692240894796</v>
      </c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</row>
    <row r="11" spans="2:40">
      <c r="B11" s="179" t="s">
        <v>148</v>
      </c>
      <c r="C11" s="229" t="s">
        <v>149</v>
      </c>
      <c r="D11" s="180">
        <v>8515.7999999999993</v>
      </c>
      <c r="E11" s="181" t="s">
        <v>122</v>
      </c>
      <c r="F11" s="182">
        <v>206077.89799999999</v>
      </c>
      <c r="G11" s="183">
        <v>74.401878048780489</v>
      </c>
      <c r="H11" s="184"/>
      <c r="I11" s="235" t="s">
        <v>253</v>
      </c>
      <c r="J11" s="242">
        <f>J4-J3</f>
        <v>1369108.352</v>
      </c>
      <c r="K11" s="236">
        <f>K4-K3</f>
        <v>30.833536585365863</v>
      </c>
      <c r="L11" s="185"/>
      <c r="M11" s="185"/>
      <c r="N11" s="208" t="s">
        <v>251</v>
      </c>
      <c r="O11" s="217">
        <f>KURT(F3:F54)</f>
        <v>19.938294851976728</v>
      </c>
      <c r="P11" s="211">
        <f>KURT(G3:G54)</f>
        <v>5.8167348115148521</v>
      </c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</row>
    <row r="12" spans="2:40">
      <c r="B12" s="179" t="s">
        <v>150</v>
      </c>
      <c r="C12" s="229" t="s">
        <v>151</v>
      </c>
      <c r="D12" s="180">
        <v>111</v>
      </c>
      <c r="E12" s="181" t="s">
        <v>123</v>
      </c>
      <c r="F12" s="182">
        <v>7201.308</v>
      </c>
      <c r="G12" s="183">
        <v>74.5</v>
      </c>
      <c r="H12" s="184"/>
      <c r="I12" s="187"/>
      <c r="J12" s="185"/>
      <c r="K12" s="185"/>
      <c r="L12" s="185"/>
      <c r="M12" s="185"/>
      <c r="N12" s="208" t="s">
        <v>252</v>
      </c>
      <c r="O12" s="217">
        <f>SKEW(F3:F54)</f>
        <v>4.4522787537964552</v>
      </c>
      <c r="P12" s="211">
        <f>SKEW(G3:G54)</f>
        <v>-2.1541585260048826</v>
      </c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</row>
    <row r="13" spans="2:40">
      <c r="B13" s="179" t="s">
        <v>197</v>
      </c>
      <c r="C13" s="229" t="s">
        <v>198</v>
      </c>
      <c r="D13" s="180">
        <v>64.599999999999994</v>
      </c>
      <c r="E13" s="181" t="s">
        <v>123</v>
      </c>
      <c r="F13" s="182">
        <v>1989.354</v>
      </c>
      <c r="G13" s="183">
        <v>74.5</v>
      </c>
      <c r="H13" s="184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</row>
    <row r="14" spans="2:40">
      <c r="B14" s="179" t="s">
        <v>194</v>
      </c>
      <c r="C14" s="229" t="s">
        <v>195</v>
      </c>
      <c r="D14" s="180">
        <v>65.3</v>
      </c>
      <c r="E14" s="181" t="s">
        <v>123</v>
      </c>
      <c r="F14" s="182">
        <v>2916.7979999999998</v>
      </c>
      <c r="G14" s="183">
        <v>74.7</v>
      </c>
      <c r="H14" s="184"/>
      <c r="I14" s="187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</row>
    <row r="15" spans="2:40">
      <c r="B15" s="179" t="s">
        <v>219</v>
      </c>
      <c r="C15" s="229" t="s">
        <v>220</v>
      </c>
      <c r="D15" s="180">
        <v>238.4</v>
      </c>
      <c r="E15" s="181" t="s">
        <v>123</v>
      </c>
      <c r="F15" s="182">
        <v>19651.554</v>
      </c>
      <c r="G15" s="183">
        <v>75</v>
      </c>
      <c r="H15" s="184"/>
      <c r="I15" s="185"/>
      <c r="J15" s="185"/>
      <c r="K15" s="185"/>
      <c r="L15" s="185"/>
      <c r="M15" s="185"/>
      <c r="N15" s="185"/>
      <c r="O15" s="185"/>
      <c r="P15" s="185" t="s">
        <v>298</v>
      </c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</row>
    <row r="16" spans="2:40">
      <c r="B16" s="179" t="s">
        <v>231</v>
      </c>
      <c r="C16" s="229" t="s">
        <v>232</v>
      </c>
      <c r="D16" s="180">
        <v>785.4</v>
      </c>
      <c r="E16" s="181" t="s">
        <v>124</v>
      </c>
      <c r="F16" s="182">
        <v>77523.788</v>
      </c>
      <c r="G16" s="183">
        <v>75.163512195121953</v>
      </c>
      <c r="H16" s="184"/>
      <c r="I16" s="185"/>
      <c r="J16" s="185" t="s">
        <v>258</v>
      </c>
      <c r="K16" s="185"/>
      <c r="L16" s="185"/>
      <c r="M16" s="185"/>
      <c r="N16" s="185"/>
      <c r="O16" s="185"/>
      <c r="P16" s="205">
        <v>52</v>
      </c>
      <c r="Q16" s="205">
        <v>52</v>
      </c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</row>
    <row r="17" spans="2:40">
      <c r="B17" s="179" t="s">
        <v>154</v>
      </c>
      <c r="C17" s="229" t="s">
        <v>155</v>
      </c>
      <c r="D17" s="180">
        <v>9572.9</v>
      </c>
      <c r="E17" s="181" t="s">
        <v>124</v>
      </c>
      <c r="F17" s="182">
        <v>1369435.67</v>
      </c>
      <c r="G17" s="183">
        <v>75.782268292682943</v>
      </c>
      <c r="H17" s="184"/>
      <c r="I17" s="185"/>
      <c r="J17" s="188" t="s">
        <v>263</v>
      </c>
      <c r="K17" s="188" t="s">
        <v>262</v>
      </c>
      <c r="L17" s="185"/>
      <c r="M17" s="185"/>
      <c r="N17" s="185"/>
      <c r="O17" s="185"/>
      <c r="P17" s="205">
        <v>327.31799999999998</v>
      </c>
      <c r="Q17" s="205">
        <v>52.754268292682937</v>
      </c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</row>
    <row r="18" spans="2:40">
      <c r="B18" s="179" t="s">
        <v>235</v>
      </c>
      <c r="C18" s="229" t="s">
        <v>236</v>
      </c>
      <c r="D18" s="180">
        <v>93</v>
      </c>
      <c r="E18" s="181" t="s">
        <v>123</v>
      </c>
      <c r="F18" s="182">
        <v>9889.5400000000009</v>
      </c>
      <c r="G18" s="183">
        <v>76</v>
      </c>
      <c r="H18" s="184"/>
      <c r="I18" s="185"/>
      <c r="J18" s="189">
        <v>53</v>
      </c>
      <c r="K18" s="190">
        <f t="array" ref="K18:K34">FREQUENCY($G$3:$G$54,$J$18:$J$34)</f>
        <v>1</v>
      </c>
      <c r="M18" s="185"/>
      <c r="N18" s="185"/>
      <c r="O18" s="185"/>
      <c r="P18" s="205">
        <v>1369435.67</v>
      </c>
      <c r="Q18" s="205">
        <v>83.5878048780488</v>
      </c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</row>
    <row r="19" spans="2:40">
      <c r="B19" s="179" t="s">
        <v>138</v>
      </c>
      <c r="C19" s="229" t="s">
        <v>139</v>
      </c>
      <c r="D19" s="180">
        <v>2780.4</v>
      </c>
      <c r="E19" s="181" t="s">
        <v>122</v>
      </c>
      <c r="F19" s="182">
        <v>42980.025999999998</v>
      </c>
      <c r="G19" s="191">
        <v>76.158609756097576</v>
      </c>
      <c r="H19" s="184"/>
      <c r="I19" s="185"/>
      <c r="J19" s="189">
        <v>55</v>
      </c>
      <c r="K19" s="190">
        <v>0</v>
      </c>
      <c r="M19" s="185"/>
      <c r="N19" s="185"/>
      <c r="O19" s="185"/>
      <c r="P19" s="205">
        <v>1369108.352</v>
      </c>
      <c r="Q19" s="205">
        <v>30.833536585365863</v>
      </c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</row>
    <row r="20" spans="2:40">
      <c r="B20" s="179" t="s">
        <v>201</v>
      </c>
      <c r="C20" s="229" t="s">
        <v>202</v>
      </c>
      <c r="D20" s="180">
        <v>1964.4</v>
      </c>
      <c r="E20" s="181" t="s">
        <v>125</v>
      </c>
      <c r="F20" s="182">
        <v>125385.833</v>
      </c>
      <c r="G20" s="183">
        <v>76.721853658536588</v>
      </c>
      <c r="H20" s="184"/>
      <c r="I20" s="185"/>
      <c r="J20" s="189">
        <v>57</v>
      </c>
      <c r="K20" s="190">
        <v>0</v>
      </c>
      <c r="M20" s="185"/>
      <c r="N20" s="185"/>
      <c r="O20" s="185"/>
      <c r="P20" s="205">
        <v>96039.411096153854</v>
      </c>
      <c r="Q20" s="205">
        <v>77.891620075046959</v>
      </c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</row>
    <row r="21" spans="2:40">
      <c r="B21" s="179" t="s">
        <v>221</v>
      </c>
      <c r="C21" s="229" t="s">
        <v>222</v>
      </c>
      <c r="D21" s="180">
        <v>49</v>
      </c>
      <c r="E21" s="181" t="s">
        <v>123</v>
      </c>
      <c r="F21" s="182">
        <v>5422.8609999999999</v>
      </c>
      <c r="G21" s="183">
        <v>77</v>
      </c>
      <c r="H21" s="184"/>
      <c r="I21" s="185"/>
      <c r="J21" s="189">
        <v>59</v>
      </c>
      <c r="K21" s="190">
        <v>1</v>
      </c>
      <c r="M21" s="185"/>
      <c r="N21" s="185"/>
      <c r="O21" s="185"/>
      <c r="P21" s="205">
        <v>256302.43711841744</v>
      </c>
      <c r="Q21" s="205">
        <v>6.1776040144326805</v>
      </c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185"/>
      <c r="AJ21" s="185"/>
      <c r="AK21" s="185"/>
      <c r="AL21" s="185"/>
      <c r="AM21" s="185"/>
      <c r="AN21" s="185"/>
    </row>
    <row r="22" spans="2:40">
      <c r="B22" s="179" t="s">
        <v>166</v>
      </c>
      <c r="C22" s="229" t="s">
        <v>167</v>
      </c>
      <c r="D22" s="180">
        <v>45.2</v>
      </c>
      <c r="E22" s="181" t="s">
        <v>123</v>
      </c>
      <c r="F22" s="182">
        <v>1316.203</v>
      </c>
      <c r="G22" s="183">
        <v>77.400000000000006</v>
      </c>
      <c r="H22" s="184"/>
      <c r="I22" s="185"/>
      <c r="J22" s="189">
        <v>61</v>
      </c>
      <c r="K22" s="190">
        <v>0</v>
      </c>
      <c r="M22" s="185"/>
      <c r="N22" s="185"/>
      <c r="O22" s="185"/>
      <c r="P22" s="205">
        <v>2.6687214570881697</v>
      </c>
      <c r="Q22" s="205">
        <v>7.9310251969090986E-2</v>
      </c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  <c r="AM22" s="185"/>
      <c r="AN22" s="185"/>
    </row>
    <row r="23" spans="2:40">
      <c r="B23" s="179" t="s">
        <v>211</v>
      </c>
      <c r="C23" s="229" t="s">
        <v>212</v>
      </c>
      <c r="D23" s="180">
        <v>312.7</v>
      </c>
      <c r="E23" s="181" t="s">
        <v>123</v>
      </c>
      <c r="F23" s="182">
        <v>38484</v>
      </c>
      <c r="G23" s="183">
        <v>77.8</v>
      </c>
      <c r="H23" s="184"/>
      <c r="I23" s="185"/>
      <c r="J23" s="189">
        <v>63</v>
      </c>
      <c r="K23" s="190">
        <v>0</v>
      </c>
      <c r="M23" s="185"/>
      <c r="N23" s="185"/>
      <c r="O23" s="185"/>
      <c r="P23" s="205" t="s">
        <v>296</v>
      </c>
      <c r="Q23" s="205" t="s">
        <v>297</v>
      </c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</row>
    <row r="24" spans="2:40">
      <c r="B24" s="179" t="s">
        <v>156</v>
      </c>
      <c r="C24" s="229" t="s">
        <v>157</v>
      </c>
      <c r="D24" s="180">
        <v>56.6</v>
      </c>
      <c r="E24" s="181" t="s">
        <v>123</v>
      </c>
      <c r="F24" s="182">
        <v>4255.8530000000001</v>
      </c>
      <c r="G24" s="183">
        <v>77.900000000000006</v>
      </c>
      <c r="H24" s="184"/>
      <c r="I24" s="185"/>
      <c r="J24" s="189">
        <v>65</v>
      </c>
      <c r="K24" s="190">
        <v>0</v>
      </c>
      <c r="M24" s="185"/>
      <c r="N24" s="185"/>
      <c r="O24" s="185"/>
      <c r="P24" s="205">
        <v>19.938294851976728</v>
      </c>
      <c r="Q24" s="205">
        <v>5.8167348115148521</v>
      </c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</row>
    <row r="25" spans="2:40">
      <c r="B25" s="179" t="s">
        <v>160</v>
      </c>
      <c r="C25" s="229" t="s">
        <v>161</v>
      </c>
      <c r="D25" s="180">
        <v>78.900000000000006</v>
      </c>
      <c r="E25" s="181" t="s">
        <v>123</v>
      </c>
      <c r="F25" s="182">
        <v>10542.665999999999</v>
      </c>
      <c r="G25" s="183">
        <v>78.900000000000006</v>
      </c>
      <c r="H25" s="184"/>
      <c r="I25" s="185"/>
      <c r="J25" s="189">
        <v>67</v>
      </c>
      <c r="K25" s="190">
        <v>0</v>
      </c>
      <c r="M25" s="185"/>
      <c r="N25" s="185"/>
      <c r="O25" s="185"/>
      <c r="P25" s="205">
        <v>4.4522787537964552</v>
      </c>
      <c r="Q25" s="205">
        <v>-2.1541585260048826</v>
      </c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  <c r="AE25" s="185"/>
      <c r="AF25" s="185"/>
      <c r="AG25" s="185"/>
      <c r="AH25" s="185"/>
      <c r="AI25" s="185"/>
      <c r="AJ25" s="185"/>
      <c r="AK25" s="185"/>
      <c r="AL25" s="185"/>
      <c r="AM25" s="185"/>
      <c r="AN25" s="185"/>
    </row>
    <row r="26" spans="2:40">
      <c r="B26" s="179" t="s">
        <v>225</v>
      </c>
      <c r="C26" s="229" t="s">
        <v>226</v>
      </c>
      <c r="D26" s="180">
        <v>9526.5</v>
      </c>
      <c r="E26" s="192" t="s">
        <v>125</v>
      </c>
      <c r="F26" s="182">
        <v>319448.63400000002</v>
      </c>
      <c r="G26" s="183">
        <v>78.941463414634143</v>
      </c>
      <c r="H26" s="184"/>
      <c r="I26" s="185"/>
      <c r="J26" s="189">
        <v>69</v>
      </c>
      <c r="K26" s="190">
        <v>2</v>
      </c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</row>
    <row r="27" spans="2:40">
      <c r="B27" s="179" t="s">
        <v>162</v>
      </c>
      <c r="C27" s="229" t="s">
        <v>163</v>
      </c>
      <c r="D27" s="180">
        <v>42.9</v>
      </c>
      <c r="E27" s="181" t="s">
        <v>123</v>
      </c>
      <c r="F27" s="182">
        <v>5646.8990000000003</v>
      </c>
      <c r="G27" s="183">
        <v>80.7</v>
      </c>
      <c r="H27" s="184"/>
      <c r="I27" s="185"/>
      <c r="J27" s="189">
        <v>71</v>
      </c>
      <c r="K27" s="190">
        <v>1</v>
      </c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</row>
    <row r="28" spans="2:40">
      <c r="B28" s="179" t="s">
        <v>203</v>
      </c>
      <c r="C28" s="229" t="s">
        <v>204</v>
      </c>
      <c r="D28" s="180">
        <v>357.1</v>
      </c>
      <c r="E28" s="181" t="s">
        <v>123</v>
      </c>
      <c r="F28" s="182">
        <v>80646.262000000002</v>
      </c>
      <c r="G28" s="183">
        <v>81.2</v>
      </c>
      <c r="H28" s="184"/>
      <c r="I28" s="185"/>
      <c r="J28" s="189">
        <v>73</v>
      </c>
      <c r="K28" s="190">
        <v>3</v>
      </c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</row>
    <row r="29" spans="2:40">
      <c r="B29" s="179" t="s">
        <v>223</v>
      </c>
      <c r="C29" s="229" t="s">
        <v>224</v>
      </c>
      <c r="D29" s="180">
        <v>20.3</v>
      </c>
      <c r="E29" s="181" t="s">
        <v>123</v>
      </c>
      <c r="F29" s="182">
        <v>2066.0680000000002</v>
      </c>
      <c r="G29" s="183">
        <v>81.2</v>
      </c>
      <c r="H29" s="184"/>
      <c r="I29" s="185"/>
      <c r="J29" s="189">
        <v>75</v>
      </c>
      <c r="K29" s="190">
        <v>5</v>
      </c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</row>
    <row r="30" spans="2:40">
      <c r="B30" s="179" t="s">
        <v>168</v>
      </c>
      <c r="C30" s="229" t="s">
        <v>169</v>
      </c>
      <c r="D30" s="180">
        <v>390.9</v>
      </c>
      <c r="E30" s="181" t="s">
        <v>123</v>
      </c>
      <c r="F30" s="182">
        <v>5479.66</v>
      </c>
      <c r="G30" s="183">
        <v>81.3</v>
      </c>
      <c r="H30" s="184"/>
      <c r="I30" s="185"/>
      <c r="J30" s="189">
        <v>77</v>
      </c>
      <c r="K30" s="190">
        <v>6</v>
      </c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</row>
    <row r="31" spans="2:40">
      <c r="B31" s="179" t="s">
        <v>215</v>
      </c>
      <c r="C31" s="229" t="s">
        <v>216</v>
      </c>
      <c r="D31" s="180">
        <v>92.2</v>
      </c>
      <c r="E31" s="181" t="s">
        <v>123</v>
      </c>
      <c r="F31" s="182">
        <v>10402.343000000001</v>
      </c>
      <c r="G31" s="183">
        <v>81.3</v>
      </c>
      <c r="H31" s="184"/>
      <c r="I31" s="185"/>
      <c r="J31" s="189">
        <v>79</v>
      </c>
      <c r="K31" s="190">
        <v>5</v>
      </c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</row>
    <row r="32" spans="2:40">
      <c r="B32" s="179" t="s">
        <v>144</v>
      </c>
      <c r="C32" s="229" t="s">
        <v>145</v>
      </c>
      <c r="D32" s="180">
        <v>30.5</v>
      </c>
      <c r="E32" s="181" t="s">
        <v>123</v>
      </c>
      <c r="F32" s="182">
        <v>11226.322</v>
      </c>
      <c r="G32" s="183">
        <v>81.400000000000006</v>
      </c>
      <c r="H32" s="184"/>
      <c r="I32" s="185"/>
      <c r="J32" s="189">
        <v>81</v>
      </c>
      <c r="K32" s="190">
        <v>1</v>
      </c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</row>
    <row r="33" spans="2:40">
      <c r="B33" s="179" t="s">
        <v>182</v>
      </c>
      <c r="C33" s="229" t="s">
        <v>183</v>
      </c>
      <c r="D33" s="180">
        <v>70.3</v>
      </c>
      <c r="E33" s="181" t="s">
        <v>123</v>
      </c>
      <c r="F33" s="182">
        <v>4675.1639999999998</v>
      </c>
      <c r="G33" s="183">
        <v>81.400000000000006</v>
      </c>
      <c r="H33" s="184"/>
      <c r="I33" s="185"/>
      <c r="J33" s="189">
        <v>83</v>
      </c>
      <c r="K33" s="190">
        <v>23</v>
      </c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</row>
    <row r="34" spans="2:40">
      <c r="B34" s="179" t="s">
        <v>237</v>
      </c>
      <c r="C34" s="229" t="s">
        <v>238</v>
      </c>
      <c r="D34" s="180">
        <v>242.5</v>
      </c>
      <c r="E34" s="181" t="s">
        <v>123</v>
      </c>
      <c r="F34" s="182">
        <v>64331.347999999998</v>
      </c>
      <c r="G34" s="183">
        <v>81.400000000000006</v>
      </c>
      <c r="H34" s="184"/>
      <c r="I34" s="185"/>
      <c r="J34" s="189">
        <v>85</v>
      </c>
      <c r="K34" s="190">
        <v>4</v>
      </c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</row>
    <row r="35" spans="2:40">
      <c r="B35" s="179" t="s">
        <v>209</v>
      </c>
      <c r="C35" s="229" t="s">
        <v>210</v>
      </c>
      <c r="D35" s="180">
        <v>270.7</v>
      </c>
      <c r="E35" s="181" t="s">
        <v>127</v>
      </c>
      <c r="F35" s="182">
        <v>4495.482</v>
      </c>
      <c r="G35" s="183">
        <v>81.404878048780489</v>
      </c>
      <c r="H35" s="184"/>
      <c r="I35" s="185"/>
      <c r="J35" s="185"/>
      <c r="K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</row>
    <row r="36" spans="2:40">
      <c r="B36" s="179" t="s">
        <v>152</v>
      </c>
      <c r="C36" s="229" t="s">
        <v>153</v>
      </c>
      <c r="D36" s="180">
        <v>756.1</v>
      </c>
      <c r="E36" s="181" t="s">
        <v>122</v>
      </c>
      <c r="F36" s="182">
        <v>17762.647000000001</v>
      </c>
      <c r="G36" s="183">
        <v>81.496195121951231</v>
      </c>
      <c r="H36" s="184"/>
      <c r="I36" s="185"/>
      <c r="J36" s="185"/>
      <c r="K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</row>
    <row r="37" spans="2:40">
      <c r="B37" s="179" t="s">
        <v>172</v>
      </c>
      <c r="C37" s="229" t="s">
        <v>173</v>
      </c>
      <c r="D37" s="180">
        <v>132</v>
      </c>
      <c r="E37" s="181" t="s">
        <v>123</v>
      </c>
      <c r="F37" s="182">
        <v>11000.777</v>
      </c>
      <c r="G37" s="183">
        <v>81.5</v>
      </c>
      <c r="H37" s="184"/>
      <c r="I37" s="185"/>
      <c r="J37" s="185" t="s">
        <v>260</v>
      </c>
      <c r="K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</row>
    <row r="38" spans="2:40">
      <c r="B38" s="179" t="s">
        <v>142</v>
      </c>
      <c r="C38" s="229" t="s">
        <v>143</v>
      </c>
      <c r="D38" s="180">
        <v>83.9</v>
      </c>
      <c r="E38" s="181" t="s">
        <v>123</v>
      </c>
      <c r="F38" s="182">
        <v>8516.9159999999993</v>
      </c>
      <c r="G38" s="183">
        <v>81.599999999999994</v>
      </c>
      <c r="H38" s="184"/>
      <c r="I38" s="185"/>
      <c r="J38" s="188" t="s">
        <v>263</v>
      </c>
      <c r="K38" s="188" t="s">
        <v>261</v>
      </c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</row>
    <row r="39" spans="2:40">
      <c r="B39" s="179" t="s">
        <v>176</v>
      </c>
      <c r="C39" s="229" t="s">
        <v>177</v>
      </c>
      <c r="D39" s="180">
        <v>41.9</v>
      </c>
      <c r="E39" s="181" t="s">
        <v>123</v>
      </c>
      <c r="F39" s="182">
        <v>16868.02</v>
      </c>
      <c r="G39" s="183">
        <v>81.8</v>
      </c>
      <c r="H39" s="193"/>
      <c r="I39" s="185"/>
      <c r="J39" s="194">
        <f>J3</f>
        <v>327.31799999999998</v>
      </c>
      <c r="K39" s="190">
        <f t="array" ref="K39:K60">FREQUENCY($F$3:$F$54,$J$39:$J$60)</f>
        <v>1</v>
      </c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  <c r="AG39" s="185"/>
      <c r="AH39" s="185"/>
      <c r="AI39" s="185"/>
      <c r="AJ39" s="185"/>
      <c r="AK39" s="185"/>
      <c r="AL39" s="185"/>
      <c r="AM39" s="185"/>
      <c r="AN39" s="185"/>
    </row>
    <row r="40" spans="2:40">
      <c r="B40" s="179" t="s">
        <v>190</v>
      </c>
      <c r="C40" s="229" t="s">
        <v>191</v>
      </c>
      <c r="D40" s="180">
        <v>9984.7000000000007</v>
      </c>
      <c r="E40" s="181" t="s">
        <v>125</v>
      </c>
      <c r="F40" s="182">
        <v>35587.792999999998</v>
      </c>
      <c r="G40" s="183">
        <v>81.956609756097578</v>
      </c>
      <c r="H40" s="184"/>
      <c r="I40" s="185"/>
      <c r="J40" s="194">
        <f>J39+$J$11/20</f>
        <v>68782.7356</v>
      </c>
      <c r="K40" s="190">
        <v>39</v>
      </c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  <c r="AC40" s="185"/>
      <c r="AD40" s="185"/>
      <c r="AE40" s="185"/>
      <c r="AF40" s="185"/>
      <c r="AG40" s="185"/>
      <c r="AH40" s="185"/>
      <c r="AI40" s="185"/>
      <c r="AJ40" s="185"/>
      <c r="AK40" s="185"/>
      <c r="AL40" s="185"/>
      <c r="AM40" s="185"/>
      <c r="AN40" s="185"/>
    </row>
    <row r="41" spans="2:40">
      <c r="B41" s="179" t="s">
        <v>199</v>
      </c>
      <c r="C41" s="229" t="s">
        <v>200</v>
      </c>
      <c r="D41" s="180">
        <v>0.3</v>
      </c>
      <c r="E41" s="181" t="s">
        <v>123</v>
      </c>
      <c r="F41" s="182">
        <v>417.72300000000001</v>
      </c>
      <c r="G41" s="183">
        <v>82.1</v>
      </c>
      <c r="H41" s="184"/>
      <c r="I41" s="185"/>
      <c r="J41" s="194">
        <f t="shared" ref="J41:J60" si="0">J40+$J$11/20</f>
        <v>137238.1532</v>
      </c>
      <c r="K41" s="190">
        <v>5</v>
      </c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5"/>
      <c r="AL41" s="185"/>
      <c r="AM41" s="185"/>
      <c r="AN41" s="185"/>
    </row>
    <row r="42" spans="2:40">
      <c r="B42" s="179" t="s">
        <v>186</v>
      </c>
      <c r="C42" s="229" t="s">
        <v>187</v>
      </c>
      <c r="D42" s="180">
        <v>21.6</v>
      </c>
      <c r="E42" s="181" t="s">
        <v>124</v>
      </c>
      <c r="F42" s="182">
        <v>7939.4830000000002</v>
      </c>
      <c r="G42" s="183">
        <v>82.153658536585368</v>
      </c>
      <c r="H42" s="184"/>
      <c r="I42" s="185"/>
      <c r="J42" s="194">
        <f t="shared" si="0"/>
        <v>205693.57079999999</v>
      </c>
      <c r="K42" s="190">
        <v>2</v>
      </c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</row>
    <row r="43" spans="2:40">
      <c r="B43" s="179" t="s">
        <v>192</v>
      </c>
      <c r="C43" s="229" t="s">
        <v>193</v>
      </c>
      <c r="D43" s="180">
        <v>99.7</v>
      </c>
      <c r="E43" s="181" t="s">
        <v>124</v>
      </c>
      <c r="F43" s="182">
        <v>50074.400999999998</v>
      </c>
      <c r="G43" s="183">
        <v>82.155853658536586</v>
      </c>
      <c r="H43" s="184"/>
      <c r="I43" s="185"/>
      <c r="J43" s="194">
        <f t="shared" si="0"/>
        <v>274148.98839999997</v>
      </c>
      <c r="K43" s="190">
        <v>2</v>
      </c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5"/>
    </row>
    <row r="44" spans="2:40">
      <c r="B44" s="179" t="s">
        <v>207</v>
      </c>
      <c r="C44" s="229" t="s">
        <v>208</v>
      </c>
      <c r="D44" s="180">
        <v>385.2</v>
      </c>
      <c r="E44" s="181" t="s">
        <v>123</v>
      </c>
      <c r="F44" s="182">
        <v>5147.97</v>
      </c>
      <c r="G44" s="183">
        <v>82.2</v>
      </c>
      <c r="H44" s="184"/>
      <c r="I44" s="185"/>
      <c r="J44" s="194">
        <f t="shared" si="0"/>
        <v>342604.40599999996</v>
      </c>
      <c r="K44" s="190">
        <v>1</v>
      </c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</row>
    <row r="45" spans="2:40">
      <c r="B45" s="179" t="s">
        <v>140</v>
      </c>
      <c r="C45" s="229" t="s">
        <v>141</v>
      </c>
      <c r="D45" s="180">
        <v>7692.2</v>
      </c>
      <c r="E45" s="181" t="s">
        <v>127</v>
      </c>
      <c r="F45" s="182">
        <v>23622.352999999999</v>
      </c>
      <c r="G45" s="191">
        <v>82.251219512195135</v>
      </c>
      <c r="H45" s="184"/>
      <c r="I45" s="185"/>
      <c r="J45" s="194">
        <f t="shared" si="0"/>
        <v>411059.82359999995</v>
      </c>
      <c r="K45" s="190">
        <v>0</v>
      </c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185"/>
      <c r="AJ45" s="185"/>
      <c r="AK45" s="185"/>
      <c r="AL45" s="185"/>
      <c r="AM45" s="185"/>
      <c r="AN45" s="185"/>
    </row>
    <row r="46" spans="2:40">
      <c r="B46" s="179" t="s">
        <v>196</v>
      </c>
      <c r="C46" s="229" t="s">
        <v>196</v>
      </c>
      <c r="D46" s="180">
        <v>2.6</v>
      </c>
      <c r="E46" s="181" t="s">
        <v>123</v>
      </c>
      <c r="F46" s="182">
        <v>556.57299999999998</v>
      </c>
      <c r="G46" s="183">
        <v>82.3</v>
      </c>
      <c r="H46" s="184"/>
      <c r="I46" s="185"/>
      <c r="J46" s="194">
        <f t="shared" si="0"/>
        <v>479515.24119999993</v>
      </c>
      <c r="K46" s="190">
        <v>0</v>
      </c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</row>
    <row r="47" spans="2:40">
      <c r="B47" s="179" t="s">
        <v>229</v>
      </c>
      <c r="C47" s="229" t="s">
        <v>230</v>
      </c>
      <c r="D47" s="180">
        <v>447.4</v>
      </c>
      <c r="E47" s="181" t="s">
        <v>123</v>
      </c>
      <c r="F47" s="182">
        <v>9703.2469999999994</v>
      </c>
      <c r="G47" s="183">
        <v>82.3</v>
      </c>
      <c r="H47" s="184"/>
      <c r="I47" s="185"/>
      <c r="J47" s="194">
        <f t="shared" si="0"/>
        <v>547970.65879999998</v>
      </c>
      <c r="K47" s="190">
        <v>0</v>
      </c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  <c r="AE47" s="185"/>
      <c r="AF47" s="185"/>
      <c r="AG47" s="185"/>
      <c r="AH47" s="185"/>
      <c r="AI47" s="185"/>
      <c r="AJ47" s="185"/>
      <c r="AK47" s="185"/>
      <c r="AL47" s="185"/>
      <c r="AM47" s="185"/>
      <c r="AN47" s="185"/>
    </row>
    <row r="48" spans="2:40">
      <c r="B48" s="179" t="s">
        <v>158</v>
      </c>
      <c r="C48" s="229" t="s">
        <v>159</v>
      </c>
      <c r="D48" s="180">
        <v>9.3000000000000007</v>
      </c>
      <c r="E48" s="181" t="s">
        <v>124</v>
      </c>
      <c r="F48" s="182">
        <v>1153.6579999999999</v>
      </c>
      <c r="G48" s="183">
        <v>82.8</v>
      </c>
      <c r="H48" s="184"/>
      <c r="I48" s="185"/>
      <c r="J48" s="194">
        <f t="shared" si="0"/>
        <v>616426.07640000002</v>
      </c>
      <c r="K48" s="190">
        <v>0</v>
      </c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  <c r="AE48" s="185"/>
      <c r="AF48" s="185"/>
      <c r="AG48" s="185"/>
      <c r="AH48" s="185"/>
      <c r="AI48" s="185"/>
      <c r="AJ48" s="185"/>
      <c r="AK48" s="185"/>
      <c r="AL48" s="185"/>
      <c r="AM48" s="185"/>
      <c r="AN48" s="185"/>
    </row>
    <row r="49" spans="2:40">
      <c r="B49" s="179" t="s">
        <v>170</v>
      </c>
      <c r="C49" s="229" t="s">
        <v>171</v>
      </c>
      <c r="D49" s="180">
        <v>544</v>
      </c>
      <c r="E49" s="181" t="s">
        <v>123</v>
      </c>
      <c r="F49" s="182">
        <v>64121.249000000003</v>
      </c>
      <c r="G49" s="183">
        <v>82.8</v>
      </c>
      <c r="H49" s="184"/>
      <c r="I49" s="185"/>
      <c r="J49" s="194">
        <f t="shared" si="0"/>
        <v>684881.49400000006</v>
      </c>
      <c r="K49" s="190">
        <v>0</v>
      </c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  <c r="AC49" s="185"/>
      <c r="AD49" s="185"/>
      <c r="AE49" s="185"/>
      <c r="AF49" s="185"/>
      <c r="AG49" s="185"/>
      <c r="AH49" s="185"/>
      <c r="AI49" s="185"/>
      <c r="AJ49" s="185"/>
      <c r="AK49" s="185"/>
      <c r="AL49" s="185"/>
      <c r="AM49" s="185"/>
      <c r="AN49" s="185"/>
    </row>
    <row r="50" spans="2:40">
      <c r="B50" s="179" t="s">
        <v>184</v>
      </c>
      <c r="C50" s="229" t="s">
        <v>185</v>
      </c>
      <c r="D50" s="180">
        <v>103</v>
      </c>
      <c r="E50" s="181" t="s">
        <v>123</v>
      </c>
      <c r="F50" s="182">
        <v>327.31799999999998</v>
      </c>
      <c r="G50" s="183">
        <v>82.9</v>
      </c>
      <c r="H50" s="184"/>
      <c r="I50" s="185"/>
      <c r="J50" s="194">
        <f t="shared" si="0"/>
        <v>753336.91160000011</v>
      </c>
      <c r="K50" s="190">
        <v>0</v>
      </c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5"/>
      <c r="AG50" s="185"/>
      <c r="AH50" s="185"/>
      <c r="AI50" s="185"/>
      <c r="AJ50" s="185"/>
      <c r="AK50" s="185"/>
      <c r="AL50" s="185"/>
      <c r="AM50" s="185"/>
      <c r="AN50" s="185"/>
    </row>
    <row r="51" spans="2:40">
      <c r="B51" s="179" t="s">
        <v>239</v>
      </c>
      <c r="C51" s="229" t="s">
        <v>240</v>
      </c>
      <c r="D51" s="180">
        <v>301.3</v>
      </c>
      <c r="E51" s="181" t="s">
        <v>123</v>
      </c>
      <c r="F51" s="182">
        <v>59788.667000000001</v>
      </c>
      <c r="G51" s="183">
        <v>83.2</v>
      </c>
      <c r="H51" s="184"/>
      <c r="I51" s="185"/>
      <c r="J51" s="194">
        <f t="shared" si="0"/>
        <v>821792.32920000015</v>
      </c>
      <c r="K51" s="190">
        <v>0</v>
      </c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185"/>
      <c r="AK51" s="185"/>
      <c r="AL51" s="185"/>
      <c r="AM51" s="185"/>
      <c r="AN51" s="185"/>
    </row>
    <row r="52" spans="2:40">
      <c r="B52" s="179" t="s">
        <v>174</v>
      </c>
      <c r="C52" s="229" t="s">
        <v>175</v>
      </c>
      <c r="D52" s="180">
        <v>506</v>
      </c>
      <c r="E52" s="181" t="s">
        <v>123</v>
      </c>
      <c r="F52" s="182">
        <v>46259.716</v>
      </c>
      <c r="G52" s="183">
        <v>83.3</v>
      </c>
      <c r="H52" s="184"/>
      <c r="I52" s="185"/>
      <c r="J52" s="194">
        <f t="shared" si="0"/>
        <v>890247.7468000002</v>
      </c>
      <c r="K52" s="190">
        <v>0</v>
      </c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  <c r="AH52" s="185"/>
      <c r="AI52" s="185"/>
      <c r="AJ52" s="185"/>
      <c r="AK52" s="185"/>
      <c r="AL52" s="185"/>
      <c r="AM52" s="185"/>
      <c r="AN52" s="185"/>
    </row>
    <row r="53" spans="2:40">
      <c r="B53" s="179" t="s">
        <v>227</v>
      </c>
      <c r="C53" s="229" t="s">
        <v>228</v>
      </c>
      <c r="D53" s="180">
        <v>41.3</v>
      </c>
      <c r="E53" s="181" t="s">
        <v>123</v>
      </c>
      <c r="F53" s="182">
        <v>8211.3829999999998</v>
      </c>
      <c r="G53" s="183">
        <v>83.3</v>
      </c>
      <c r="H53" s="184"/>
      <c r="I53" s="185"/>
      <c r="J53" s="194">
        <f t="shared" si="0"/>
        <v>958703.16440000024</v>
      </c>
      <c r="K53" s="190">
        <v>0</v>
      </c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</row>
    <row r="54" spans="2:40" ht="15" thickBot="1">
      <c r="B54" s="223" t="s">
        <v>188</v>
      </c>
      <c r="C54" s="230" t="s">
        <v>189</v>
      </c>
      <c r="D54" s="224">
        <v>377.9</v>
      </c>
      <c r="E54" s="225" t="s">
        <v>124</v>
      </c>
      <c r="F54" s="226">
        <v>126794.564</v>
      </c>
      <c r="G54" s="227">
        <v>83.5878048780488</v>
      </c>
      <c r="H54" s="185"/>
      <c r="I54" s="185"/>
      <c r="J54" s="194">
        <f t="shared" si="0"/>
        <v>1027158.5820000003</v>
      </c>
      <c r="K54" s="190">
        <v>0</v>
      </c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5"/>
      <c r="AG54" s="185"/>
      <c r="AH54" s="185"/>
      <c r="AI54" s="185"/>
      <c r="AJ54" s="185"/>
      <c r="AK54" s="185"/>
      <c r="AL54" s="185"/>
      <c r="AM54" s="185"/>
      <c r="AN54" s="185"/>
    </row>
    <row r="55" spans="2:40">
      <c r="H55" s="185"/>
      <c r="I55" s="185"/>
      <c r="J55" s="194">
        <f t="shared" si="0"/>
        <v>1095613.9996000002</v>
      </c>
      <c r="K55" s="190">
        <v>0</v>
      </c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</row>
    <row r="56" spans="2:40">
      <c r="B56" s="195"/>
      <c r="C56" s="195"/>
      <c r="D56" s="196"/>
      <c r="E56" s="197"/>
      <c r="F56" s="198"/>
      <c r="G56" s="199"/>
      <c r="H56" s="185"/>
      <c r="I56" s="185"/>
      <c r="J56" s="194">
        <f t="shared" si="0"/>
        <v>1164069.4172000003</v>
      </c>
      <c r="K56" s="190">
        <v>0</v>
      </c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85"/>
      <c r="AI56" s="185"/>
      <c r="AJ56" s="185"/>
      <c r="AK56" s="185"/>
      <c r="AL56" s="185"/>
      <c r="AM56" s="185"/>
      <c r="AN56" s="185"/>
    </row>
    <row r="57" spans="2:40">
      <c r="B57" s="200"/>
      <c r="C57" s="200"/>
      <c r="D57" s="201"/>
      <c r="E57" s="202"/>
      <c r="F57" s="203"/>
      <c r="G57" s="199"/>
      <c r="H57" s="185"/>
      <c r="I57" s="185"/>
      <c r="J57" s="194">
        <f t="shared" si="0"/>
        <v>1232524.8348000003</v>
      </c>
      <c r="K57" s="190">
        <v>0</v>
      </c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</row>
    <row r="58" spans="2:40">
      <c r="H58" s="185"/>
      <c r="I58" s="185"/>
      <c r="J58" s="194">
        <f t="shared" si="0"/>
        <v>1300980.2524000003</v>
      </c>
      <c r="K58" s="190">
        <v>1</v>
      </c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</row>
    <row r="59" spans="2:40">
      <c r="H59" s="185"/>
      <c r="I59" s="185"/>
      <c r="J59" s="194">
        <f t="shared" si="0"/>
        <v>1369435.6700000004</v>
      </c>
      <c r="K59" s="190">
        <v>1</v>
      </c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85"/>
      <c r="AI59" s="185"/>
      <c r="AJ59" s="185"/>
      <c r="AK59" s="185"/>
      <c r="AL59" s="185"/>
      <c r="AM59" s="185"/>
      <c r="AN59" s="185"/>
    </row>
    <row r="60" spans="2:40">
      <c r="H60" s="185"/>
      <c r="I60" s="185"/>
      <c r="J60" s="194">
        <f t="shared" si="0"/>
        <v>1437891.0876000004</v>
      </c>
      <c r="K60" s="190">
        <v>0</v>
      </c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85"/>
      <c r="AI60" s="185"/>
      <c r="AJ60" s="185"/>
      <c r="AK60" s="185"/>
      <c r="AL60" s="185"/>
      <c r="AM60" s="185"/>
      <c r="AN60" s="185"/>
    </row>
    <row r="61" spans="2:40"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5"/>
      <c r="AG61" s="185"/>
      <c r="AH61" s="185"/>
      <c r="AI61" s="185"/>
      <c r="AJ61" s="185"/>
      <c r="AK61" s="185"/>
      <c r="AL61" s="185"/>
      <c r="AM61" s="185"/>
      <c r="AN61" s="185"/>
    </row>
    <row r="62" spans="2:40"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85"/>
      <c r="AI62" s="185"/>
      <c r="AJ62" s="185"/>
      <c r="AK62" s="185"/>
      <c r="AL62" s="185"/>
      <c r="AM62" s="185"/>
      <c r="AN62" s="185"/>
    </row>
    <row r="63" spans="2:40"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85"/>
      <c r="AI63" s="185"/>
      <c r="AJ63" s="185"/>
      <c r="AK63" s="185"/>
      <c r="AL63" s="185"/>
      <c r="AM63" s="185"/>
      <c r="AN63" s="185"/>
    </row>
    <row r="64" spans="2:40"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85"/>
      <c r="AI64" s="185"/>
      <c r="AJ64" s="185"/>
      <c r="AK64" s="185"/>
      <c r="AL64" s="185"/>
      <c r="AM64" s="185"/>
      <c r="AN64" s="185"/>
    </row>
    <row r="65" spans="8:40"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85"/>
      <c r="AI65" s="185"/>
      <c r="AJ65" s="185"/>
      <c r="AK65" s="185"/>
      <c r="AL65" s="185"/>
      <c r="AM65" s="185"/>
      <c r="AN65" s="185"/>
    </row>
    <row r="66" spans="8:40"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85"/>
      <c r="AI66" s="185"/>
      <c r="AJ66" s="185"/>
      <c r="AK66" s="185"/>
      <c r="AL66" s="185"/>
      <c r="AM66" s="185"/>
      <c r="AN66" s="185"/>
    </row>
    <row r="67" spans="8:40"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5"/>
      <c r="AN67" s="185"/>
    </row>
    <row r="68" spans="8:40"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85"/>
      <c r="AI68" s="185"/>
      <c r="AJ68" s="185"/>
      <c r="AK68" s="185"/>
      <c r="AL68" s="185"/>
      <c r="AM68" s="185"/>
      <c r="AN68" s="185"/>
    </row>
    <row r="69" spans="8:40"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H69" s="185"/>
      <c r="AI69" s="185"/>
      <c r="AJ69" s="185"/>
      <c r="AK69" s="185"/>
      <c r="AL69" s="185"/>
      <c r="AM69" s="185"/>
      <c r="AN69" s="185"/>
    </row>
    <row r="70" spans="8:40"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</row>
    <row r="71" spans="8:40"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85"/>
      <c r="AI71" s="185"/>
      <c r="AJ71" s="185"/>
      <c r="AK71" s="185"/>
      <c r="AL71" s="185"/>
      <c r="AM71" s="185"/>
      <c r="AN71" s="185"/>
    </row>
    <row r="72" spans="8:40"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5"/>
      <c r="AG72" s="185"/>
      <c r="AH72" s="185"/>
      <c r="AI72" s="185"/>
      <c r="AJ72" s="185"/>
      <c r="AK72" s="185"/>
      <c r="AL72" s="185"/>
      <c r="AM72" s="185"/>
      <c r="AN72" s="185"/>
    </row>
    <row r="73" spans="8:40"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5"/>
      <c r="AG73" s="185"/>
      <c r="AH73" s="185"/>
      <c r="AI73" s="185"/>
      <c r="AJ73" s="185"/>
      <c r="AK73" s="185"/>
      <c r="AL73" s="185"/>
      <c r="AM73" s="185"/>
      <c r="AN73" s="185"/>
    </row>
    <row r="74" spans="8:40"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</row>
    <row r="75" spans="8:40"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5"/>
      <c r="AG75" s="185"/>
      <c r="AH75" s="185"/>
      <c r="AI75" s="185"/>
      <c r="AJ75" s="185"/>
      <c r="AK75" s="185"/>
      <c r="AL75" s="185"/>
      <c r="AM75" s="185"/>
      <c r="AN75" s="185"/>
    </row>
    <row r="76" spans="8:40"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5"/>
      <c r="AG76" s="185"/>
      <c r="AH76" s="185"/>
      <c r="AI76" s="185"/>
      <c r="AJ76" s="185"/>
      <c r="AK76" s="185"/>
      <c r="AL76" s="185"/>
      <c r="AM76" s="185"/>
      <c r="AN76" s="185"/>
    </row>
    <row r="77" spans="8:40"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  <c r="AB77" s="185"/>
      <c r="AC77" s="185"/>
      <c r="AD77" s="185"/>
      <c r="AE77" s="185"/>
      <c r="AF77" s="185"/>
      <c r="AG77" s="185"/>
      <c r="AH77" s="185"/>
      <c r="AI77" s="185"/>
      <c r="AJ77" s="185"/>
      <c r="AK77" s="185"/>
      <c r="AL77" s="185"/>
      <c r="AM77" s="185"/>
      <c r="AN77" s="185"/>
    </row>
    <row r="78" spans="8:40"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  <c r="AA78" s="185"/>
      <c r="AB78" s="185"/>
      <c r="AC78" s="185"/>
      <c r="AD78" s="185"/>
      <c r="AE78" s="185"/>
      <c r="AF78" s="185"/>
      <c r="AG78" s="185"/>
      <c r="AH78" s="185"/>
      <c r="AI78" s="185"/>
      <c r="AJ78" s="185"/>
      <c r="AK78" s="185"/>
      <c r="AL78" s="185"/>
      <c r="AM78" s="185"/>
      <c r="AN78" s="185"/>
    </row>
    <row r="79" spans="8:40"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  <c r="AB79" s="185"/>
      <c r="AC79" s="185"/>
      <c r="AD79" s="185"/>
      <c r="AE79" s="185"/>
      <c r="AF79" s="185"/>
      <c r="AG79" s="185"/>
      <c r="AH79" s="185"/>
      <c r="AI79" s="185"/>
      <c r="AJ79" s="185"/>
      <c r="AK79" s="185"/>
      <c r="AL79" s="185"/>
      <c r="AM79" s="185"/>
      <c r="AN79" s="185"/>
    </row>
    <row r="80" spans="8:40"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  <c r="AA80" s="185"/>
      <c r="AB80" s="185"/>
      <c r="AC80" s="185"/>
      <c r="AD80" s="185"/>
      <c r="AE80" s="185"/>
      <c r="AF80" s="185"/>
      <c r="AG80" s="185"/>
      <c r="AH80" s="185"/>
      <c r="AI80" s="185"/>
      <c r="AJ80" s="185"/>
      <c r="AK80" s="185"/>
      <c r="AL80" s="185"/>
      <c r="AM80" s="185"/>
      <c r="AN80" s="185"/>
    </row>
    <row r="81" spans="8:40"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  <c r="AF81" s="185"/>
      <c r="AG81" s="185"/>
      <c r="AH81" s="185"/>
      <c r="AI81" s="185"/>
      <c r="AJ81" s="185"/>
      <c r="AK81" s="185"/>
      <c r="AL81" s="185"/>
      <c r="AM81" s="185"/>
      <c r="AN81" s="185"/>
    </row>
    <row r="82" spans="8:40"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5"/>
      <c r="AG82" s="185"/>
      <c r="AH82" s="185"/>
      <c r="AI82" s="185"/>
      <c r="AJ82" s="185"/>
      <c r="AK82" s="185"/>
      <c r="AL82" s="185"/>
      <c r="AM82" s="185"/>
      <c r="AN82" s="185"/>
    </row>
    <row r="83" spans="8:40"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  <c r="AG83" s="185"/>
      <c r="AH83" s="185"/>
      <c r="AI83" s="185"/>
      <c r="AJ83" s="185"/>
      <c r="AK83" s="185"/>
      <c r="AL83" s="185"/>
      <c r="AM83" s="185"/>
      <c r="AN83" s="185"/>
    </row>
  </sheetData>
  <sortState ref="B3:G54">
    <sortCondition ref="G54"/>
  </sortState>
  <mergeCells count="3">
    <mergeCell ref="R1:T1"/>
    <mergeCell ref="N1:P1"/>
    <mergeCell ref="I1:K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3" workbookViewId="0">
      <selection activeCell="D4" sqref="D4"/>
    </sheetView>
  </sheetViews>
  <sheetFormatPr baseColWidth="10" defaultColWidth="8.83203125" defaultRowHeight="14" x14ac:dyDescent="0"/>
  <cols>
    <col min="1" max="1" width="29.1640625" bestFit="1" customWidth="1"/>
    <col min="2" max="2" width="23.1640625" bestFit="1" customWidth="1"/>
    <col min="3" max="3" width="42.5" bestFit="1" customWidth="1"/>
    <col min="4" max="4" width="24.5" bestFit="1" customWidth="1"/>
  </cols>
  <sheetData>
    <row r="1" spans="1:4">
      <c r="A1" s="169" t="s">
        <v>121</v>
      </c>
      <c r="B1" s="99" t="s">
        <v>283</v>
      </c>
    </row>
    <row r="3" spans="1:4">
      <c r="A3" s="169" t="s">
        <v>241</v>
      </c>
      <c r="B3" s="99" t="s">
        <v>293</v>
      </c>
      <c r="C3" s="99" t="s">
        <v>294</v>
      </c>
      <c r="D3" s="99" t="s">
        <v>295</v>
      </c>
    </row>
    <row r="4" spans="1:4">
      <c r="A4" s="170" t="s">
        <v>138</v>
      </c>
      <c r="B4" s="173">
        <v>76.158609756097576</v>
      </c>
      <c r="C4" s="173">
        <v>42980.025999999998</v>
      </c>
      <c r="D4" s="173">
        <v>2780.4</v>
      </c>
    </row>
    <row r="5" spans="1:4">
      <c r="A5" s="170" t="s">
        <v>140</v>
      </c>
      <c r="B5" s="173">
        <v>82.251219512195135</v>
      </c>
      <c r="C5" s="173">
        <v>23622.352999999999</v>
      </c>
      <c r="D5" s="173">
        <v>7692.2</v>
      </c>
    </row>
    <row r="6" spans="1:4">
      <c r="A6" s="170" t="s">
        <v>142</v>
      </c>
      <c r="B6" s="173">
        <v>81.599999999999994</v>
      </c>
      <c r="C6" s="173">
        <v>8516.9159999999993</v>
      </c>
      <c r="D6" s="173">
        <v>83.9</v>
      </c>
    </row>
    <row r="7" spans="1:4">
      <c r="A7" s="170" t="s">
        <v>144</v>
      </c>
      <c r="B7" s="173">
        <v>81.400000000000006</v>
      </c>
      <c r="C7" s="173">
        <v>11226.322</v>
      </c>
      <c r="D7" s="173">
        <v>30.5</v>
      </c>
    </row>
    <row r="8" spans="1:4">
      <c r="A8" s="170" t="s">
        <v>146</v>
      </c>
      <c r="B8" s="173">
        <v>72.975609756097583</v>
      </c>
      <c r="C8" s="173">
        <v>9500.4220000000005</v>
      </c>
      <c r="D8" s="173">
        <v>207.6</v>
      </c>
    </row>
    <row r="9" spans="1:4">
      <c r="A9" s="170" t="s">
        <v>148</v>
      </c>
      <c r="B9" s="173">
        <v>74.401878048780489</v>
      </c>
      <c r="C9" s="173">
        <v>206077.89799999999</v>
      </c>
      <c r="D9" s="173">
        <v>8515.7999999999993</v>
      </c>
    </row>
    <row r="10" spans="1:4">
      <c r="A10" s="170" t="s">
        <v>150</v>
      </c>
      <c r="B10" s="173">
        <v>74.5</v>
      </c>
      <c r="C10" s="173">
        <v>7201.308</v>
      </c>
      <c r="D10" s="173">
        <v>111</v>
      </c>
    </row>
    <row r="11" spans="1:4">
      <c r="A11" s="170" t="s">
        <v>152</v>
      </c>
      <c r="B11" s="173">
        <v>81.496195121951231</v>
      </c>
      <c r="C11" s="173">
        <v>17762.647000000001</v>
      </c>
      <c r="D11" s="173">
        <v>756.1</v>
      </c>
    </row>
    <row r="12" spans="1:4">
      <c r="A12" s="170" t="s">
        <v>154</v>
      </c>
      <c r="B12" s="173">
        <v>75.782268292682943</v>
      </c>
      <c r="C12" s="173">
        <v>1369435.67</v>
      </c>
      <c r="D12" s="173">
        <v>9572.9</v>
      </c>
    </row>
    <row r="13" spans="1:4">
      <c r="A13" s="170" t="s">
        <v>156</v>
      </c>
      <c r="B13" s="173">
        <v>77.900000000000006</v>
      </c>
      <c r="C13" s="173">
        <v>4255.8530000000001</v>
      </c>
      <c r="D13" s="173">
        <v>56.6</v>
      </c>
    </row>
    <row r="14" spans="1:4">
      <c r="A14" s="170" t="s">
        <v>158</v>
      </c>
      <c r="B14" s="173">
        <v>82.8</v>
      </c>
      <c r="C14" s="173">
        <v>1153.6579999999999</v>
      </c>
      <c r="D14" s="173">
        <v>9.3000000000000007</v>
      </c>
    </row>
    <row r="15" spans="1:4">
      <c r="A15" s="170" t="s">
        <v>160</v>
      </c>
      <c r="B15" s="173">
        <v>78.900000000000006</v>
      </c>
      <c r="C15" s="173">
        <v>10542.665999999999</v>
      </c>
      <c r="D15" s="173">
        <v>78.900000000000006</v>
      </c>
    </row>
    <row r="16" spans="1:4">
      <c r="A16" s="170" t="s">
        <v>162</v>
      </c>
      <c r="B16" s="173">
        <v>80.7</v>
      </c>
      <c r="C16" s="173">
        <v>5646.8990000000003</v>
      </c>
      <c r="D16" s="173">
        <v>42.9</v>
      </c>
    </row>
    <row r="17" spans="1:4">
      <c r="A17" s="170" t="s">
        <v>164</v>
      </c>
      <c r="B17" s="173">
        <v>71.121707317073174</v>
      </c>
      <c r="C17" s="173">
        <v>89579.67</v>
      </c>
      <c r="D17" s="173">
        <v>996.6</v>
      </c>
    </row>
    <row r="18" spans="1:4">
      <c r="A18" s="170" t="s">
        <v>166</v>
      </c>
      <c r="B18" s="173">
        <v>77.400000000000006</v>
      </c>
      <c r="C18" s="173">
        <v>1316.203</v>
      </c>
      <c r="D18" s="173">
        <v>45.2</v>
      </c>
    </row>
    <row r="19" spans="1:4">
      <c r="A19" s="170" t="s">
        <v>168</v>
      </c>
      <c r="B19" s="173">
        <v>81.3</v>
      </c>
      <c r="C19" s="173">
        <v>5479.66</v>
      </c>
      <c r="D19" s="173">
        <v>390.9</v>
      </c>
    </row>
    <row r="20" spans="1:4">
      <c r="A20" s="170" t="s">
        <v>170</v>
      </c>
      <c r="B20" s="173">
        <v>82.8</v>
      </c>
      <c r="C20" s="173">
        <v>64121.249000000003</v>
      </c>
      <c r="D20" s="173">
        <v>544</v>
      </c>
    </row>
    <row r="21" spans="1:4">
      <c r="A21" s="170" t="s">
        <v>172</v>
      </c>
      <c r="B21" s="173">
        <v>81.5</v>
      </c>
      <c r="C21" s="173">
        <v>11000.777</v>
      </c>
      <c r="D21" s="173">
        <v>132</v>
      </c>
    </row>
    <row r="22" spans="1:4">
      <c r="A22" s="170" t="s">
        <v>174</v>
      </c>
      <c r="B22" s="173">
        <v>83.3</v>
      </c>
      <c r="C22" s="173">
        <v>46259.716</v>
      </c>
      <c r="D22" s="173">
        <v>506</v>
      </c>
    </row>
    <row r="23" spans="1:4">
      <c r="A23" s="170" t="s">
        <v>176</v>
      </c>
      <c r="B23" s="173">
        <v>81.8</v>
      </c>
      <c r="C23" s="173">
        <v>16868.02</v>
      </c>
      <c r="D23" s="173">
        <v>41.9</v>
      </c>
    </row>
    <row r="24" spans="1:4">
      <c r="A24" s="170" t="s">
        <v>178</v>
      </c>
      <c r="B24" s="173">
        <v>68.013804878048788</v>
      </c>
      <c r="C24" s="173">
        <v>1295291.5430000001</v>
      </c>
      <c r="D24" s="173">
        <v>3166.4</v>
      </c>
    </row>
    <row r="25" spans="1:4">
      <c r="A25" s="170" t="s">
        <v>180</v>
      </c>
      <c r="B25" s="173">
        <v>68.888487804878068</v>
      </c>
      <c r="C25" s="173">
        <v>254454.77799999999</v>
      </c>
      <c r="D25" s="173">
        <v>1910.9</v>
      </c>
    </row>
    <row r="26" spans="1:4">
      <c r="A26" s="170" t="s">
        <v>182</v>
      </c>
      <c r="B26" s="173">
        <v>81.400000000000006</v>
      </c>
      <c r="C26" s="173">
        <v>4675.1639999999998</v>
      </c>
      <c r="D26" s="173">
        <v>70.3</v>
      </c>
    </row>
    <row r="27" spans="1:4">
      <c r="A27" s="170" t="s">
        <v>184</v>
      </c>
      <c r="B27" s="173">
        <v>82.9</v>
      </c>
      <c r="C27" s="173">
        <v>327.31799999999998</v>
      </c>
      <c r="D27" s="173">
        <v>103</v>
      </c>
    </row>
    <row r="28" spans="1:4">
      <c r="A28" s="170" t="s">
        <v>186</v>
      </c>
      <c r="B28" s="173">
        <v>82.153658536585368</v>
      </c>
      <c r="C28" s="173">
        <v>7939.4830000000002</v>
      </c>
      <c r="D28" s="173">
        <v>21.6</v>
      </c>
    </row>
    <row r="29" spans="1:4">
      <c r="A29" s="170" t="s">
        <v>188</v>
      </c>
      <c r="B29" s="173">
        <v>83.5878048780488</v>
      </c>
      <c r="C29" s="173">
        <v>126794.564</v>
      </c>
      <c r="D29" s="173">
        <v>377.9</v>
      </c>
    </row>
    <row r="30" spans="1:4">
      <c r="A30" s="170" t="s">
        <v>190</v>
      </c>
      <c r="B30" s="173">
        <v>81.956609756097578</v>
      </c>
      <c r="C30" s="173">
        <v>35587.792999999998</v>
      </c>
      <c r="D30" s="173">
        <v>9984.7000000000007</v>
      </c>
    </row>
    <row r="31" spans="1:4">
      <c r="A31" s="170" t="s">
        <v>192</v>
      </c>
      <c r="B31" s="173">
        <v>82.155853658536586</v>
      </c>
      <c r="C31" s="173">
        <v>50074.400999999998</v>
      </c>
      <c r="D31" s="173">
        <v>99.7</v>
      </c>
    </row>
    <row r="32" spans="1:4">
      <c r="A32" s="170" t="s">
        <v>194</v>
      </c>
      <c r="B32" s="173">
        <v>74.7</v>
      </c>
      <c r="C32" s="173">
        <v>2916.7979999999998</v>
      </c>
      <c r="D32" s="173">
        <v>65.3</v>
      </c>
    </row>
    <row r="33" spans="1:4">
      <c r="A33" s="170" t="s">
        <v>196</v>
      </c>
      <c r="B33" s="173">
        <v>82.3</v>
      </c>
      <c r="C33" s="173">
        <v>556.57299999999998</v>
      </c>
      <c r="D33" s="173">
        <v>2.6</v>
      </c>
    </row>
    <row r="34" spans="1:4">
      <c r="A34" s="170" t="s">
        <v>197</v>
      </c>
      <c r="B34" s="173">
        <v>74.5</v>
      </c>
      <c r="C34" s="173">
        <v>1989.354</v>
      </c>
      <c r="D34" s="173">
        <v>64.599999999999994</v>
      </c>
    </row>
    <row r="35" spans="1:4">
      <c r="A35" s="170" t="s">
        <v>199</v>
      </c>
      <c r="B35" s="173">
        <v>82.1</v>
      </c>
      <c r="C35" s="173">
        <v>417.72300000000001</v>
      </c>
      <c r="D35" s="173">
        <v>0.3</v>
      </c>
    </row>
    <row r="36" spans="1:4">
      <c r="A36" s="170" t="s">
        <v>201</v>
      </c>
      <c r="B36" s="173">
        <v>76.721853658536588</v>
      </c>
      <c r="C36" s="173">
        <v>125385.833</v>
      </c>
      <c r="D36" s="173">
        <v>1964.4</v>
      </c>
    </row>
    <row r="37" spans="1:4">
      <c r="A37" s="170" t="s">
        <v>203</v>
      </c>
      <c r="B37" s="173">
        <v>81.2</v>
      </c>
      <c r="C37" s="173">
        <v>80646.262000000002</v>
      </c>
      <c r="D37" s="173">
        <v>357.1</v>
      </c>
    </row>
    <row r="38" spans="1:4">
      <c r="A38" s="170" t="s">
        <v>205</v>
      </c>
      <c r="B38" s="173">
        <v>52.754268292682937</v>
      </c>
      <c r="C38" s="173">
        <v>177475.986</v>
      </c>
      <c r="D38" s="173">
        <v>923.8</v>
      </c>
    </row>
    <row r="39" spans="1:4">
      <c r="A39" s="170" t="s">
        <v>207</v>
      </c>
      <c r="B39" s="173">
        <v>82.2</v>
      </c>
      <c r="C39" s="173">
        <v>5147.97</v>
      </c>
      <c r="D39" s="173">
        <v>385.2</v>
      </c>
    </row>
    <row r="40" spans="1:4">
      <c r="A40" s="170" t="s">
        <v>209</v>
      </c>
      <c r="B40" s="173">
        <v>81.404878048780489</v>
      </c>
      <c r="C40" s="173">
        <v>4495.482</v>
      </c>
      <c r="D40" s="173">
        <v>270.7</v>
      </c>
    </row>
    <row r="41" spans="1:4">
      <c r="A41" s="170" t="s">
        <v>211</v>
      </c>
      <c r="B41" s="173">
        <v>77.8</v>
      </c>
      <c r="C41" s="173">
        <v>38484</v>
      </c>
      <c r="D41" s="173">
        <v>312.7</v>
      </c>
    </row>
    <row r="42" spans="1:4">
      <c r="A42" s="170" t="s">
        <v>213</v>
      </c>
      <c r="B42" s="173">
        <v>57.182121951219521</v>
      </c>
      <c r="C42" s="173">
        <v>53969.053999999996</v>
      </c>
      <c r="D42" s="173">
        <v>1220.8</v>
      </c>
    </row>
    <row r="43" spans="1:4">
      <c r="A43" s="170" t="s">
        <v>215</v>
      </c>
      <c r="B43" s="173">
        <v>81.3</v>
      </c>
      <c r="C43" s="173">
        <v>10402.343000000001</v>
      </c>
      <c r="D43" s="173">
        <v>92.2</v>
      </c>
    </row>
    <row r="44" spans="1:4">
      <c r="A44" s="170" t="s">
        <v>217</v>
      </c>
      <c r="B44" s="173">
        <v>70.365853658536594</v>
      </c>
      <c r="C44" s="173">
        <v>143429.435</v>
      </c>
      <c r="D44" s="173">
        <v>17098.2</v>
      </c>
    </row>
    <row r="45" spans="1:4">
      <c r="A45" s="170" t="s">
        <v>219</v>
      </c>
      <c r="B45" s="173">
        <v>75</v>
      </c>
      <c r="C45" s="173">
        <v>19651.554</v>
      </c>
      <c r="D45" s="173">
        <v>238.4</v>
      </c>
    </row>
    <row r="46" spans="1:4">
      <c r="A46" s="170" t="s">
        <v>221</v>
      </c>
      <c r="B46" s="173">
        <v>77</v>
      </c>
      <c r="C46" s="173">
        <v>5422.8609999999999</v>
      </c>
      <c r="D46" s="173">
        <v>49</v>
      </c>
    </row>
    <row r="47" spans="1:4">
      <c r="A47" s="170" t="s">
        <v>223</v>
      </c>
      <c r="B47" s="173">
        <v>81.2</v>
      </c>
      <c r="C47" s="173">
        <v>2066.0680000000002</v>
      </c>
      <c r="D47" s="173">
        <v>20.3</v>
      </c>
    </row>
    <row r="48" spans="1:4">
      <c r="A48" s="170" t="s">
        <v>225</v>
      </c>
      <c r="B48" s="173">
        <v>78.941463414634143</v>
      </c>
      <c r="C48" s="173">
        <v>319448.63400000002</v>
      </c>
      <c r="D48" s="173">
        <v>9526.5</v>
      </c>
    </row>
    <row r="49" spans="1:4">
      <c r="A49" s="170" t="s">
        <v>227</v>
      </c>
      <c r="B49" s="173">
        <v>83.3</v>
      </c>
      <c r="C49" s="173">
        <v>8211.3829999999998</v>
      </c>
      <c r="D49" s="173">
        <v>41.3</v>
      </c>
    </row>
    <row r="50" spans="1:4">
      <c r="A50" s="170" t="s">
        <v>229</v>
      </c>
      <c r="B50" s="173">
        <v>82.3</v>
      </c>
      <c r="C50" s="173">
        <v>9703.2469999999994</v>
      </c>
      <c r="D50" s="173">
        <v>447.4</v>
      </c>
    </row>
    <row r="51" spans="1:4">
      <c r="A51" s="170" t="s">
        <v>231</v>
      </c>
      <c r="B51" s="173">
        <v>75.163512195121953</v>
      </c>
      <c r="C51" s="173">
        <v>77523.788</v>
      </c>
      <c r="D51" s="173">
        <v>785.4</v>
      </c>
    </row>
    <row r="52" spans="1:4">
      <c r="A52" s="170" t="s">
        <v>233</v>
      </c>
      <c r="B52" s="173">
        <v>71.186585365853674</v>
      </c>
      <c r="C52" s="173">
        <v>45002.497000000003</v>
      </c>
      <c r="D52" s="173">
        <v>603.6</v>
      </c>
    </row>
    <row r="53" spans="1:4">
      <c r="A53" s="170" t="s">
        <v>235</v>
      </c>
      <c r="B53" s="173">
        <v>76</v>
      </c>
      <c r="C53" s="173">
        <v>9889.5400000000009</v>
      </c>
      <c r="D53" s="173">
        <v>93</v>
      </c>
    </row>
    <row r="54" spans="1:4">
      <c r="A54" s="170" t="s">
        <v>237</v>
      </c>
      <c r="B54" s="173">
        <v>81.400000000000006</v>
      </c>
      <c r="C54" s="173">
        <v>64331.347999999998</v>
      </c>
      <c r="D54" s="173">
        <v>242.5</v>
      </c>
    </row>
    <row r="55" spans="1:4">
      <c r="A55" s="170" t="s">
        <v>239</v>
      </c>
      <c r="B55" s="173">
        <v>83.2</v>
      </c>
      <c r="C55" s="173">
        <v>59788.667000000001</v>
      </c>
      <c r="D55" s="173">
        <v>301.3</v>
      </c>
    </row>
    <row r="56" spans="1:4">
      <c r="A56" s="170" t="s">
        <v>242</v>
      </c>
      <c r="B56" s="173">
        <v>77.891620075046916</v>
      </c>
      <c r="C56" s="171">
        <v>4994049.3769999994</v>
      </c>
      <c r="D56" s="171">
        <v>83435.8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zoomScale="85" zoomScaleNormal="85" zoomScalePageLayoutView="85" workbookViewId="0">
      <selection activeCell="D24" sqref="D24"/>
    </sheetView>
  </sheetViews>
  <sheetFormatPr baseColWidth="10" defaultColWidth="8.83203125" defaultRowHeight="14" x14ac:dyDescent="0"/>
  <cols>
    <col min="2" max="2" width="29.1640625" bestFit="1" customWidth="1"/>
    <col min="3" max="3" width="23.1640625" bestFit="1" customWidth="1"/>
    <col min="4" max="4" width="42.5" bestFit="1" customWidth="1"/>
    <col min="5" max="5" width="24.5" bestFit="1" customWidth="1"/>
    <col min="7" max="7" width="13.33203125" customWidth="1"/>
    <col min="8" max="8" width="24.83203125" customWidth="1"/>
    <col min="9" max="9" width="19" customWidth="1"/>
    <col min="10" max="10" width="26" customWidth="1"/>
  </cols>
  <sheetData>
    <row r="1" spans="2:11">
      <c r="B1" s="172" t="s">
        <v>241</v>
      </c>
      <c r="C1" s="172" t="s">
        <v>120</v>
      </c>
      <c r="D1" s="172" t="s">
        <v>294</v>
      </c>
      <c r="E1" s="172" t="s">
        <v>284</v>
      </c>
    </row>
    <row r="2" spans="2:11" hidden="1">
      <c r="B2" s="170" t="s">
        <v>154</v>
      </c>
      <c r="C2" s="173">
        <v>75.782268292682943</v>
      </c>
      <c r="D2" s="173">
        <v>1369435.67</v>
      </c>
      <c r="E2" s="173">
        <v>9572.9</v>
      </c>
    </row>
    <row r="3" spans="2:11" hidden="1">
      <c r="B3" s="170" t="s">
        <v>178</v>
      </c>
      <c r="C3" s="173">
        <v>68.013804878048788</v>
      </c>
      <c r="D3" s="173">
        <v>1295291.5430000001</v>
      </c>
      <c r="E3" s="173">
        <v>3166.4</v>
      </c>
    </row>
    <row r="4" spans="2:11">
      <c r="B4" s="170" t="s">
        <v>225</v>
      </c>
      <c r="C4" s="173">
        <v>78.941463414634143</v>
      </c>
      <c r="D4" s="173">
        <v>319448.63400000002</v>
      </c>
      <c r="E4" s="173">
        <v>9526.5</v>
      </c>
    </row>
    <row r="5" spans="2:11">
      <c r="B5" s="170" t="s">
        <v>180</v>
      </c>
      <c r="C5" s="173">
        <v>68.888487804878068</v>
      </c>
      <c r="D5" s="173">
        <v>254454.77799999999</v>
      </c>
      <c r="E5" s="173">
        <v>1910.9</v>
      </c>
      <c r="G5" t="s">
        <v>285</v>
      </c>
    </row>
    <row r="6" spans="2:11" ht="31.75" customHeight="1">
      <c r="B6" s="170" t="s">
        <v>148</v>
      </c>
      <c r="C6" s="173">
        <v>74.401878048780489</v>
      </c>
      <c r="D6" s="173">
        <v>206077.89799999999</v>
      </c>
      <c r="E6" s="173">
        <v>8515.7999999999993</v>
      </c>
      <c r="H6" s="222" t="s">
        <v>287</v>
      </c>
      <c r="I6" s="222" t="s">
        <v>289</v>
      </c>
      <c r="J6" s="222" t="s">
        <v>290</v>
      </c>
      <c r="K6">
        <v>0.53359193474478017</v>
      </c>
    </row>
    <row r="7" spans="2:11">
      <c r="B7" s="170" t="s">
        <v>205</v>
      </c>
      <c r="C7" s="173">
        <v>52.754268292682937</v>
      </c>
      <c r="D7" s="173">
        <v>177475.986</v>
      </c>
      <c r="E7" s="173">
        <v>923.8</v>
      </c>
      <c r="G7" t="s">
        <v>286</v>
      </c>
      <c r="H7">
        <f>_xlfn.COVARIANCE.P($C$4:$C$53,$D$4:$D$53)</f>
        <v>-166615.81180869779</v>
      </c>
      <c r="I7" s="99">
        <f>_xlfn.COVARIANCE.P($D$4:$D$53,$E$4:$E$53)</f>
        <v>119549605.68316363</v>
      </c>
      <c r="J7" s="99">
        <f>_xlfn.COVARIANCE.P($E$4:$E$53,$C$4:$C$53)</f>
        <v>-3134.6474632438976</v>
      </c>
    </row>
    <row r="8" spans="2:11">
      <c r="B8" s="170" t="s">
        <v>217</v>
      </c>
      <c r="C8" s="173">
        <v>70.365853658536594</v>
      </c>
      <c r="D8" s="173">
        <v>143429.435</v>
      </c>
      <c r="E8" s="173">
        <v>17098.2</v>
      </c>
      <c r="G8" t="s">
        <v>288</v>
      </c>
      <c r="H8">
        <f>PEARSON($C$4:$C$53,$D$4:$D$53)</f>
        <v>-0.39731670199871411</v>
      </c>
      <c r="I8" s="99">
        <f>PEARSON($D$4:$D$53,$E$4:$E$53)</f>
        <v>0.53359193474478017</v>
      </c>
      <c r="J8" s="99">
        <f>PEARSON($C$4:$C$53,$E$4:$E$53)</f>
        <v>-0.15607758668381194</v>
      </c>
    </row>
    <row r="9" spans="2:11">
      <c r="B9" s="170" t="s">
        <v>188</v>
      </c>
      <c r="C9" s="173">
        <v>83.5878048780488</v>
      </c>
      <c r="D9" s="173">
        <v>126794.564</v>
      </c>
      <c r="E9" s="173">
        <v>377.9</v>
      </c>
    </row>
    <row r="10" spans="2:11">
      <c r="B10" s="170" t="s">
        <v>201</v>
      </c>
      <c r="C10" s="173">
        <v>76.721853658536588</v>
      </c>
      <c r="D10" s="173">
        <v>125385.833</v>
      </c>
      <c r="E10" s="173">
        <v>1964.4</v>
      </c>
    </row>
    <row r="11" spans="2:11">
      <c r="B11" s="170" t="s">
        <v>164</v>
      </c>
      <c r="C11" s="173">
        <v>71.121707317073174</v>
      </c>
      <c r="D11" s="173">
        <v>89579.67</v>
      </c>
      <c r="E11" s="173">
        <v>996.6</v>
      </c>
    </row>
    <row r="12" spans="2:11">
      <c r="B12" s="170" t="s">
        <v>203</v>
      </c>
      <c r="C12" s="173">
        <v>81.2</v>
      </c>
      <c r="D12" s="173">
        <v>80646.262000000002</v>
      </c>
      <c r="E12" s="173">
        <v>357.1</v>
      </c>
    </row>
    <row r="13" spans="2:11">
      <c r="B13" s="170" t="s">
        <v>231</v>
      </c>
      <c r="C13" s="173">
        <v>75.163512195121953</v>
      </c>
      <c r="D13" s="173">
        <v>77523.788</v>
      </c>
      <c r="E13" s="173">
        <v>785.4</v>
      </c>
    </row>
    <row r="14" spans="2:11">
      <c r="B14" s="170" t="s">
        <v>237</v>
      </c>
      <c r="C14" s="173">
        <v>81.400000000000006</v>
      </c>
      <c r="D14" s="173">
        <v>64331.347999999998</v>
      </c>
      <c r="E14" s="173">
        <v>242.5</v>
      </c>
    </row>
    <row r="15" spans="2:11">
      <c r="B15" s="170" t="s">
        <v>170</v>
      </c>
      <c r="C15" s="173">
        <v>82.8</v>
      </c>
      <c r="D15" s="173">
        <v>64121.249000000003</v>
      </c>
      <c r="E15" s="173">
        <v>544</v>
      </c>
    </row>
    <row r="16" spans="2:11">
      <c r="B16" s="170" t="s">
        <v>239</v>
      </c>
      <c r="C16" s="173">
        <v>83.2</v>
      </c>
      <c r="D16" s="173">
        <v>59788.667000000001</v>
      </c>
      <c r="E16" s="173">
        <v>301.3</v>
      </c>
    </row>
    <row r="17" spans="2:5">
      <c r="B17" s="170" t="s">
        <v>213</v>
      </c>
      <c r="C17" s="173">
        <v>57.182121951219521</v>
      </c>
      <c r="D17" s="173">
        <v>53969.053999999996</v>
      </c>
      <c r="E17" s="173">
        <v>1220.8</v>
      </c>
    </row>
    <row r="18" spans="2:5">
      <c r="B18" s="170" t="s">
        <v>192</v>
      </c>
      <c r="C18" s="173">
        <v>82.155853658536586</v>
      </c>
      <c r="D18" s="173">
        <v>50074.400999999998</v>
      </c>
      <c r="E18" s="173">
        <v>99.7</v>
      </c>
    </row>
    <row r="19" spans="2:5">
      <c r="B19" s="170" t="s">
        <v>174</v>
      </c>
      <c r="C19" s="173">
        <v>83.3</v>
      </c>
      <c r="D19" s="173">
        <v>46259.716</v>
      </c>
      <c r="E19" s="173">
        <v>506</v>
      </c>
    </row>
    <row r="20" spans="2:5">
      <c r="B20" s="170" t="s">
        <v>233</v>
      </c>
      <c r="C20" s="173">
        <v>71.186585365853674</v>
      </c>
      <c r="D20" s="173">
        <v>45002.497000000003</v>
      </c>
      <c r="E20" s="173">
        <v>603.6</v>
      </c>
    </row>
    <row r="21" spans="2:5">
      <c r="B21" s="170" t="s">
        <v>138</v>
      </c>
      <c r="C21" s="173">
        <v>76.158609756097576</v>
      </c>
      <c r="D21" s="173">
        <v>42980.025999999998</v>
      </c>
      <c r="E21" s="173">
        <v>2780.4</v>
      </c>
    </row>
    <row r="22" spans="2:5">
      <c r="B22" s="170" t="s">
        <v>211</v>
      </c>
      <c r="C22" s="173">
        <v>77.8</v>
      </c>
      <c r="D22" s="173">
        <v>38484</v>
      </c>
      <c r="E22" s="173">
        <v>312.7</v>
      </c>
    </row>
    <row r="23" spans="2:5">
      <c r="B23" s="170" t="s">
        <v>190</v>
      </c>
      <c r="C23" s="173">
        <v>81.956609756097578</v>
      </c>
      <c r="D23" s="173">
        <v>35587.792999999998</v>
      </c>
      <c r="E23" s="173">
        <v>9984.7000000000007</v>
      </c>
    </row>
    <row r="24" spans="2:5">
      <c r="B24" s="170" t="s">
        <v>140</v>
      </c>
      <c r="C24" s="173">
        <v>82.251219512195135</v>
      </c>
      <c r="D24" s="173">
        <v>23622.352999999999</v>
      </c>
      <c r="E24" s="173">
        <v>7692.2</v>
      </c>
    </row>
    <row r="25" spans="2:5">
      <c r="B25" s="170" t="s">
        <v>219</v>
      </c>
      <c r="C25" s="173">
        <v>75</v>
      </c>
      <c r="D25" s="173">
        <v>19651.554</v>
      </c>
      <c r="E25" s="173">
        <v>238.4</v>
      </c>
    </row>
    <row r="26" spans="2:5">
      <c r="B26" s="170" t="s">
        <v>152</v>
      </c>
      <c r="C26" s="173">
        <v>81.496195121951231</v>
      </c>
      <c r="D26" s="173">
        <v>17762.647000000001</v>
      </c>
      <c r="E26" s="173">
        <v>756.1</v>
      </c>
    </row>
    <row r="27" spans="2:5">
      <c r="B27" s="170" t="s">
        <v>176</v>
      </c>
      <c r="C27" s="173">
        <v>81.8</v>
      </c>
      <c r="D27" s="173">
        <v>16868.02</v>
      </c>
      <c r="E27" s="173">
        <v>41.9</v>
      </c>
    </row>
    <row r="28" spans="2:5">
      <c r="B28" s="170" t="s">
        <v>144</v>
      </c>
      <c r="C28" s="173">
        <v>81.400000000000006</v>
      </c>
      <c r="D28" s="173">
        <v>11226.322</v>
      </c>
      <c r="E28" s="173">
        <v>30.5</v>
      </c>
    </row>
    <row r="29" spans="2:5">
      <c r="B29" s="170" t="s">
        <v>172</v>
      </c>
      <c r="C29" s="173">
        <v>81.5</v>
      </c>
      <c r="D29" s="173">
        <v>11000.777</v>
      </c>
      <c r="E29" s="173">
        <v>132</v>
      </c>
    </row>
    <row r="30" spans="2:5">
      <c r="B30" s="170" t="s">
        <v>160</v>
      </c>
      <c r="C30" s="173">
        <v>78.900000000000006</v>
      </c>
      <c r="D30" s="173">
        <v>10542.665999999999</v>
      </c>
      <c r="E30" s="173">
        <v>78.900000000000006</v>
      </c>
    </row>
    <row r="31" spans="2:5">
      <c r="B31" s="170" t="s">
        <v>215</v>
      </c>
      <c r="C31" s="173">
        <v>81.3</v>
      </c>
      <c r="D31" s="173">
        <v>10402.343000000001</v>
      </c>
      <c r="E31" s="173">
        <v>92.2</v>
      </c>
    </row>
    <row r="32" spans="2:5">
      <c r="B32" s="170" t="s">
        <v>235</v>
      </c>
      <c r="C32" s="173">
        <v>76</v>
      </c>
      <c r="D32" s="173">
        <v>9889.5400000000009</v>
      </c>
      <c r="E32" s="173">
        <v>93</v>
      </c>
    </row>
    <row r="33" spans="2:5">
      <c r="B33" s="170" t="s">
        <v>229</v>
      </c>
      <c r="C33" s="173">
        <v>82.3</v>
      </c>
      <c r="D33" s="173">
        <v>9703.2469999999994</v>
      </c>
      <c r="E33" s="173">
        <v>447.4</v>
      </c>
    </row>
    <row r="34" spans="2:5">
      <c r="B34" s="170" t="s">
        <v>146</v>
      </c>
      <c r="C34" s="173">
        <v>72.975609756097583</v>
      </c>
      <c r="D34" s="173">
        <v>9500.4220000000005</v>
      </c>
      <c r="E34" s="173">
        <v>207.6</v>
      </c>
    </row>
    <row r="35" spans="2:5">
      <c r="B35" s="170" t="s">
        <v>142</v>
      </c>
      <c r="C35" s="173">
        <v>81.599999999999994</v>
      </c>
      <c r="D35" s="173">
        <v>8516.9159999999993</v>
      </c>
      <c r="E35" s="173">
        <v>83.9</v>
      </c>
    </row>
    <row r="36" spans="2:5">
      <c r="B36" s="170" t="s">
        <v>227</v>
      </c>
      <c r="C36" s="173">
        <v>83.3</v>
      </c>
      <c r="D36" s="173">
        <v>8211.3829999999998</v>
      </c>
      <c r="E36" s="173">
        <v>41.3</v>
      </c>
    </row>
    <row r="37" spans="2:5">
      <c r="B37" s="170" t="s">
        <v>186</v>
      </c>
      <c r="C37" s="173">
        <v>82.153658536585368</v>
      </c>
      <c r="D37" s="173">
        <v>7939.4830000000002</v>
      </c>
      <c r="E37" s="173">
        <v>21.6</v>
      </c>
    </row>
    <row r="38" spans="2:5">
      <c r="B38" s="170" t="s">
        <v>150</v>
      </c>
      <c r="C38" s="173">
        <v>74.5</v>
      </c>
      <c r="D38" s="173">
        <v>7201.308</v>
      </c>
      <c r="E38" s="173">
        <v>111</v>
      </c>
    </row>
    <row r="39" spans="2:5">
      <c r="B39" s="170" t="s">
        <v>162</v>
      </c>
      <c r="C39" s="173">
        <v>80.7</v>
      </c>
      <c r="D39" s="173">
        <v>5646.8990000000003</v>
      </c>
      <c r="E39" s="173">
        <v>42.9</v>
      </c>
    </row>
    <row r="40" spans="2:5">
      <c r="B40" s="170" t="s">
        <v>168</v>
      </c>
      <c r="C40" s="173">
        <v>81.3</v>
      </c>
      <c r="D40" s="173">
        <v>5479.66</v>
      </c>
      <c r="E40" s="173">
        <v>390.9</v>
      </c>
    </row>
    <row r="41" spans="2:5">
      <c r="B41" s="170" t="s">
        <v>221</v>
      </c>
      <c r="C41" s="173">
        <v>77</v>
      </c>
      <c r="D41" s="173">
        <v>5422.8609999999999</v>
      </c>
      <c r="E41" s="173">
        <v>49</v>
      </c>
    </row>
    <row r="42" spans="2:5">
      <c r="B42" s="170" t="s">
        <v>207</v>
      </c>
      <c r="C42" s="173">
        <v>82.2</v>
      </c>
      <c r="D42" s="173">
        <v>5147.97</v>
      </c>
      <c r="E42" s="173">
        <v>385.2</v>
      </c>
    </row>
    <row r="43" spans="2:5">
      <c r="B43" s="170" t="s">
        <v>182</v>
      </c>
      <c r="C43" s="173">
        <v>81.400000000000006</v>
      </c>
      <c r="D43" s="173">
        <v>4675.1639999999998</v>
      </c>
      <c r="E43" s="173">
        <v>70.3</v>
      </c>
    </row>
    <row r="44" spans="2:5">
      <c r="B44" s="170" t="s">
        <v>209</v>
      </c>
      <c r="C44" s="173">
        <v>81.404878048780489</v>
      </c>
      <c r="D44" s="173">
        <v>4495.482</v>
      </c>
      <c r="E44" s="173">
        <v>270.7</v>
      </c>
    </row>
    <row r="45" spans="2:5">
      <c r="B45" s="170" t="s">
        <v>156</v>
      </c>
      <c r="C45" s="173">
        <v>77.900000000000006</v>
      </c>
      <c r="D45" s="173">
        <v>4255.8530000000001</v>
      </c>
      <c r="E45" s="173">
        <v>56.6</v>
      </c>
    </row>
    <row r="46" spans="2:5">
      <c r="B46" s="170" t="s">
        <v>194</v>
      </c>
      <c r="C46" s="173">
        <v>74.7</v>
      </c>
      <c r="D46" s="173">
        <v>2916.7979999999998</v>
      </c>
      <c r="E46" s="173">
        <v>65.3</v>
      </c>
    </row>
    <row r="47" spans="2:5">
      <c r="B47" s="170" t="s">
        <v>223</v>
      </c>
      <c r="C47" s="173">
        <v>81.2</v>
      </c>
      <c r="D47" s="173">
        <v>2066.0680000000002</v>
      </c>
      <c r="E47" s="173">
        <v>20.3</v>
      </c>
    </row>
    <row r="48" spans="2:5">
      <c r="B48" s="170" t="s">
        <v>197</v>
      </c>
      <c r="C48" s="173">
        <v>74.5</v>
      </c>
      <c r="D48" s="173">
        <v>1989.354</v>
      </c>
      <c r="E48" s="173">
        <v>64.599999999999994</v>
      </c>
    </row>
    <row r="49" spans="2:5">
      <c r="B49" s="170" t="s">
        <v>166</v>
      </c>
      <c r="C49" s="173">
        <v>77.400000000000006</v>
      </c>
      <c r="D49" s="173">
        <v>1316.203</v>
      </c>
      <c r="E49" s="173">
        <v>45.2</v>
      </c>
    </row>
    <row r="50" spans="2:5">
      <c r="B50" s="170" t="s">
        <v>158</v>
      </c>
      <c r="C50" s="173">
        <v>82.8</v>
      </c>
      <c r="D50" s="173">
        <v>1153.6579999999999</v>
      </c>
      <c r="E50" s="173">
        <v>9.3000000000000007</v>
      </c>
    </row>
    <row r="51" spans="2:5">
      <c r="B51" s="170" t="s">
        <v>196</v>
      </c>
      <c r="C51" s="173">
        <v>82.3</v>
      </c>
      <c r="D51" s="173">
        <v>556.57299999999998</v>
      </c>
      <c r="E51" s="173">
        <v>2.6</v>
      </c>
    </row>
    <row r="52" spans="2:5">
      <c r="B52" s="170" t="s">
        <v>199</v>
      </c>
      <c r="C52" s="173">
        <v>82.1</v>
      </c>
      <c r="D52" s="173">
        <v>417.72300000000001</v>
      </c>
      <c r="E52" s="173">
        <v>0.3</v>
      </c>
    </row>
    <row r="53" spans="2:5">
      <c r="B53" s="170" t="s">
        <v>184</v>
      </c>
      <c r="C53" s="173">
        <v>82.9</v>
      </c>
      <c r="D53" s="173">
        <v>327.31799999999998</v>
      </c>
      <c r="E53" s="173">
        <v>103</v>
      </c>
    </row>
  </sheetData>
  <sortState ref="B2:E53">
    <sortCondition descending="1" ref="D2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opLeftCell="C1" workbookViewId="0">
      <selection activeCell="K18" sqref="K18"/>
    </sheetView>
  </sheetViews>
  <sheetFormatPr baseColWidth="10" defaultColWidth="8.83203125" defaultRowHeight="14" x14ac:dyDescent="0"/>
  <cols>
    <col min="1" max="1" width="18.33203125" bestFit="1" customWidth="1"/>
    <col min="2" max="2" width="23.1640625" bestFit="1" customWidth="1"/>
    <col min="3" max="3" width="37" bestFit="1" customWidth="1"/>
  </cols>
  <sheetData>
    <row r="3" spans="1:3">
      <c r="A3" s="169" t="s">
        <v>241</v>
      </c>
      <c r="B3" s="99" t="s">
        <v>293</v>
      </c>
      <c r="C3" s="99" t="s">
        <v>292</v>
      </c>
    </row>
    <row r="4" spans="1:3">
      <c r="A4" s="170" t="s">
        <v>126</v>
      </c>
      <c r="B4" s="173">
        <v>61.937987804878055</v>
      </c>
      <c r="C4" s="173">
        <v>267055.65600000002</v>
      </c>
    </row>
    <row r="5" spans="1:3">
      <c r="A5" s="170" t="s">
        <v>122</v>
      </c>
      <c r="B5" s="173">
        <v>77.352227642276432</v>
      </c>
      <c r="C5" s="173">
        <v>266820.571</v>
      </c>
    </row>
    <row r="6" spans="1:3">
      <c r="A6" s="170" t="s">
        <v>125</v>
      </c>
      <c r="B6" s="173">
        <v>79.20664227642277</v>
      </c>
      <c r="C6" s="173">
        <v>480422.26</v>
      </c>
    </row>
    <row r="7" spans="1:3">
      <c r="A7" s="170" t="s">
        <v>127</v>
      </c>
      <c r="B7" s="173">
        <v>81.828048780487819</v>
      </c>
      <c r="C7" s="173">
        <v>28117.834999999999</v>
      </c>
    </row>
    <row r="8" spans="1:3">
      <c r="A8" s="170" t="s">
        <v>124</v>
      </c>
      <c r="B8" s="173">
        <v>77.318173780487811</v>
      </c>
      <c r="C8" s="173">
        <v>3182667.8850000002</v>
      </c>
    </row>
    <row r="9" spans="1:3">
      <c r="A9" s="170" t="s">
        <v>123</v>
      </c>
      <c r="B9" s="173">
        <v>79.595693597560995</v>
      </c>
      <c r="C9" s="173">
        <v>571566.68099999998</v>
      </c>
    </row>
    <row r="10" spans="1:3">
      <c r="A10" s="170" t="s">
        <v>242</v>
      </c>
      <c r="B10" s="173">
        <v>78.456325365853687</v>
      </c>
      <c r="C10" s="173">
        <v>4796650.8880000012</v>
      </c>
    </row>
  </sheetData>
  <pageMargins left="0.7" right="0.7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zoomScale="55" zoomScaleNormal="55" zoomScalePageLayoutView="55" workbookViewId="0">
      <selection activeCell="L51" sqref="L51"/>
    </sheetView>
  </sheetViews>
  <sheetFormatPr baseColWidth="10" defaultColWidth="8.83203125" defaultRowHeight="14" x14ac:dyDescent="0"/>
  <sheetData>
    <row r="1" spans="1:34">
      <c r="A1" s="100" t="s">
        <v>131</v>
      </c>
      <c r="B1" s="100"/>
      <c r="C1" s="101"/>
      <c r="D1" s="102"/>
      <c r="E1" s="103"/>
      <c r="F1" s="102"/>
      <c r="G1" s="103"/>
      <c r="H1" s="102"/>
      <c r="I1" s="103"/>
      <c r="J1" s="102"/>
      <c r="K1" s="103"/>
      <c r="L1" s="102"/>
      <c r="M1" s="103"/>
      <c r="N1" s="102"/>
      <c r="O1" s="103"/>
      <c r="P1" s="99"/>
      <c r="Q1" s="103"/>
      <c r="R1" s="99"/>
      <c r="S1" s="103"/>
      <c r="T1" s="99"/>
      <c r="U1" s="103"/>
      <c r="V1" s="99"/>
      <c r="W1" s="99"/>
      <c r="X1" s="99"/>
      <c r="Y1" s="103"/>
      <c r="Z1" s="99"/>
      <c r="AA1" s="103"/>
      <c r="AB1" s="99"/>
      <c r="AC1" s="99"/>
      <c r="AD1" s="99"/>
      <c r="AE1" s="99"/>
      <c r="AF1" s="99"/>
      <c r="AG1" s="99"/>
      <c r="AH1" s="99"/>
    </row>
    <row r="2" spans="1:34">
      <c r="A2" s="107" t="s">
        <v>132</v>
      </c>
      <c r="B2" s="107"/>
      <c r="C2" s="101"/>
      <c r="D2" s="102"/>
      <c r="E2" s="103"/>
      <c r="F2" s="102"/>
      <c r="G2" s="103"/>
      <c r="H2" s="102"/>
      <c r="I2" s="103"/>
      <c r="J2" s="102"/>
      <c r="K2" s="103"/>
      <c r="L2" s="102"/>
      <c r="M2" s="103"/>
      <c r="N2" s="102"/>
      <c r="O2" s="103"/>
      <c r="P2" s="99"/>
      <c r="Q2" s="103"/>
      <c r="R2" s="99"/>
      <c r="S2" s="103"/>
      <c r="T2" s="99"/>
      <c r="U2" s="103"/>
      <c r="V2" s="99"/>
      <c r="W2" s="99"/>
      <c r="X2" s="99"/>
      <c r="Y2" s="103"/>
      <c r="Z2" s="99"/>
      <c r="AA2" s="103"/>
      <c r="AB2" s="99"/>
      <c r="AC2" s="99"/>
      <c r="AD2" s="99"/>
      <c r="AE2" s="99"/>
      <c r="AF2" s="99"/>
      <c r="AG2" s="99"/>
      <c r="AH2" s="99"/>
    </row>
    <row r="3" spans="1:34" ht="15" thickBot="1">
      <c r="A3" s="159"/>
      <c r="B3" s="159"/>
      <c r="C3" s="152"/>
      <c r="D3" s="153"/>
      <c r="E3" s="151"/>
      <c r="F3" s="153"/>
      <c r="G3" s="151"/>
      <c r="H3" s="153"/>
      <c r="I3" s="151"/>
      <c r="J3" s="153"/>
      <c r="K3" s="151"/>
      <c r="L3" s="153"/>
      <c r="M3" s="151"/>
      <c r="N3" s="153"/>
      <c r="O3" s="151"/>
      <c r="P3" s="154"/>
      <c r="Q3" s="151"/>
      <c r="R3" s="154"/>
      <c r="S3" s="151"/>
      <c r="T3" s="154"/>
      <c r="U3" s="151"/>
      <c r="V3" s="154"/>
      <c r="W3" s="154"/>
      <c r="X3" s="154"/>
      <c r="Y3" s="151"/>
      <c r="Z3" s="154"/>
      <c r="AA3" s="151"/>
      <c r="AB3" s="154"/>
      <c r="AC3" s="154"/>
      <c r="AD3" s="154"/>
      <c r="AE3" s="154"/>
      <c r="AF3" s="154"/>
      <c r="AG3" s="154"/>
      <c r="AH3" s="154"/>
    </row>
    <row r="4" spans="1:34">
      <c r="A4" s="257" t="s">
        <v>133</v>
      </c>
      <c r="B4" s="258"/>
      <c r="C4" s="253">
        <v>1995</v>
      </c>
      <c r="D4" s="253"/>
      <c r="E4" s="252">
        <v>2000</v>
      </c>
      <c r="F4" s="253"/>
      <c r="G4" s="252">
        <v>2001</v>
      </c>
      <c r="H4" s="254"/>
      <c r="I4" s="252">
        <v>2002</v>
      </c>
      <c r="J4" s="253"/>
      <c r="K4" s="252">
        <v>2003</v>
      </c>
      <c r="L4" s="253"/>
      <c r="M4" s="252">
        <v>2004</v>
      </c>
      <c r="N4" s="254"/>
      <c r="O4" s="252">
        <v>2005</v>
      </c>
      <c r="P4" s="253"/>
      <c r="Q4" s="252">
        <v>2006</v>
      </c>
      <c r="R4" s="253"/>
      <c r="S4" s="252">
        <v>2007</v>
      </c>
      <c r="T4" s="254"/>
      <c r="U4" s="252">
        <v>2008</v>
      </c>
      <c r="V4" s="253"/>
      <c r="W4" s="252">
        <v>2009</v>
      </c>
      <c r="X4" s="253"/>
      <c r="Y4" s="248">
        <v>2010</v>
      </c>
      <c r="Z4" s="261"/>
      <c r="AA4" s="248">
        <v>2011</v>
      </c>
      <c r="AB4" s="261"/>
      <c r="AC4" s="248">
        <v>2012</v>
      </c>
      <c r="AD4" s="255"/>
      <c r="AE4" s="248">
        <v>2013</v>
      </c>
      <c r="AF4" s="255"/>
      <c r="AG4" s="248">
        <v>2014</v>
      </c>
      <c r="AH4" s="249"/>
    </row>
    <row r="5" spans="1:34" ht="15" thickBot="1">
      <c r="A5" s="259"/>
      <c r="B5" s="260"/>
      <c r="C5" s="253"/>
      <c r="D5" s="253"/>
      <c r="E5" s="252"/>
      <c r="F5" s="253"/>
      <c r="G5" s="252"/>
      <c r="H5" s="254"/>
      <c r="I5" s="252"/>
      <c r="J5" s="253"/>
      <c r="K5" s="252"/>
      <c r="L5" s="253"/>
      <c r="M5" s="252"/>
      <c r="N5" s="254"/>
      <c r="O5" s="252"/>
      <c r="P5" s="253"/>
      <c r="Q5" s="252"/>
      <c r="R5" s="253"/>
      <c r="S5" s="252"/>
      <c r="T5" s="254"/>
      <c r="U5" s="252"/>
      <c r="V5" s="253"/>
      <c r="W5" s="252"/>
      <c r="X5" s="253"/>
      <c r="Y5" s="250"/>
      <c r="Z5" s="262"/>
      <c r="AA5" s="250"/>
      <c r="AB5" s="262"/>
      <c r="AC5" s="250"/>
      <c r="AD5" s="256"/>
      <c r="AE5" s="250"/>
      <c r="AF5" s="256"/>
      <c r="AG5" s="250"/>
      <c r="AH5" s="251"/>
    </row>
    <row r="6" spans="1:34">
      <c r="A6" s="139" t="s">
        <v>5</v>
      </c>
      <c r="B6" s="141"/>
      <c r="C6" s="160">
        <v>66.283112501443554</v>
      </c>
      <c r="D6" s="140"/>
      <c r="E6" s="161">
        <v>67.606037986827957</v>
      </c>
      <c r="F6" s="140"/>
      <c r="G6" s="161">
        <v>67.902831135757481</v>
      </c>
      <c r="H6" s="140"/>
      <c r="I6" s="161">
        <v>68.158441164581376</v>
      </c>
      <c r="J6" s="140"/>
      <c r="K6" s="161">
        <v>68.422980330816344</v>
      </c>
      <c r="L6" s="140"/>
      <c r="M6" s="161">
        <v>68.75235683888971</v>
      </c>
      <c r="N6" s="140"/>
      <c r="O6" s="161">
        <v>69.013432311906669</v>
      </c>
      <c r="P6" s="162"/>
      <c r="Q6" s="161">
        <v>69.339070974199828</v>
      </c>
      <c r="R6" s="162"/>
      <c r="S6" s="161">
        <v>69.64185427331465</v>
      </c>
      <c r="T6" s="162"/>
      <c r="U6" s="161">
        <v>69.914714154355011</v>
      </c>
      <c r="V6" s="162"/>
      <c r="W6" s="161">
        <v>70.220352036221456</v>
      </c>
      <c r="X6" s="163"/>
      <c r="Y6" s="115">
        <v>70.485465246864777</v>
      </c>
      <c r="Z6" s="118"/>
      <c r="AA6" s="115">
        <v>70.764917994639021</v>
      </c>
      <c r="AB6" s="118"/>
      <c r="AC6" s="136">
        <v>71.004977506279928</v>
      </c>
      <c r="AD6" s="118"/>
      <c r="AE6" s="115">
        <v>71.243252170123014</v>
      </c>
      <c r="AF6" s="118"/>
      <c r="AG6" s="115">
        <v>71.454998156612945</v>
      </c>
      <c r="AH6" s="158"/>
    </row>
    <row r="7" spans="1:34">
      <c r="A7" s="108" t="s">
        <v>134</v>
      </c>
      <c r="B7" s="142"/>
      <c r="C7" s="112"/>
      <c r="D7" s="114"/>
      <c r="E7" s="115"/>
      <c r="F7" s="114"/>
      <c r="G7" s="115"/>
      <c r="H7" s="114"/>
      <c r="I7" s="115"/>
      <c r="J7" s="114"/>
      <c r="K7" s="115"/>
      <c r="L7" s="114"/>
      <c r="M7" s="115"/>
      <c r="N7" s="114"/>
      <c r="O7" s="115"/>
      <c r="P7" s="116"/>
      <c r="Q7" s="115"/>
      <c r="R7" s="116"/>
      <c r="S7" s="115"/>
      <c r="T7" s="116"/>
      <c r="U7" s="115"/>
      <c r="V7" s="116"/>
      <c r="W7" s="115"/>
      <c r="X7" s="117"/>
      <c r="Y7" s="115"/>
      <c r="Z7" s="118"/>
      <c r="AA7" s="115"/>
      <c r="AB7" s="118"/>
      <c r="AC7" s="135"/>
      <c r="AD7" s="118"/>
      <c r="AE7" s="115"/>
      <c r="AF7" s="118"/>
      <c r="AG7" s="115"/>
      <c r="AH7" s="155"/>
    </row>
    <row r="8" spans="1:34">
      <c r="A8" s="109" t="s">
        <v>7</v>
      </c>
      <c r="B8" s="143"/>
      <c r="C8" s="119">
        <v>72.665121951219518</v>
      </c>
      <c r="D8" s="120"/>
      <c r="E8" s="104">
        <v>73.755804878048792</v>
      </c>
      <c r="F8" s="120"/>
      <c r="G8" s="104">
        <v>73.960317073170742</v>
      </c>
      <c r="H8" s="120"/>
      <c r="I8" s="104">
        <v>74.15578048780489</v>
      </c>
      <c r="J8" s="120"/>
      <c r="K8" s="104">
        <v>74.34126829268294</v>
      </c>
      <c r="L8" s="120"/>
      <c r="M8" s="104">
        <v>74.518780487804875</v>
      </c>
      <c r="N8" s="120"/>
      <c r="O8" s="104">
        <v>74.687804878048794</v>
      </c>
      <c r="P8" s="119"/>
      <c r="Q8" s="104">
        <v>74.849902439024405</v>
      </c>
      <c r="R8" s="119"/>
      <c r="S8" s="104">
        <v>75.009048780487817</v>
      </c>
      <c r="T8" s="119"/>
      <c r="U8" s="104">
        <v>75.166268292682929</v>
      </c>
      <c r="V8" s="119"/>
      <c r="W8" s="104">
        <v>75.324560975609756</v>
      </c>
      <c r="X8" s="121"/>
      <c r="Y8" s="104">
        <v>75.484975609756106</v>
      </c>
      <c r="Z8" s="122"/>
      <c r="AA8" s="104">
        <v>75.649048780487817</v>
      </c>
      <c r="AB8" s="122"/>
      <c r="AC8" s="137">
        <v>75.816243902439041</v>
      </c>
      <c r="AD8" s="122"/>
      <c r="AE8" s="104">
        <v>75.986097560975622</v>
      </c>
      <c r="AF8" s="122"/>
      <c r="AG8" s="104">
        <v>76.158609756097576</v>
      </c>
      <c r="AH8" s="164"/>
    </row>
    <row r="9" spans="1:34">
      <c r="A9" s="109" t="s">
        <v>9</v>
      </c>
      <c r="B9" s="143"/>
      <c r="C9" s="119">
        <v>77.82926829268294</v>
      </c>
      <c r="D9" s="120"/>
      <c r="E9" s="104">
        <v>79.234146341463429</v>
      </c>
      <c r="F9" s="120"/>
      <c r="G9" s="104">
        <v>79.634146341463421</v>
      </c>
      <c r="H9" s="120"/>
      <c r="I9" s="104">
        <v>79.936585365853674</v>
      </c>
      <c r="J9" s="120"/>
      <c r="K9" s="104">
        <v>80.239024390243912</v>
      </c>
      <c r="L9" s="120"/>
      <c r="M9" s="104">
        <v>80.490243902439033</v>
      </c>
      <c r="N9" s="120"/>
      <c r="O9" s="104">
        <v>80.841463414634148</v>
      </c>
      <c r="P9" s="119"/>
      <c r="Q9" s="104">
        <v>81.041463414634151</v>
      </c>
      <c r="R9" s="119"/>
      <c r="S9" s="104">
        <v>81.292682926829272</v>
      </c>
      <c r="T9" s="119"/>
      <c r="U9" s="104">
        <v>81.395121951219522</v>
      </c>
      <c r="V9" s="119"/>
      <c r="W9" s="104">
        <v>81.543902439024407</v>
      </c>
      <c r="X9" s="121"/>
      <c r="Y9" s="104">
        <v>81.695121951219534</v>
      </c>
      <c r="Z9" s="122"/>
      <c r="AA9" s="104">
        <v>81.895121951219508</v>
      </c>
      <c r="AB9" s="122"/>
      <c r="AC9" s="137">
        <v>82.046341463414635</v>
      </c>
      <c r="AD9" s="122"/>
      <c r="AE9" s="104">
        <v>82.148780487804885</v>
      </c>
      <c r="AF9" s="122"/>
      <c r="AG9" s="104">
        <v>82.251219512195135</v>
      </c>
      <c r="AH9" s="164"/>
    </row>
    <row r="10" spans="1:34">
      <c r="A10" s="110" t="s">
        <v>11</v>
      </c>
      <c r="B10" s="144"/>
      <c r="C10" s="113">
        <v>76.900000000000006</v>
      </c>
      <c r="D10" s="120"/>
      <c r="E10" s="105">
        <v>78.3</v>
      </c>
      <c r="F10" s="120"/>
      <c r="G10" s="105">
        <v>78.8</v>
      </c>
      <c r="H10" s="120"/>
      <c r="I10" s="105">
        <v>78.900000000000006</v>
      </c>
      <c r="J10" s="120"/>
      <c r="K10" s="105">
        <v>78.8</v>
      </c>
      <c r="L10" s="120"/>
      <c r="M10" s="105">
        <v>79.3</v>
      </c>
      <c r="N10" s="120"/>
      <c r="O10" s="105">
        <v>79.5</v>
      </c>
      <c r="P10" s="119"/>
      <c r="Q10" s="105">
        <v>80.099999999999994</v>
      </c>
      <c r="R10" s="119"/>
      <c r="S10" s="105">
        <v>80.3</v>
      </c>
      <c r="T10" s="119"/>
      <c r="U10" s="105">
        <v>80.599999999999994</v>
      </c>
      <c r="V10" s="119"/>
      <c r="W10" s="105">
        <v>80.5</v>
      </c>
      <c r="X10" s="121"/>
      <c r="Y10" s="105">
        <v>80.7</v>
      </c>
      <c r="Z10" s="122"/>
      <c r="AA10" s="105">
        <v>81.099999999999994</v>
      </c>
      <c r="AB10" s="122"/>
      <c r="AC10" s="137">
        <v>81.099999999999994</v>
      </c>
      <c r="AD10" s="122"/>
      <c r="AE10" s="105">
        <v>81.3</v>
      </c>
      <c r="AF10" s="122"/>
      <c r="AG10" s="105">
        <v>81.599999999999994</v>
      </c>
      <c r="AH10" s="164"/>
    </row>
    <row r="11" spans="1:34">
      <c r="A11" s="109" t="s">
        <v>13</v>
      </c>
      <c r="B11" s="143"/>
      <c r="C11" s="113">
        <v>77</v>
      </c>
      <c r="D11" s="120"/>
      <c r="E11" s="105">
        <v>77.900000000000006</v>
      </c>
      <c r="F11" s="120"/>
      <c r="G11" s="105">
        <v>78.099999999999994</v>
      </c>
      <c r="H11" s="120"/>
      <c r="I11" s="105">
        <v>78.2</v>
      </c>
      <c r="J11" s="120"/>
      <c r="K11" s="105">
        <v>78.3</v>
      </c>
      <c r="L11" s="120"/>
      <c r="M11" s="105">
        <v>79</v>
      </c>
      <c r="N11" s="120"/>
      <c r="O11" s="105">
        <v>79.099999999999994</v>
      </c>
      <c r="P11" s="119"/>
      <c r="Q11" s="105">
        <v>79.5</v>
      </c>
      <c r="R11" s="119"/>
      <c r="S11" s="105">
        <v>79.900000000000006</v>
      </c>
      <c r="T11" s="119"/>
      <c r="U11" s="105">
        <v>79.8</v>
      </c>
      <c r="V11" s="119"/>
      <c r="W11" s="105">
        <v>80.099999999999994</v>
      </c>
      <c r="X11" s="121"/>
      <c r="Y11" s="105">
        <v>80.3</v>
      </c>
      <c r="Z11" s="122"/>
      <c r="AA11" s="105">
        <v>80.7</v>
      </c>
      <c r="AB11" s="122"/>
      <c r="AC11" s="137">
        <v>80.5</v>
      </c>
      <c r="AD11" s="122"/>
      <c r="AE11" s="105">
        <v>80.7</v>
      </c>
      <c r="AF11" s="122"/>
      <c r="AG11" s="105">
        <v>81.400000000000006</v>
      </c>
      <c r="AH11" s="164"/>
    </row>
    <row r="12" spans="1:34">
      <c r="A12" s="109" t="s">
        <v>15</v>
      </c>
      <c r="B12" s="143"/>
      <c r="C12" s="113">
        <v>68.460975609756105</v>
      </c>
      <c r="D12" s="120"/>
      <c r="E12" s="105">
        <v>68.912195121951228</v>
      </c>
      <c r="F12" s="120"/>
      <c r="G12" s="105">
        <v>68.507317073170739</v>
      </c>
      <c r="H12" s="120"/>
      <c r="I12" s="105">
        <v>68.056097560975616</v>
      </c>
      <c r="J12" s="120"/>
      <c r="K12" s="105">
        <v>68.553658536585388</v>
      </c>
      <c r="L12" s="120"/>
      <c r="M12" s="105">
        <v>68.956097560975621</v>
      </c>
      <c r="N12" s="120"/>
      <c r="O12" s="105">
        <v>68.851219512195115</v>
      </c>
      <c r="P12" s="119"/>
      <c r="Q12" s="105">
        <v>69.404878048780489</v>
      </c>
      <c r="R12" s="119"/>
      <c r="S12" s="105">
        <v>70.203414634146355</v>
      </c>
      <c r="T12" s="119"/>
      <c r="U12" s="105">
        <v>70.456097560975621</v>
      </c>
      <c r="V12" s="119"/>
      <c r="W12" s="105">
        <v>70.407317073170745</v>
      </c>
      <c r="X12" s="121"/>
      <c r="Y12" s="105">
        <v>70.404878048780489</v>
      </c>
      <c r="Z12" s="122"/>
      <c r="AA12" s="105">
        <v>70.553658536585374</v>
      </c>
      <c r="AB12" s="122"/>
      <c r="AC12" s="137">
        <v>71.965853658536574</v>
      </c>
      <c r="AD12" s="122"/>
      <c r="AE12" s="105">
        <v>72.470731707317071</v>
      </c>
      <c r="AF12" s="122"/>
      <c r="AG12" s="105">
        <v>72.975609756097583</v>
      </c>
      <c r="AH12" s="164"/>
    </row>
    <row r="13" spans="1:34">
      <c r="A13" s="109" t="s">
        <v>17</v>
      </c>
      <c r="B13" s="143"/>
      <c r="C13" s="113">
        <v>67.603195121951217</v>
      </c>
      <c r="D13" s="120"/>
      <c r="E13" s="105">
        <v>70.041975609756108</v>
      </c>
      <c r="F13" s="120"/>
      <c r="G13" s="105">
        <v>70.459609756097578</v>
      </c>
      <c r="H13" s="120"/>
      <c r="I13" s="105">
        <v>70.845243902439037</v>
      </c>
      <c r="J13" s="120"/>
      <c r="K13" s="105">
        <v>71.201878048780486</v>
      </c>
      <c r="L13" s="120"/>
      <c r="M13" s="105">
        <v>71.532000000000011</v>
      </c>
      <c r="N13" s="120"/>
      <c r="O13" s="105">
        <v>71.839634146341467</v>
      </c>
      <c r="P13" s="119"/>
      <c r="Q13" s="105">
        <v>72.131731707317073</v>
      </c>
      <c r="R13" s="119"/>
      <c r="S13" s="105">
        <v>72.414829268292692</v>
      </c>
      <c r="T13" s="119"/>
      <c r="U13" s="105">
        <v>72.695414634146346</v>
      </c>
      <c r="V13" s="119"/>
      <c r="W13" s="105">
        <v>72.978024390243917</v>
      </c>
      <c r="X13" s="121"/>
      <c r="Y13" s="105">
        <v>73.26414634146343</v>
      </c>
      <c r="Z13" s="122"/>
      <c r="AA13" s="105">
        <v>73.552341463414649</v>
      </c>
      <c r="AB13" s="122"/>
      <c r="AC13" s="137">
        <v>73.839585365853665</v>
      </c>
      <c r="AD13" s="122"/>
      <c r="AE13" s="105">
        <v>74.12243902439026</v>
      </c>
      <c r="AF13" s="122"/>
      <c r="AG13" s="105">
        <v>74.401878048780489</v>
      </c>
      <c r="AH13" s="164"/>
    </row>
    <row r="14" spans="1:34">
      <c r="A14" s="109" t="s">
        <v>19</v>
      </c>
      <c r="B14" s="143"/>
      <c r="C14" s="113">
        <v>71</v>
      </c>
      <c r="D14" s="120"/>
      <c r="E14" s="105">
        <v>71.599999999999994</v>
      </c>
      <c r="F14" s="120"/>
      <c r="G14" s="105">
        <v>71.900000000000006</v>
      </c>
      <c r="H14" s="120"/>
      <c r="I14" s="105">
        <v>72.099999999999994</v>
      </c>
      <c r="J14" s="120"/>
      <c r="K14" s="105">
        <v>72.3</v>
      </c>
      <c r="L14" s="120"/>
      <c r="M14" s="105">
        <v>72.5</v>
      </c>
      <c r="N14" s="120"/>
      <c r="O14" s="105">
        <v>72.5</v>
      </c>
      <c r="P14" s="119"/>
      <c r="Q14" s="105">
        <v>72.7</v>
      </c>
      <c r="R14" s="119"/>
      <c r="S14" s="105">
        <v>73</v>
      </c>
      <c r="T14" s="119"/>
      <c r="U14" s="105">
        <v>73.3</v>
      </c>
      <c r="V14" s="119"/>
      <c r="W14" s="105">
        <v>73.7</v>
      </c>
      <c r="X14" s="121"/>
      <c r="Y14" s="105">
        <v>73.8</v>
      </c>
      <c r="Z14" s="122"/>
      <c r="AA14" s="105">
        <v>74.2</v>
      </c>
      <c r="AB14" s="122"/>
      <c r="AC14" s="137">
        <v>74.400000000000006</v>
      </c>
      <c r="AD14" s="122"/>
      <c r="AE14" s="105">
        <v>74.900000000000006</v>
      </c>
      <c r="AF14" s="122"/>
      <c r="AG14" s="105">
        <v>74.5</v>
      </c>
      <c r="AH14" s="164"/>
    </row>
    <row r="15" spans="1:34">
      <c r="A15" s="109" t="s">
        <v>21</v>
      </c>
      <c r="B15" s="143"/>
      <c r="C15" s="113">
        <v>74.830390243902443</v>
      </c>
      <c r="D15" s="120"/>
      <c r="E15" s="105">
        <v>76.820829268292684</v>
      </c>
      <c r="F15" s="120"/>
      <c r="G15" s="105">
        <v>77.198707317073172</v>
      </c>
      <c r="H15" s="120"/>
      <c r="I15" s="105">
        <v>77.569585365853669</v>
      </c>
      <c r="J15" s="120"/>
      <c r="K15" s="105">
        <v>77.932975609756099</v>
      </c>
      <c r="L15" s="120"/>
      <c r="M15" s="105">
        <v>78.28939024390246</v>
      </c>
      <c r="N15" s="120"/>
      <c r="O15" s="105">
        <v>78.638292682926846</v>
      </c>
      <c r="P15" s="119"/>
      <c r="Q15" s="105">
        <v>78.979170731707327</v>
      </c>
      <c r="R15" s="119"/>
      <c r="S15" s="105">
        <v>79.313536585365867</v>
      </c>
      <c r="T15" s="119"/>
      <c r="U15" s="105">
        <v>79.640902439024387</v>
      </c>
      <c r="V15" s="119"/>
      <c r="W15" s="105">
        <v>79.960804878048776</v>
      </c>
      <c r="X15" s="121"/>
      <c r="Y15" s="105">
        <v>80.275804878048788</v>
      </c>
      <c r="Z15" s="122"/>
      <c r="AA15" s="105">
        <v>80.586975609756109</v>
      </c>
      <c r="AB15" s="122"/>
      <c r="AC15" s="137">
        <v>80.89485365853659</v>
      </c>
      <c r="AD15" s="122"/>
      <c r="AE15" s="105">
        <v>81.197926829268297</v>
      </c>
      <c r="AF15" s="122"/>
      <c r="AG15" s="105">
        <v>81.496195121951231</v>
      </c>
      <c r="AH15" s="164"/>
    </row>
    <row r="16" spans="1:34">
      <c r="A16" s="109" t="s">
        <v>24</v>
      </c>
      <c r="B16" s="143"/>
      <c r="C16" s="113">
        <v>69.926414634146354</v>
      </c>
      <c r="D16" s="123"/>
      <c r="E16" s="105">
        <v>71.730463414634158</v>
      </c>
      <c r="F16" s="123"/>
      <c r="G16" s="105">
        <v>72.175780487804886</v>
      </c>
      <c r="H16" s="123"/>
      <c r="I16" s="105">
        <v>72.614878048780497</v>
      </c>
      <c r="J16" s="123"/>
      <c r="K16" s="105">
        <v>73.033121951219513</v>
      </c>
      <c r="L16" s="123"/>
      <c r="M16" s="105">
        <v>73.4199512195122</v>
      </c>
      <c r="N16" s="123"/>
      <c r="O16" s="105">
        <v>73.766951219512208</v>
      </c>
      <c r="P16" s="116"/>
      <c r="Q16" s="105">
        <v>74.071707317073177</v>
      </c>
      <c r="R16" s="116"/>
      <c r="S16" s="105">
        <v>74.34043902439025</v>
      </c>
      <c r="T16" s="116"/>
      <c r="U16" s="105">
        <v>74.583268292682931</v>
      </c>
      <c r="V16" s="116"/>
      <c r="W16" s="105">
        <v>74.80326829268293</v>
      </c>
      <c r="X16" s="117"/>
      <c r="Y16" s="105">
        <v>75.007414634146343</v>
      </c>
      <c r="Z16" s="118"/>
      <c r="AA16" s="105">
        <v>75.202170731707312</v>
      </c>
      <c r="AB16" s="118"/>
      <c r="AC16" s="135">
        <v>75.392926829268291</v>
      </c>
      <c r="AD16" s="118"/>
      <c r="AE16" s="105">
        <v>75.585146341463414</v>
      </c>
      <c r="AF16" s="118"/>
      <c r="AG16" s="105">
        <v>75.782268292682943</v>
      </c>
      <c r="AH16" s="155"/>
    </row>
    <row r="17" spans="1:34">
      <c r="A17" s="109" t="s">
        <v>26</v>
      </c>
      <c r="B17" s="143"/>
      <c r="C17" s="113" t="s">
        <v>135</v>
      </c>
      <c r="D17" s="123"/>
      <c r="E17" s="105" t="s">
        <v>135</v>
      </c>
      <c r="F17" s="123"/>
      <c r="G17" s="105">
        <v>74.599999999999994</v>
      </c>
      <c r="H17" s="123"/>
      <c r="I17" s="105">
        <v>74.7</v>
      </c>
      <c r="J17" s="123"/>
      <c r="K17" s="105">
        <v>74.599999999999994</v>
      </c>
      <c r="L17" s="123"/>
      <c r="M17" s="105">
        <v>75.400000000000006</v>
      </c>
      <c r="N17" s="123"/>
      <c r="O17" s="105">
        <v>75.3</v>
      </c>
      <c r="P17" s="116"/>
      <c r="Q17" s="105">
        <v>75.900000000000006</v>
      </c>
      <c r="R17" s="116"/>
      <c r="S17" s="105">
        <v>75.8</v>
      </c>
      <c r="T17" s="116"/>
      <c r="U17" s="105">
        <v>76</v>
      </c>
      <c r="V17" s="116"/>
      <c r="W17" s="105">
        <v>76.3</v>
      </c>
      <c r="X17" s="117"/>
      <c r="Y17" s="105">
        <v>76.7</v>
      </c>
      <c r="Z17" s="118"/>
      <c r="AA17" s="105">
        <v>77.2</v>
      </c>
      <c r="AB17" s="118"/>
      <c r="AC17" s="135">
        <v>77.3</v>
      </c>
      <c r="AD17" s="118"/>
      <c r="AE17" s="105">
        <v>77.8</v>
      </c>
      <c r="AF17" s="118"/>
      <c r="AG17" s="105">
        <v>77.900000000000006</v>
      </c>
      <c r="AH17" s="155"/>
    </row>
    <row r="18" spans="1:34">
      <c r="A18" s="110" t="s">
        <v>28</v>
      </c>
      <c r="B18" s="144"/>
      <c r="C18" s="113">
        <v>77.400000000000006</v>
      </c>
      <c r="D18" s="123"/>
      <c r="E18" s="105">
        <v>77.7</v>
      </c>
      <c r="F18" s="123"/>
      <c r="G18" s="105">
        <v>79</v>
      </c>
      <c r="H18" s="123"/>
      <c r="I18" s="105">
        <v>78.7</v>
      </c>
      <c r="J18" s="123"/>
      <c r="K18" s="105">
        <v>79</v>
      </c>
      <c r="L18" s="123"/>
      <c r="M18" s="105">
        <v>79.099999999999994</v>
      </c>
      <c r="N18" s="123"/>
      <c r="O18" s="105">
        <v>78.7</v>
      </c>
      <c r="P18" s="116"/>
      <c r="Q18" s="105">
        <v>80.099999999999994</v>
      </c>
      <c r="R18" s="116"/>
      <c r="S18" s="105">
        <v>79.8</v>
      </c>
      <c r="T18" s="116"/>
      <c r="U18" s="105">
        <v>80.599999999999994</v>
      </c>
      <c r="V18" s="116"/>
      <c r="W18" s="105">
        <v>81</v>
      </c>
      <c r="X18" s="117"/>
      <c r="Y18" s="105">
        <v>81.5</v>
      </c>
      <c r="Z18" s="118"/>
      <c r="AA18" s="105">
        <v>81.2</v>
      </c>
      <c r="AB18" s="118"/>
      <c r="AC18" s="135">
        <v>81.099999999999994</v>
      </c>
      <c r="AD18" s="118"/>
      <c r="AE18" s="105">
        <v>82.5</v>
      </c>
      <c r="AF18" s="118"/>
      <c r="AG18" s="105">
        <v>82.8</v>
      </c>
      <c r="AH18" s="155"/>
    </row>
    <row r="19" spans="1:34">
      <c r="A19" s="109" t="s">
        <v>31</v>
      </c>
      <c r="B19" s="143"/>
      <c r="C19" s="113">
        <v>73.3</v>
      </c>
      <c r="D19" s="123"/>
      <c r="E19" s="105">
        <v>75.099999999999994</v>
      </c>
      <c r="F19" s="123"/>
      <c r="G19" s="105">
        <v>75.3</v>
      </c>
      <c r="H19" s="123"/>
      <c r="I19" s="105">
        <v>75.400000000000006</v>
      </c>
      <c r="J19" s="123"/>
      <c r="K19" s="105">
        <v>75.3</v>
      </c>
      <c r="L19" s="123"/>
      <c r="M19" s="105">
        <v>75.900000000000006</v>
      </c>
      <c r="N19" s="123"/>
      <c r="O19" s="105">
        <v>76.099999999999994</v>
      </c>
      <c r="P19" s="116"/>
      <c r="Q19" s="105">
        <v>76.7</v>
      </c>
      <c r="R19" s="116"/>
      <c r="S19" s="105">
        <v>77</v>
      </c>
      <c r="T19" s="116"/>
      <c r="U19" s="105">
        <v>77.3</v>
      </c>
      <c r="V19" s="116"/>
      <c r="W19" s="105">
        <v>77.400000000000006</v>
      </c>
      <c r="X19" s="117"/>
      <c r="Y19" s="105">
        <v>77.7</v>
      </c>
      <c r="Z19" s="118"/>
      <c r="AA19" s="105">
        <v>78</v>
      </c>
      <c r="AB19" s="118"/>
      <c r="AC19" s="135">
        <v>78.099999999999994</v>
      </c>
      <c r="AD19" s="118"/>
      <c r="AE19" s="105">
        <v>78.3</v>
      </c>
      <c r="AF19" s="118"/>
      <c r="AG19" s="105">
        <v>78.900000000000006</v>
      </c>
      <c r="AH19" s="155"/>
    </row>
    <row r="20" spans="1:34">
      <c r="A20" s="109" t="s">
        <v>33</v>
      </c>
      <c r="B20" s="143"/>
      <c r="C20" s="113">
        <v>75.3</v>
      </c>
      <c r="D20" s="123"/>
      <c r="E20" s="105">
        <v>76.900000000000006</v>
      </c>
      <c r="F20" s="123"/>
      <c r="G20" s="105">
        <v>77</v>
      </c>
      <c r="H20" s="123"/>
      <c r="I20" s="105">
        <v>77.099999999999994</v>
      </c>
      <c r="J20" s="123"/>
      <c r="K20" s="105">
        <v>77.400000000000006</v>
      </c>
      <c r="L20" s="123"/>
      <c r="M20" s="105">
        <v>77.8</v>
      </c>
      <c r="N20" s="123"/>
      <c r="O20" s="105">
        <v>78.3</v>
      </c>
      <c r="P20" s="116"/>
      <c r="Q20" s="105">
        <v>78.400000000000006</v>
      </c>
      <c r="R20" s="116"/>
      <c r="S20" s="105">
        <v>78.400000000000006</v>
      </c>
      <c r="T20" s="116"/>
      <c r="U20" s="105">
        <v>78.8</v>
      </c>
      <c r="V20" s="116"/>
      <c r="W20" s="105">
        <v>79</v>
      </c>
      <c r="X20" s="117"/>
      <c r="Y20" s="105">
        <v>79.3</v>
      </c>
      <c r="Z20" s="118"/>
      <c r="AA20" s="105">
        <v>79.900000000000006</v>
      </c>
      <c r="AB20" s="118"/>
      <c r="AC20" s="135">
        <v>80.2</v>
      </c>
      <c r="AD20" s="118"/>
      <c r="AE20" s="105">
        <v>80.400000000000006</v>
      </c>
      <c r="AF20" s="118"/>
      <c r="AG20" s="105">
        <v>80.7</v>
      </c>
      <c r="AH20" s="155"/>
    </row>
    <row r="21" spans="1:34">
      <c r="A21" s="109" t="s">
        <v>35</v>
      </c>
      <c r="B21" s="143"/>
      <c r="C21" s="113">
        <v>66.760682926829276</v>
      </c>
      <c r="D21" s="123"/>
      <c r="E21" s="105">
        <v>68.590756097560984</v>
      </c>
      <c r="F21" s="123"/>
      <c r="G21" s="105">
        <v>68.786439024390248</v>
      </c>
      <c r="H21" s="123"/>
      <c r="I21" s="105">
        <v>68.952658536585389</v>
      </c>
      <c r="J21" s="123"/>
      <c r="K21" s="105">
        <v>69.109439024390255</v>
      </c>
      <c r="L21" s="123"/>
      <c r="M21" s="105">
        <v>69.265780487804875</v>
      </c>
      <c r="N21" s="123"/>
      <c r="O21" s="105">
        <v>69.429682926829273</v>
      </c>
      <c r="P21" s="116"/>
      <c r="Q21" s="105">
        <v>69.603195121951231</v>
      </c>
      <c r="R21" s="116"/>
      <c r="S21" s="105">
        <v>69.782292682926837</v>
      </c>
      <c r="T21" s="116"/>
      <c r="U21" s="105">
        <v>69.964463414634139</v>
      </c>
      <c r="V21" s="116"/>
      <c r="W21" s="105">
        <v>70.150146341463412</v>
      </c>
      <c r="X21" s="117"/>
      <c r="Y21" s="105">
        <v>70.340292682926844</v>
      </c>
      <c r="Z21" s="118"/>
      <c r="AA21" s="105">
        <v>70.533317073170736</v>
      </c>
      <c r="AB21" s="118"/>
      <c r="AC21" s="135">
        <v>70.729146341463419</v>
      </c>
      <c r="AD21" s="118"/>
      <c r="AE21" s="105">
        <v>70.925780487804886</v>
      </c>
      <c r="AF21" s="118"/>
      <c r="AG21" s="105">
        <v>71.121707317073174</v>
      </c>
      <c r="AH21" s="155"/>
    </row>
    <row r="22" spans="1:34">
      <c r="A22" s="109" t="s">
        <v>37</v>
      </c>
      <c r="B22" s="143"/>
      <c r="C22" s="113">
        <v>67.7</v>
      </c>
      <c r="D22" s="123"/>
      <c r="E22" s="105">
        <v>71.099999999999994</v>
      </c>
      <c r="F22" s="123"/>
      <c r="G22" s="105">
        <v>70.900000000000006</v>
      </c>
      <c r="H22" s="123"/>
      <c r="I22" s="105">
        <v>71.400000000000006</v>
      </c>
      <c r="J22" s="123"/>
      <c r="K22" s="105">
        <v>71.900000000000006</v>
      </c>
      <c r="L22" s="123"/>
      <c r="M22" s="105">
        <v>72.400000000000006</v>
      </c>
      <c r="N22" s="123"/>
      <c r="O22" s="105">
        <v>73</v>
      </c>
      <c r="P22" s="116"/>
      <c r="Q22" s="105">
        <v>73.2</v>
      </c>
      <c r="R22" s="116"/>
      <c r="S22" s="105">
        <v>73.2</v>
      </c>
      <c r="T22" s="116"/>
      <c r="U22" s="105">
        <v>74.400000000000006</v>
      </c>
      <c r="V22" s="116"/>
      <c r="W22" s="105">
        <v>75.3</v>
      </c>
      <c r="X22" s="117"/>
      <c r="Y22" s="105">
        <v>76</v>
      </c>
      <c r="Z22" s="118"/>
      <c r="AA22" s="105">
        <v>76.599999999999994</v>
      </c>
      <c r="AB22" s="118"/>
      <c r="AC22" s="135">
        <v>76.7</v>
      </c>
      <c r="AD22" s="118"/>
      <c r="AE22" s="105">
        <v>77.5</v>
      </c>
      <c r="AF22" s="118"/>
      <c r="AG22" s="105">
        <v>77.400000000000006</v>
      </c>
      <c r="AH22" s="155"/>
    </row>
    <row r="23" spans="1:34">
      <c r="A23" s="109" t="s">
        <v>39</v>
      </c>
      <c r="B23" s="143"/>
      <c r="C23" s="113">
        <v>76.7</v>
      </c>
      <c r="D23" s="123"/>
      <c r="E23" s="105">
        <v>77.8</v>
      </c>
      <c r="F23" s="123"/>
      <c r="G23" s="105">
        <v>78.2</v>
      </c>
      <c r="H23" s="123"/>
      <c r="I23" s="105">
        <v>78.3</v>
      </c>
      <c r="J23" s="123"/>
      <c r="K23" s="105">
        <v>78.599999999999994</v>
      </c>
      <c r="L23" s="123"/>
      <c r="M23" s="105">
        <v>79</v>
      </c>
      <c r="N23" s="123"/>
      <c r="O23" s="105">
        <v>79.099999999999994</v>
      </c>
      <c r="P23" s="116"/>
      <c r="Q23" s="105">
        <v>79.5</v>
      </c>
      <c r="R23" s="116"/>
      <c r="S23" s="105">
        <v>79.599999999999994</v>
      </c>
      <c r="T23" s="116"/>
      <c r="U23" s="105">
        <v>79.900000000000006</v>
      </c>
      <c r="V23" s="116"/>
      <c r="W23" s="105">
        <v>80.099999999999994</v>
      </c>
      <c r="X23" s="117"/>
      <c r="Y23" s="105">
        <v>80.2</v>
      </c>
      <c r="Z23" s="118"/>
      <c r="AA23" s="105">
        <v>80.599999999999994</v>
      </c>
      <c r="AB23" s="118"/>
      <c r="AC23" s="135">
        <v>80.7</v>
      </c>
      <c r="AD23" s="118"/>
      <c r="AE23" s="105">
        <v>81.099999999999994</v>
      </c>
      <c r="AF23" s="118"/>
      <c r="AG23" s="105">
        <v>81.3</v>
      </c>
      <c r="AH23" s="155"/>
    </row>
    <row r="24" spans="1:34">
      <c r="A24" s="110" t="s">
        <v>41</v>
      </c>
      <c r="B24" s="144"/>
      <c r="C24" s="113" t="s">
        <v>135</v>
      </c>
      <c r="D24" s="123"/>
      <c r="E24" s="105">
        <v>79.2</v>
      </c>
      <c r="F24" s="123"/>
      <c r="G24" s="105">
        <v>79.3</v>
      </c>
      <c r="H24" s="123"/>
      <c r="I24" s="105">
        <v>79.400000000000006</v>
      </c>
      <c r="J24" s="123"/>
      <c r="K24" s="105">
        <v>79.3</v>
      </c>
      <c r="L24" s="123"/>
      <c r="M24" s="105">
        <v>80.3</v>
      </c>
      <c r="N24" s="123"/>
      <c r="O24" s="105">
        <v>80.3</v>
      </c>
      <c r="P24" s="116"/>
      <c r="Q24" s="105">
        <v>80.900000000000006</v>
      </c>
      <c r="R24" s="116"/>
      <c r="S24" s="105">
        <v>81.3</v>
      </c>
      <c r="T24" s="116"/>
      <c r="U24" s="105">
        <v>81.400000000000006</v>
      </c>
      <c r="V24" s="116"/>
      <c r="W24" s="105">
        <v>81.5</v>
      </c>
      <c r="X24" s="117"/>
      <c r="Y24" s="105">
        <v>81.8</v>
      </c>
      <c r="Z24" s="118"/>
      <c r="AA24" s="105">
        <v>82.3</v>
      </c>
      <c r="AB24" s="118"/>
      <c r="AC24" s="135">
        <v>82.1</v>
      </c>
      <c r="AD24" s="118"/>
      <c r="AE24" s="105">
        <v>82.4</v>
      </c>
      <c r="AF24" s="118"/>
      <c r="AG24" s="105">
        <v>82.8</v>
      </c>
      <c r="AH24" s="155"/>
    </row>
    <row r="25" spans="1:34">
      <c r="A25" s="110" t="s">
        <v>44</v>
      </c>
      <c r="B25" s="144"/>
      <c r="C25" s="113">
        <v>77.8</v>
      </c>
      <c r="D25" s="123"/>
      <c r="E25" s="105">
        <v>78.599999999999994</v>
      </c>
      <c r="F25" s="123"/>
      <c r="G25" s="105">
        <v>79.099999999999994</v>
      </c>
      <c r="H25" s="123"/>
      <c r="I25" s="105">
        <v>79.2</v>
      </c>
      <c r="J25" s="123"/>
      <c r="K25" s="105">
        <v>79.3</v>
      </c>
      <c r="L25" s="123"/>
      <c r="M25" s="105">
        <v>79.400000000000006</v>
      </c>
      <c r="N25" s="123"/>
      <c r="O25" s="105">
        <v>79.599999999999994</v>
      </c>
      <c r="P25" s="116"/>
      <c r="Q25" s="105">
        <v>79.900000000000006</v>
      </c>
      <c r="R25" s="116"/>
      <c r="S25" s="105">
        <v>79.7</v>
      </c>
      <c r="T25" s="116"/>
      <c r="U25" s="105">
        <v>80.2</v>
      </c>
      <c r="V25" s="116"/>
      <c r="W25" s="105">
        <v>80.400000000000006</v>
      </c>
      <c r="X25" s="117"/>
      <c r="Y25" s="105">
        <v>80.599999999999994</v>
      </c>
      <c r="Z25" s="118"/>
      <c r="AA25" s="105">
        <v>80.8</v>
      </c>
      <c r="AB25" s="118"/>
      <c r="AC25" s="135">
        <v>80.7</v>
      </c>
      <c r="AD25" s="118"/>
      <c r="AE25" s="105">
        <v>81.400000000000006</v>
      </c>
      <c r="AF25" s="118"/>
      <c r="AG25" s="105">
        <v>81.5</v>
      </c>
      <c r="AH25" s="155"/>
    </row>
    <row r="26" spans="1:34">
      <c r="A26" s="110" t="s">
        <v>46</v>
      </c>
      <c r="B26" s="144"/>
      <c r="C26" s="113">
        <v>78.099999999999994</v>
      </c>
      <c r="D26" s="123"/>
      <c r="E26" s="105">
        <v>79.3</v>
      </c>
      <c r="F26" s="123"/>
      <c r="G26" s="105">
        <v>79.8</v>
      </c>
      <c r="H26" s="123"/>
      <c r="I26" s="105">
        <v>79.8</v>
      </c>
      <c r="J26" s="123"/>
      <c r="K26" s="105">
        <v>79.7</v>
      </c>
      <c r="L26" s="123"/>
      <c r="M26" s="105">
        <v>80.400000000000006</v>
      </c>
      <c r="N26" s="123"/>
      <c r="O26" s="105">
        <v>80.3</v>
      </c>
      <c r="P26" s="116"/>
      <c r="Q26" s="105">
        <v>81.099999999999994</v>
      </c>
      <c r="R26" s="116"/>
      <c r="S26" s="105">
        <v>81.099999999999994</v>
      </c>
      <c r="T26" s="116"/>
      <c r="U26" s="105">
        <v>81.5</v>
      </c>
      <c r="V26" s="116"/>
      <c r="W26" s="105">
        <v>81.900000000000006</v>
      </c>
      <c r="X26" s="117"/>
      <c r="Y26" s="105">
        <v>82.4</v>
      </c>
      <c r="Z26" s="118"/>
      <c r="AA26" s="105">
        <v>82.6</v>
      </c>
      <c r="AB26" s="118"/>
      <c r="AC26" s="135">
        <v>82.5</v>
      </c>
      <c r="AD26" s="118"/>
      <c r="AE26" s="105">
        <v>83.2</v>
      </c>
      <c r="AF26" s="118"/>
      <c r="AG26" s="105">
        <v>83.3</v>
      </c>
      <c r="AH26" s="155"/>
    </row>
    <row r="27" spans="1:34">
      <c r="A27" s="110" t="s">
        <v>48</v>
      </c>
      <c r="B27" s="144"/>
      <c r="C27" s="113">
        <v>77.599999999999994</v>
      </c>
      <c r="D27" s="123"/>
      <c r="E27" s="105">
        <v>78.2</v>
      </c>
      <c r="F27" s="123"/>
      <c r="G27" s="105">
        <v>78.400000000000006</v>
      </c>
      <c r="H27" s="123"/>
      <c r="I27" s="105">
        <v>78.5</v>
      </c>
      <c r="J27" s="123"/>
      <c r="K27" s="105">
        <v>78.7</v>
      </c>
      <c r="L27" s="123"/>
      <c r="M27" s="105">
        <v>79.3</v>
      </c>
      <c r="N27" s="123"/>
      <c r="O27" s="105">
        <v>79.599999999999994</v>
      </c>
      <c r="P27" s="116"/>
      <c r="Q27" s="105">
        <v>80</v>
      </c>
      <c r="R27" s="116"/>
      <c r="S27" s="105">
        <v>80.400000000000006</v>
      </c>
      <c r="T27" s="116"/>
      <c r="U27" s="105">
        <v>80.5</v>
      </c>
      <c r="V27" s="116"/>
      <c r="W27" s="105">
        <v>80.900000000000006</v>
      </c>
      <c r="X27" s="117"/>
      <c r="Y27" s="105">
        <v>81</v>
      </c>
      <c r="Z27" s="118"/>
      <c r="AA27" s="105">
        <v>81.3</v>
      </c>
      <c r="AB27" s="118"/>
      <c r="AC27" s="135">
        <v>81.2</v>
      </c>
      <c r="AD27" s="118"/>
      <c r="AE27" s="105">
        <v>81.400000000000006</v>
      </c>
      <c r="AF27" s="118"/>
      <c r="AG27" s="105">
        <v>81.8</v>
      </c>
      <c r="AH27" s="155"/>
    </row>
    <row r="28" spans="1:34">
      <c r="A28" s="109" t="s">
        <v>51</v>
      </c>
      <c r="B28" s="143"/>
      <c r="C28" s="116">
        <v>60.444365853658539</v>
      </c>
      <c r="D28" s="123"/>
      <c r="E28" s="124">
        <v>62.630634146341464</v>
      </c>
      <c r="F28" s="123"/>
      <c r="G28" s="124">
        <v>63.01985365853659</v>
      </c>
      <c r="H28" s="123"/>
      <c r="I28" s="124">
        <v>63.399195121951216</v>
      </c>
      <c r="J28" s="123"/>
      <c r="K28" s="124">
        <v>63.774536585365858</v>
      </c>
      <c r="L28" s="123"/>
      <c r="M28" s="124">
        <v>64.147804878048774</v>
      </c>
      <c r="N28" s="123"/>
      <c r="O28" s="124">
        <v>64.523878048780503</v>
      </c>
      <c r="P28" s="116"/>
      <c r="Q28" s="125">
        <v>64.908097560975619</v>
      </c>
      <c r="R28" s="116"/>
      <c r="S28" s="125">
        <v>65.300439024390258</v>
      </c>
      <c r="T28" s="116"/>
      <c r="U28" s="125">
        <v>65.699439024390259</v>
      </c>
      <c r="V28" s="116"/>
      <c r="W28" s="105">
        <v>66.102634146341472</v>
      </c>
      <c r="X28" s="117"/>
      <c r="Y28" s="105">
        <v>66.50614634146342</v>
      </c>
      <c r="Z28" s="118"/>
      <c r="AA28" s="105">
        <v>66.904170731707325</v>
      </c>
      <c r="AB28" s="118"/>
      <c r="AC28" s="135">
        <v>67.289878048780494</v>
      </c>
      <c r="AD28" s="118"/>
      <c r="AE28" s="105">
        <v>67.660414634146335</v>
      </c>
      <c r="AF28" s="118"/>
      <c r="AG28" s="105">
        <v>68.013804878048788</v>
      </c>
      <c r="AH28" s="155"/>
    </row>
    <row r="29" spans="1:34">
      <c r="A29" s="109" t="s">
        <v>53</v>
      </c>
      <c r="B29" s="143"/>
      <c r="C29" s="116">
        <v>65.001878048780497</v>
      </c>
      <c r="D29" s="123"/>
      <c r="E29" s="124">
        <v>66.246878048780502</v>
      </c>
      <c r="F29" s="123"/>
      <c r="G29" s="124">
        <v>66.430121951219533</v>
      </c>
      <c r="H29" s="123"/>
      <c r="I29" s="124">
        <v>66.608243902439028</v>
      </c>
      <c r="J29" s="123"/>
      <c r="K29" s="124">
        <v>66.788804878048794</v>
      </c>
      <c r="L29" s="123"/>
      <c r="M29" s="124">
        <v>66.974878048780482</v>
      </c>
      <c r="N29" s="123"/>
      <c r="O29" s="124">
        <v>67.168560975609765</v>
      </c>
      <c r="P29" s="116"/>
      <c r="Q29" s="125">
        <v>67.367487804878053</v>
      </c>
      <c r="R29" s="116"/>
      <c r="S29" s="125">
        <v>67.56773170731708</v>
      </c>
      <c r="T29" s="116"/>
      <c r="U29" s="125">
        <v>67.764780487804885</v>
      </c>
      <c r="V29" s="116"/>
      <c r="W29" s="105">
        <v>67.957634146341476</v>
      </c>
      <c r="X29" s="117"/>
      <c r="Y29" s="105">
        <v>68.147195121951228</v>
      </c>
      <c r="Z29" s="118"/>
      <c r="AA29" s="105">
        <v>68.334390243902448</v>
      </c>
      <c r="AB29" s="118"/>
      <c r="AC29" s="135">
        <v>68.519560975609764</v>
      </c>
      <c r="AD29" s="118"/>
      <c r="AE29" s="105">
        <v>68.704609756097568</v>
      </c>
      <c r="AF29" s="118"/>
      <c r="AG29" s="105">
        <v>68.888487804878068</v>
      </c>
      <c r="AH29" s="155"/>
    </row>
    <row r="30" spans="1:34">
      <c r="A30" s="110" t="s">
        <v>55</v>
      </c>
      <c r="B30" s="144"/>
      <c r="C30" s="113">
        <v>75.5</v>
      </c>
      <c r="D30" s="123"/>
      <c r="E30" s="105">
        <v>76.599999999999994</v>
      </c>
      <c r="F30" s="123"/>
      <c r="G30" s="105">
        <v>77.2</v>
      </c>
      <c r="H30" s="123"/>
      <c r="I30" s="105">
        <v>77.7</v>
      </c>
      <c r="J30" s="123"/>
      <c r="K30" s="105">
        <v>78.2</v>
      </c>
      <c r="L30" s="123"/>
      <c r="M30" s="105">
        <v>78.599999999999994</v>
      </c>
      <c r="N30" s="123"/>
      <c r="O30" s="105">
        <v>79</v>
      </c>
      <c r="P30" s="116"/>
      <c r="Q30" s="105">
        <v>79.3</v>
      </c>
      <c r="R30" s="116"/>
      <c r="S30" s="105">
        <v>79.7</v>
      </c>
      <c r="T30" s="116"/>
      <c r="U30" s="105">
        <v>80.2</v>
      </c>
      <c r="V30" s="116"/>
      <c r="W30" s="105">
        <v>80.2</v>
      </c>
      <c r="X30" s="117"/>
      <c r="Y30" s="105">
        <v>80.8</v>
      </c>
      <c r="Z30" s="118"/>
      <c r="AA30" s="105">
        <v>80.900000000000006</v>
      </c>
      <c r="AB30" s="118"/>
      <c r="AC30" s="135">
        <v>80.900000000000006</v>
      </c>
      <c r="AD30" s="118"/>
      <c r="AE30" s="105">
        <v>81.099999999999994</v>
      </c>
      <c r="AF30" s="118"/>
      <c r="AG30" s="105">
        <v>81.400000000000006</v>
      </c>
      <c r="AH30" s="155"/>
    </row>
    <row r="31" spans="1:34">
      <c r="A31" s="110" t="s">
        <v>57</v>
      </c>
      <c r="B31" s="144"/>
      <c r="C31" s="113">
        <v>78</v>
      </c>
      <c r="D31" s="123"/>
      <c r="E31" s="105">
        <v>79.7</v>
      </c>
      <c r="F31" s="123"/>
      <c r="G31" s="105">
        <v>80.7</v>
      </c>
      <c r="H31" s="123"/>
      <c r="I31" s="105">
        <v>80.599999999999994</v>
      </c>
      <c r="J31" s="123"/>
      <c r="K31" s="105">
        <v>81</v>
      </c>
      <c r="L31" s="123"/>
      <c r="M31" s="105">
        <v>81.099999999999994</v>
      </c>
      <c r="N31" s="123"/>
      <c r="O31" s="105">
        <v>81.5</v>
      </c>
      <c r="P31" s="116"/>
      <c r="Q31" s="105">
        <v>81.2</v>
      </c>
      <c r="R31" s="116"/>
      <c r="S31" s="105">
        <v>81.5</v>
      </c>
      <c r="T31" s="116"/>
      <c r="U31" s="105">
        <v>81.599999999999994</v>
      </c>
      <c r="V31" s="116"/>
      <c r="W31" s="105">
        <v>81.8</v>
      </c>
      <c r="X31" s="117"/>
      <c r="Y31" s="105">
        <v>81.900000000000006</v>
      </c>
      <c r="Z31" s="118"/>
      <c r="AA31" s="105">
        <v>82.4</v>
      </c>
      <c r="AB31" s="118"/>
      <c r="AC31" s="135">
        <v>83</v>
      </c>
      <c r="AD31" s="118"/>
      <c r="AE31" s="105">
        <v>82.1</v>
      </c>
      <c r="AF31" s="118"/>
      <c r="AG31" s="105">
        <v>82.9</v>
      </c>
      <c r="AH31" s="155"/>
    </row>
    <row r="32" spans="1:34">
      <c r="A32" s="110" t="s">
        <v>59</v>
      </c>
      <c r="B32" s="144"/>
      <c r="C32" s="113">
        <v>77.451219512195138</v>
      </c>
      <c r="D32" s="123"/>
      <c r="E32" s="126">
        <v>78.95365853658538</v>
      </c>
      <c r="F32" s="123"/>
      <c r="G32" s="126">
        <v>79.407317073170745</v>
      </c>
      <c r="H32" s="123"/>
      <c r="I32" s="126">
        <v>79.451219512195124</v>
      </c>
      <c r="J32" s="123"/>
      <c r="K32" s="126">
        <v>79.648780487804885</v>
      </c>
      <c r="L32" s="123"/>
      <c r="M32" s="126">
        <v>80.146341463414643</v>
      </c>
      <c r="N32" s="123"/>
      <c r="O32" s="126">
        <v>80.151219512195127</v>
      </c>
      <c r="P32" s="116"/>
      <c r="Q32" s="105">
        <v>80.553658536585374</v>
      </c>
      <c r="R32" s="116"/>
      <c r="S32" s="105">
        <v>80.504878048780512</v>
      </c>
      <c r="T32" s="116"/>
      <c r="U32" s="105">
        <v>80.951219512195124</v>
      </c>
      <c r="V32" s="116"/>
      <c r="W32" s="105">
        <v>81.404878048780489</v>
      </c>
      <c r="X32" s="117"/>
      <c r="Y32" s="105">
        <v>81.60243902439025</v>
      </c>
      <c r="Z32" s="118"/>
      <c r="AA32" s="105">
        <v>81.656097560975624</v>
      </c>
      <c r="AB32" s="118"/>
      <c r="AC32" s="135">
        <v>81.7048780487805</v>
      </c>
      <c r="AD32" s="118"/>
      <c r="AE32" s="105">
        <v>82.056097560975616</v>
      </c>
      <c r="AF32" s="118"/>
      <c r="AG32" s="105">
        <v>82.153658536585368</v>
      </c>
      <c r="AH32" s="155"/>
    </row>
    <row r="33" spans="1:34">
      <c r="A33" s="110" t="s">
        <v>63</v>
      </c>
      <c r="B33" s="144"/>
      <c r="C33" s="113">
        <v>79.536341463414658</v>
      </c>
      <c r="D33" s="123"/>
      <c r="E33" s="126">
        <v>81.076097560975626</v>
      </c>
      <c r="F33" s="123"/>
      <c r="G33" s="126">
        <v>81.417073170731712</v>
      </c>
      <c r="H33" s="123"/>
      <c r="I33" s="126">
        <v>81.563414634146341</v>
      </c>
      <c r="J33" s="123"/>
      <c r="K33" s="126">
        <v>81.760000000000005</v>
      </c>
      <c r="L33" s="123"/>
      <c r="M33" s="126">
        <v>82.03024390243904</v>
      </c>
      <c r="N33" s="123"/>
      <c r="O33" s="126">
        <v>81.925121951219523</v>
      </c>
      <c r="P33" s="116"/>
      <c r="Q33" s="105">
        <v>82.321951219512201</v>
      </c>
      <c r="R33" s="116"/>
      <c r="S33" s="105">
        <v>82.507073170731715</v>
      </c>
      <c r="T33" s="116"/>
      <c r="U33" s="105">
        <v>82.587560975609776</v>
      </c>
      <c r="V33" s="116"/>
      <c r="W33" s="105">
        <v>82.931463414634152</v>
      </c>
      <c r="X33" s="117"/>
      <c r="Y33" s="105">
        <v>82.842682926829269</v>
      </c>
      <c r="Z33" s="118"/>
      <c r="AA33" s="105">
        <v>82.591219512195138</v>
      </c>
      <c r="AB33" s="118"/>
      <c r="AC33" s="135">
        <v>83.096097560975608</v>
      </c>
      <c r="AD33" s="118"/>
      <c r="AE33" s="105">
        <v>83.331951219512206</v>
      </c>
      <c r="AF33" s="118"/>
      <c r="AG33" s="105">
        <v>83.5878048780488</v>
      </c>
      <c r="AH33" s="155"/>
    </row>
    <row r="34" spans="1:34">
      <c r="A34" s="110" t="s">
        <v>65</v>
      </c>
      <c r="B34" s="144"/>
      <c r="C34" s="113">
        <v>77.977560975609762</v>
      </c>
      <c r="D34" s="123"/>
      <c r="E34" s="126">
        <v>79.236585365853671</v>
      </c>
      <c r="F34" s="123"/>
      <c r="G34" s="126">
        <v>79.487804878048777</v>
      </c>
      <c r="H34" s="123"/>
      <c r="I34" s="126">
        <v>79.590243902439028</v>
      </c>
      <c r="J34" s="123"/>
      <c r="K34" s="126">
        <v>79.839024390243921</v>
      </c>
      <c r="L34" s="123"/>
      <c r="M34" s="126">
        <v>80.141463414634146</v>
      </c>
      <c r="N34" s="123"/>
      <c r="O34" s="126">
        <v>80.292682926829286</v>
      </c>
      <c r="P34" s="116"/>
      <c r="Q34" s="105">
        <v>80.418780487804881</v>
      </c>
      <c r="R34" s="116"/>
      <c r="S34" s="105">
        <v>80.634390243902445</v>
      </c>
      <c r="T34" s="116"/>
      <c r="U34" s="105">
        <v>80.825365853658553</v>
      </c>
      <c r="V34" s="116"/>
      <c r="W34" s="105">
        <v>81.111463414634159</v>
      </c>
      <c r="X34" s="117"/>
      <c r="Y34" s="105">
        <v>81.412926829268301</v>
      </c>
      <c r="Z34" s="118"/>
      <c r="AA34" s="105">
        <v>81.349292682926844</v>
      </c>
      <c r="AB34" s="118"/>
      <c r="AC34" s="135">
        <v>81.562439024390272</v>
      </c>
      <c r="AD34" s="118"/>
      <c r="AE34" s="105">
        <v>81.765048780487817</v>
      </c>
      <c r="AF34" s="118"/>
      <c r="AG34" s="105">
        <v>81.956609756097578</v>
      </c>
      <c r="AH34" s="155"/>
    </row>
    <row r="35" spans="1:34">
      <c r="A35" s="109" t="s">
        <v>136</v>
      </c>
      <c r="B35" s="143"/>
      <c r="C35" s="113">
        <v>73.394390243902436</v>
      </c>
      <c r="D35" s="123"/>
      <c r="E35" s="105">
        <v>75.83536585365853</v>
      </c>
      <c r="F35" s="123"/>
      <c r="G35" s="105">
        <v>76.341951219512211</v>
      </c>
      <c r="H35" s="123"/>
      <c r="I35" s="105">
        <v>76.839024390243921</v>
      </c>
      <c r="J35" s="123"/>
      <c r="K35" s="105">
        <v>77.250243902439024</v>
      </c>
      <c r="L35" s="123"/>
      <c r="M35" s="105">
        <v>77.84658536585367</v>
      </c>
      <c r="N35" s="123"/>
      <c r="O35" s="105">
        <v>78.432682926829273</v>
      </c>
      <c r="P35" s="116"/>
      <c r="Q35" s="105">
        <v>78.969268292682941</v>
      </c>
      <c r="R35" s="116"/>
      <c r="S35" s="105">
        <v>79.349512195121946</v>
      </c>
      <c r="T35" s="116"/>
      <c r="U35" s="105">
        <v>79.832682926829278</v>
      </c>
      <c r="V35" s="116"/>
      <c r="W35" s="105">
        <v>80.297317073170731</v>
      </c>
      <c r="X35" s="117"/>
      <c r="Y35" s="105">
        <v>80.551219512195132</v>
      </c>
      <c r="Z35" s="118"/>
      <c r="AA35" s="105">
        <v>80.967073170731723</v>
      </c>
      <c r="AB35" s="118"/>
      <c r="AC35" s="135">
        <v>81.213414634146361</v>
      </c>
      <c r="AD35" s="118"/>
      <c r="AE35" s="105">
        <v>81.70512195121951</v>
      </c>
      <c r="AF35" s="118"/>
      <c r="AG35" s="105">
        <v>82.155853658536586</v>
      </c>
      <c r="AH35" s="155"/>
    </row>
    <row r="36" spans="1:34">
      <c r="A36" s="110" t="s">
        <v>69</v>
      </c>
      <c r="B36" s="144"/>
      <c r="C36" s="113">
        <v>69.099999999999994</v>
      </c>
      <c r="D36" s="123"/>
      <c r="E36" s="105">
        <v>72.099999999999994</v>
      </c>
      <c r="F36" s="123"/>
      <c r="G36" s="105">
        <v>71.599999999999994</v>
      </c>
      <c r="H36" s="123"/>
      <c r="I36" s="105">
        <v>71.8</v>
      </c>
      <c r="J36" s="123"/>
      <c r="K36" s="105">
        <v>72</v>
      </c>
      <c r="L36" s="123"/>
      <c r="M36" s="105">
        <v>72</v>
      </c>
      <c r="N36" s="123"/>
      <c r="O36" s="105">
        <v>71.2</v>
      </c>
      <c r="P36" s="116"/>
      <c r="Q36" s="105">
        <v>71</v>
      </c>
      <c r="R36" s="116"/>
      <c r="S36" s="105">
        <v>70.7</v>
      </c>
      <c r="T36" s="116"/>
      <c r="U36" s="105">
        <v>71.7</v>
      </c>
      <c r="V36" s="116"/>
      <c r="W36" s="105">
        <v>72.900000000000006</v>
      </c>
      <c r="X36" s="117"/>
      <c r="Y36" s="105">
        <v>73.3</v>
      </c>
      <c r="Z36" s="118"/>
      <c r="AA36" s="105">
        <v>73.7</v>
      </c>
      <c r="AB36" s="118"/>
      <c r="AC36" s="135">
        <v>74.099999999999994</v>
      </c>
      <c r="AD36" s="118"/>
      <c r="AE36" s="105">
        <v>74.099999999999994</v>
      </c>
      <c r="AF36" s="118"/>
      <c r="AG36" s="105">
        <v>74.7</v>
      </c>
      <c r="AH36" s="155"/>
    </row>
    <row r="37" spans="1:34">
      <c r="A37" s="110" t="s">
        <v>71</v>
      </c>
      <c r="B37" s="144"/>
      <c r="C37" s="113">
        <v>76.8</v>
      </c>
      <c r="D37" s="123"/>
      <c r="E37" s="105">
        <v>78</v>
      </c>
      <c r="F37" s="123"/>
      <c r="G37" s="105">
        <v>78</v>
      </c>
      <c r="H37" s="123"/>
      <c r="I37" s="105">
        <v>78.099999999999994</v>
      </c>
      <c r="J37" s="123"/>
      <c r="K37" s="105">
        <v>77.900000000000006</v>
      </c>
      <c r="L37" s="123"/>
      <c r="M37" s="105">
        <v>79.2</v>
      </c>
      <c r="N37" s="123"/>
      <c r="O37" s="105">
        <v>79.599999999999994</v>
      </c>
      <c r="P37" s="116"/>
      <c r="Q37" s="105">
        <v>79.400000000000006</v>
      </c>
      <c r="R37" s="116"/>
      <c r="S37" s="105">
        <v>79.5</v>
      </c>
      <c r="T37" s="116"/>
      <c r="U37" s="105">
        <v>80.7</v>
      </c>
      <c r="V37" s="116"/>
      <c r="W37" s="105">
        <v>80.8</v>
      </c>
      <c r="X37" s="117"/>
      <c r="Y37" s="105">
        <v>80.8</v>
      </c>
      <c r="Z37" s="118"/>
      <c r="AA37" s="105">
        <v>81.099999999999994</v>
      </c>
      <c r="AB37" s="118"/>
      <c r="AC37" s="135">
        <v>81.5</v>
      </c>
      <c r="AD37" s="118"/>
      <c r="AE37" s="105">
        <v>81.900000000000006</v>
      </c>
      <c r="AF37" s="118"/>
      <c r="AG37" s="105">
        <v>82.3</v>
      </c>
      <c r="AH37" s="155"/>
    </row>
    <row r="38" spans="1:34">
      <c r="A38" s="110" t="s">
        <v>72</v>
      </c>
      <c r="B38" s="144"/>
      <c r="C38" s="113" t="s">
        <v>135</v>
      </c>
      <c r="D38" s="123"/>
      <c r="E38" s="105" t="s">
        <v>135</v>
      </c>
      <c r="F38" s="123"/>
      <c r="G38" s="105" t="s">
        <v>135</v>
      </c>
      <c r="H38" s="123"/>
      <c r="I38" s="105">
        <v>70.2</v>
      </c>
      <c r="J38" s="123"/>
      <c r="K38" s="105">
        <v>70.599999999999994</v>
      </c>
      <c r="L38" s="123"/>
      <c r="M38" s="105">
        <v>70.900000000000006</v>
      </c>
      <c r="N38" s="123"/>
      <c r="O38" s="105">
        <v>70.599999999999994</v>
      </c>
      <c r="P38" s="116"/>
      <c r="Q38" s="105">
        <v>70.599999999999994</v>
      </c>
      <c r="R38" s="116"/>
      <c r="S38" s="105">
        <v>70.8</v>
      </c>
      <c r="T38" s="116"/>
      <c r="U38" s="105">
        <v>72.099999999999994</v>
      </c>
      <c r="V38" s="116"/>
      <c r="W38" s="105">
        <v>72.8</v>
      </c>
      <c r="X38" s="117"/>
      <c r="Y38" s="105">
        <v>73.099999999999994</v>
      </c>
      <c r="Z38" s="118"/>
      <c r="AA38" s="105">
        <v>73.900000000000006</v>
      </c>
      <c r="AB38" s="118"/>
      <c r="AC38" s="135">
        <v>74.099999999999994</v>
      </c>
      <c r="AD38" s="118"/>
      <c r="AE38" s="105">
        <v>74.3</v>
      </c>
      <c r="AF38" s="118"/>
      <c r="AG38" s="105">
        <v>74.5</v>
      </c>
      <c r="AH38" s="155"/>
    </row>
    <row r="39" spans="1:34">
      <c r="A39" s="110" t="s">
        <v>74</v>
      </c>
      <c r="B39" s="144"/>
      <c r="C39" s="113">
        <v>77.2</v>
      </c>
      <c r="D39" s="123"/>
      <c r="E39" s="105">
        <v>78.400000000000006</v>
      </c>
      <c r="F39" s="123"/>
      <c r="G39" s="105">
        <v>78.900000000000006</v>
      </c>
      <c r="H39" s="123"/>
      <c r="I39" s="105">
        <v>78.8</v>
      </c>
      <c r="J39" s="123"/>
      <c r="K39" s="105">
        <v>78.7</v>
      </c>
      <c r="L39" s="123"/>
      <c r="M39" s="105">
        <v>79.400000000000006</v>
      </c>
      <c r="N39" s="123"/>
      <c r="O39" s="105">
        <v>79.400000000000006</v>
      </c>
      <c r="P39" s="116"/>
      <c r="Q39" s="105">
        <v>79.5</v>
      </c>
      <c r="R39" s="116"/>
      <c r="S39" s="105">
        <v>79.900000000000006</v>
      </c>
      <c r="T39" s="116"/>
      <c r="U39" s="105">
        <v>79.7</v>
      </c>
      <c r="V39" s="116"/>
      <c r="W39" s="105">
        <v>80.400000000000006</v>
      </c>
      <c r="X39" s="117"/>
      <c r="Y39" s="105">
        <v>81.5</v>
      </c>
      <c r="Z39" s="118"/>
      <c r="AA39" s="105">
        <v>80.900000000000006</v>
      </c>
      <c r="AB39" s="118"/>
      <c r="AC39" s="135">
        <v>80.900000000000006</v>
      </c>
      <c r="AD39" s="118"/>
      <c r="AE39" s="105">
        <v>81.900000000000006</v>
      </c>
      <c r="AF39" s="118"/>
      <c r="AG39" s="105">
        <v>82.1</v>
      </c>
      <c r="AH39" s="155"/>
    </row>
    <row r="40" spans="1:34">
      <c r="A40" s="110" t="s">
        <v>76</v>
      </c>
      <c r="B40" s="144"/>
      <c r="C40" s="113">
        <v>72.739780487804879</v>
      </c>
      <c r="D40" s="123"/>
      <c r="E40" s="105">
        <v>74.299731707317093</v>
      </c>
      <c r="F40" s="123"/>
      <c r="G40" s="105">
        <v>74.533487804878064</v>
      </c>
      <c r="H40" s="123"/>
      <c r="I40" s="105">
        <v>74.744707317073178</v>
      </c>
      <c r="J40" s="123"/>
      <c r="K40" s="105">
        <v>74.937512195121968</v>
      </c>
      <c r="L40" s="123"/>
      <c r="M40" s="105">
        <v>75.115487804878057</v>
      </c>
      <c r="N40" s="123"/>
      <c r="O40" s="105">
        <v>75.282097560975629</v>
      </c>
      <c r="P40" s="116"/>
      <c r="Q40" s="105">
        <v>75.438780487804877</v>
      </c>
      <c r="R40" s="116"/>
      <c r="S40" s="105">
        <v>75.587926829268298</v>
      </c>
      <c r="T40" s="116"/>
      <c r="U40" s="105">
        <v>75.732463414634154</v>
      </c>
      <c r="V40" s="116"/>
      <c r="W40" s="105">
        <v>75.877414634146348</v>
      </c>
      <c r="X40" s="117"/>
      <c r="Y40" s="105">
        <v>76.026780487804885</v>
      </c>
      <c r="Z40" s="118"/>
      <c r="AA40" s="105">
        <v>76.185658536585365</v>
      </c>
      <c r="AB40" s="118"/>
      <c r="AC40" s="135">
        <v>76.354097560975617</v>
      </c>
      <c r="AD40" s="118"/>
      <c r="AE40" s="105">
        <v>76.532658536585373</v>
      </c>
      <c r="AF40" s="118"/>
      <c r="AG40" s="105">
        <v>76.721853658536588</v>
      </c>
      <c r="AH40" s="155"/>
    </row>
    <row r="41" spans="1:34">
      <c r="A41" s="110" t="s">
        <v>78</v>
      </c>
      <c r="B41" s="144"/>
      <c r="C41" s="113">
        <v>76.7</v>
      </c>
      <c r="D41" s="123"/>
      <c r="E41" s="105">
        <v>78.3</v>
      </c>
      <c r="F41" s="123"/>
      <c r="G41" s="105">
        <v>78.599999999999994</v>
      </c>
      <c r="H41" s="123"/>
      <c r="I41" s="105">
        <v>78.599999999999994</v>
      </c>
      <c r="J41" s="123"/>
      <c r="K41" s="105">
        <v>78.599999999999994</v>
      </c>
      <c r="L41" s="123"/>
      <c r="M41" s="105">
        <v>79.3</v>
      </c>
      <c r="N41" s="123"/>
      <c r="O41" s="105">
        <v>79.400000000000006</v>
      </c>
      <c r="P41" s="116"/>
      <c r="Q41" s="105">
        <v>79.900000000000006</v>
      </c>
      <c r="R41" s="116"/>
      <c r="S41" s="105">
        <v>80.099999999999994</v>
      </c>
      <c r="T41" s="116"/>
      <c r="U41" s="105">
        <v>80.2</v>
      </c>
      <c r="V41" s="116"/>
      <c r="W41" s="105">
        <v>80.3</v>
      </c>
      <c r="X41" s="117"/>
      <c r="Y41" s="105">
        <v>80.5</v>
      </c>
      <c r="Z41" s="118"/>
      <c r="AA41" s="105">
        <v>80.599999999999994</v>
      </c>
      <c r="AB41" s="118"/>
      <c r="AC41" s="135">
        <v>80.7</v>
      </c>
      <c r="AD41" s="118"/>
      <c r="AE41" s="105">
        <v>80.599999999999994</v>
      </c>
      <c r="AF41" s="118"/>
      <c r="AG41" s="105">
        <v>81.2</v>
      </c>
      <c r="AH41" s="155"/>
    </row>
    <row r="42" spans="1:34">
      <c r="A42" s="110" t="s">
        <v>80</v>
      </c>
      <c r="B42" s="144"/>
      <c r="C42" s="113">
        <v>46.114073170731714</v>
      </c>
      <c r="D42" s="123"/>
      <c r="E42" s="105">
        <v>46.624000000000009</v>
      </c>
      <c r="F42" s="123"/>
      <c r="G42" s="105">
        <v>46.881170731707321</v>
      </c>
      <c r="H42" s="123"/>
      <c r="I42" s="105">
        <v>47.219731707317074</v>
      </c>
      <c r="J42" s="123"/>
      <c r="K42" s="105">
        <v>47.63773170731708</v>
      </c>
      <c r="L42" s="123"/>
      <c r="M42" s="105">
        <v>48.12565853658537</v>
      </c>
      <c r="N42" s="123"/>
      <c r="O42" s="105">
        <v>48.666487804878052</v>
      </c>
      <c r="P42" s="116"/>
      <c r="Q42" s="105">
        <v>49.236146341463417</v>
      </c>
      <c r="R42" s="116"/>
      <c r="S42" s="105">
        <v>49.80814634146342</v>
      </c>
      <c r="T42" s="116"/>
      <c r="U42" s="105">
        <v>50.357439024390253</v>
      </c>
      <c r="V42" s="116"/>
      <c r="W42" s="105">
        <v>50.868560975609761</v>
      </c>
      <c r="X42" s="117"/>
      <c r="Y42" s="105">
        <v>51.329512195121957</v>
      </c>
      <c r="Z42" s="118"/>
      <c r="AA42" s="105">
        <v>51.737804878048784</v>
      </c>
      <c r="AB42" s="118"/>
      <c r="AC42" s="135">
        <v>52.105000000000004</v>
      </c>
      <c r="AD42" s="118"/>
      <c r="AE42" s="105">
        <v>52.44214634146342</v>
      </c>
      <c r="AF42" s="118"/>
      <c r="AG42" s="105">
        <v>52.754268292682937</v>
      </c>
      <c r="AH42" s="155"/>
    </row>
    <row r="43" spans="1:34">
      <c r="A43" s="110" t="s">
        <v>82</v>
      </c>
      <c r="B43" s="144"/>
      <c r="C43" s="113">
        <v>77.900000000000006</v>
      </c>
      <c r="D43" s="123"/>
      <c r="E43" s="105">
        <v>78.8</v>
      </c>
      <c r="F43" s="123"/>
      <c r="G43" s="105">
        <v>79</v>
      </c>
      <c r="H43" s="123"/>
      <c r="I43" s="105">
        <v>79</v>
      </c>
      <c r="J43" s="123"/>
      <c r="K43" s="105">
        <v>79.599999999999994</v>
      </c>
      <c r="L43" s="123"/>
      <c r="M43" s="105">
        <v>80.099999999999994</v>
      </c>
      <c r="N43" s="123"/>
      <c r="O43" s="105">
        <v>80.3</v>
      </c>
      <c r="P43" s="116"/>
      <c r="Q43" s="105">
        <v>80.599999999999994</v>
      </c>
      <c r="R43" s="116"/>
      <c r="S43" s="105">
        <v>80.599999999999994</v>
      </c>
      <c r="T43" s="116"/>
      <c r="U43" s="105">
        <v>80.8</v>
      </c>
      <c r="V43" s="116"/>
      <c r="W43" s="105">
        <v>81</v>
      </c>
      <c r="X43" s="117"/>
      <c r="Y43" s="105">
        <v>81.2</v>
      </c>
      <c r="Z43" s="118"/>
      <c r="AA43" s="105">
        <v>81.400000000000006</v>
      </c>
      <c r="AB43" s="118"/>
      <c r="AC43" s="135">
        <v>81.5</v>
      </c>
      <c r="AD43" s="118"/>
      <c r="AE43" s="105">
        <v>81.8</v>
      </c>
      <c r="AF43" s="118"/>
      <c r="AG43" s="105">
        <v>82.2</v>
      </c>
      <c r="AH43" s="155"/>
    </row>
    <row r="44" spans="1:34">
      <c r="A44" s="110" t="s">
        <v>85</v>
      </c>
      <c r="B44" s="144"/>
      <c r="C44" s="113">
        <v>76.734146341463429</v>
      </c>
      <c r="D44" s="123"/>
      <c r="E44" s="105">
        <v>78.636585365853662</v>
      </c>
      <c r="F44" s="123"/>
      <c r="G44" s="105">
        <v>78.692682926829278</v>
      </c>
      <c r="H44" s="123"/>
      <c r="I44" s="105">
        <v>78.846341463414632</v>
      </c>
      <c r="J44" s="123"/>
      <c r="K44" s="105">
        <v>79.146341463414643</v>
      </c>
      <c r="L44" s="123"/>
      <c r="M44" s="105">
        <v>79.548780487804876</v>
      </c>
      <c r="N44" s="123"/>
      <c r="O44" s="105">
        <v>79.851219512195144</v>
      </c>
      <c r="P44" s="116"/>
      <c r="Q44" s="105">
        <v>80.048780487804891</v>
      </c>
      <c r="R44" s="116"/>
      <c r="S44" s="105">
        <v>80.151219512195127</v>
      </c>
      <c r="T44" s="116"/>
      <c r="U44" s="105">
        <v>80.351219512195144</v>
      </c>
      <c r="V44" s="116"/>
      <c r="W44" s="105">
        <v>80.702439024390245</v>
      </c>
      <c r="X44" s="117"/>
      <c r="Y44" s="105">
        <v>80.702439024390245</v>
      </c>
      <c r="Z44" s="118"/>
      <c r="AA44" s="105">
        <v>80.904878048780489</v>
      </c>
      <c r="AB44" s="118"/>
      <c r="AC44" s="135">
        <v>81.156097560975624</v>
      </c>
      <c r="AD44" s="118"/>
      <c r="AE44" s="105">
        <v>81.407317073170731</v>
      </c>
      <c r="AF44" s="118"/>
      <c r="AG44" s="105">
        <v>81.404878048780489</v>
      </c>
      <c r="AH44" s="155"/>
    </row>
    <row r="45" spans="1:34">
      <c r="A45" s="111" t="s">
        <v>137</v>
      </c>
      <c r="B45" s="145"/>
      <c r="C45" s="127">
        <v>71.900000000000006</v>
      </c>
      <c r="D45" s="128"/>
      <c r="E45" s="106">
        <v>73.7</v>
      </c>
      <c r="F45" s="128"/>
      <c r="G45" s="106">
        <v>74.2</v>
      </c>
      <c r="H45" s="128"/>
      <c r="I45" s="106">
        <v>74.5</v>
      </c>
      <c r="J45" s="128"/>
      <c r="K45" s="106">
        <v>74.599999999999994</v>
      </c>
      <c r="L45" s="128"/>
      <c r="M45" s="106">
        <v>74.8</v>
      </c>
      <c r="N45" s="128"/>
      <c r="O45" s="106">
        <v>75</v>
      </c>
      <c r="P45" s="112"/>
      <c r="Q45" s="106">
        <v>75.099999999999994</v>
      </c>
      <c r="R45" s="112"/>
      <c r="S45" s="106">
        <v>75.2</v>
      </c>
      <c r="T45" s="112"/>
      <c r="U45" s="106">
        <v>75.5</v>
      </c>
      <c r="V45" s="112"/>
      <c r="W45" s="106">
        <v>75.7</v>
      </c>
      <c r="X45" s="129"/>
      <c r="Y45" s="106">
        <v>76.2</v>
      </c>
      <c r="Z45" s="130"/>
      <c r="AA45" s="106">
        <v>76.5</v>
      </c>
      <c r="AB45" s="130"/>
      <c r="AC45" s="136">
        <v>76.7</v>
      </c>
      <c r="AD45" s="130"/>
      <c r="AE45" s="106">
        <v>77</v>
      </c>
      <c r="AF45" s="130"/>
      <c r="AG45" s="106">
        <v>77.8</v>
      </c>
      <c r="AH45" s="156"/>
    </row>
    <row r="46" spans="1:34">
      <c r="A46" s="109" t="s">
        <v>90</v>
      </c>
      <c r="B46" s="143"/>
      <c r="C46" s="113">
        <v>61.370024390243906</v>
      </c>
      <c r="D46" s="123"/>
      <c r="E46" s="105">
        <v>55.836878048780491</v>
      </c>
      <c r="F46" s="123"/>
      <c r="G46" s="105">
        <v>54.570804878048783</v>
      </c>
      <c r="H46" s="138"/>
      <c r="I46" s="105">
        <v>53.441195121951225</v>
      </c>
      <c r="J46" s="123"/>
      <c r="K46" s="132">
        <v>52.523756097560977</v>
      </c>
      <c r="L46" s="138"/>
      <c r="M46" s="105">
        <v>51.873756097560978</v>
      </c>
      <c r="N46" s="138"/>
      <c r="O46" s="133">
        <v>51.557341463414645</v>
      </c>
      <c r="P46" s="116"/>
      <c r="Q46" s="105">
        <v>51.613707317073171</v>
      </c>
      <c r="R46" s="131"/>
      <c r="S46" s="105">
        <v>51.996512195121952</v>
      </c>
      <c r="T46" s="131"/>
      <c r="U46" s="105">
        <v>52.636024390243911</v>
      </c>
      <c r="V46" s="116"/>
      <c r="W46" s="105">
        <v>53.467097560975617</v>
      </c>
      <c r="X46" s="117"/>
      <c r="Y46" s="105">
        <v>54.390756097560974</v>
      </c>
      <c r="Z46" s="118"/>
      <c r="AA46" s="105">
        <v>55.295658536585371</v>
      </c>
      <c r="AB46" s="118"/>
      <c r="AC46" s="135">
        <v>56.09831707317074</v>
      </c>
      <c r="AD46" s="118"/>
      <c r="AE46" s="105">
        <v>56.736585365853664</v>
      </c>
      <c r="AF46" s="118"/>
      <c r="AG46" s="105">
        <v>57.182121951219521</v>
      </c>
      <c r="AH46" s="155"/>
    </row>
    <row r="47" spans="1:34">
      <c r="A47" s="110" t="s">
        <v>93</v>
      </c>
      <c r="B47" s="144"/>
      <c r="C47" s="113">
        <v>75.400000000000006</v>
      </c>
      <c r="D47" s="123"/>
      <c r="E47" s="105">
        <v>76.8</v>
      </c>
      <c r="F47" s="123"/>
      <c r="G47" s="105">
        <v>77.2</v>
      </c>
      <c r="H47" s="131"/>
      <c r="I47" s="105">
        <v>77.400000000000006</v>
      </c>
      <c r="J47" s="131"/>
      <c r="K47" s="105">
        <v>77.5</v>
      </c>
      <c r="L47" s="131"/>
      <c r="M47" s="105">
        <v>78.400000000000006</v>
      </c>
      <c r="N47" s="131"/>
      <c r="O47" s="105">
        <v>78.2</v>
      </c>
      <c r="P47" s="134"/>
      <c r="Q47" s="105">
        <v>79</v>
      </c>
      <c r="R47" s="134"/>
      <c r="S47" s="105">
        <v>79.3</v>
      </c>
      <c r="T47" s="134"/>
      <c r="U47" s="105">
        <v>79.5</v>
      </c>
      <c r="V47" s="116"/>
      <c r="W47" s="105">
        <v>79.7</v>
      </c>
      <c r="X47" s="117"/>
      <c r="Y47" s="105">
        <v>80.099999999999994</v>
      </c>
      <c r="Z47" s="118"/>
      <c r="AA47" s="105">
        <v>80.7</v>
      </c>
      <c r="AB47" s="118"/>
      <c r="AC47" s="135">
        <v>80.599999999999994</v>
      </c>
      <c r="AD47" s="118"/>
      <c r="AE47" s="105">
        <v>80.900000000000006</v>
      </c>
      <c r="AF47" s="118"/>
      <c r="AG47" s="105">
        <v>81.3</v>
      </c>
      <c r="AH47" s="155"/>
    </row>
    <row r="48" spans="1:34">
      <c r="A48" s="110" t="s">
        <v>95</v>
      </c>
      <c r="B48" s="144"/>
      <c r="C48" s="113">
        <v>65.221219512195134</v>
      </c>
      <c r="D48" s="123"/>
      <c r="E48" s="105">
        <v>65.341463414634148</v>
      </c>
      <c r="F48" s="123"/>
      <c r="G48" s="105">
        <v>65.487804878048792</v>
      </c>
      <c r="H48" s="123"/>
      <c r="I48" s="105">
        <v>65.085365853658544</v>
      </c>
      <c r="J48" s="123"/>
      <c r="K48" s="105">
        <v>65.007560975609763</v>
      </c>
      <c r="L48" s="123"/>
      <c r="M48" s="105">
        <v>65.421219512195123</v>
      </c>
      <c r="N48" s="123"/>
      <c r="O48" s="105">
        <v>65.470000000000013</v>
      </c>
      <c r="P48" s="116"/>
      <c r="Q48" s="105">
        <v>66.643170731707329</v>
      </c>
      <c r="R48" s="116"/>
      <c r="S48" s="105">
        <v>67.497560975609758</v>
      </c>
      <c r="T48" s="116"/>
      <c r="U48" s="105">
        <v>67.848780487804888</v>
      </c>
      <c r="V48" s="116"/>
      <c r="W48" s="105">
        <v>68.604878048780492</v>
      </c>
      <c r="X48" s="117"/>
      <c r="Y48" s="105">
        <v>68.856097560975627</v>
      </c>
      <c r="Z48" s="118"/>
      <c r="AA48" s="105">
        <v>69.658536585365866</v>
      </c>
      <c r="AB48" s="118"/>
      <c r="AC48" s="135">
        <v>70.365853658536594</v>
      </c>
      <c r="AD48" s="118"/>
      <c r="AE48" s="105">
        <v>70.365853658536594</v>
      </c>
      <c r="AF48" s="118"/>
      <c r="AG48" s="105">
        <v>70.365853658536594</v>
      </c>
      <c r="AH48" s="155"/>
    </row>
    <row r="49" spans="1:34">
      <c r="A49" s="109" t="s">
        <v>97</v>
      </c>
      <c r="B49" s="143"/>
      <c r="C49" s="113">
        <v>69.3</v>
      </c>
      <c r="D49" s="123"/>
      <c r="E49" s="105">
        <v>71.2</v>
      </c>
      <c r="F49" s="123"/>
      <c r="G49" s="105">
        <v>71.099999999999994</v>
      </c>
      <c r="H49" s="123"/>
      <c r="I49" s="105">
        <v>70.900000000000006</v>
      </c>
      <c r="J49" s="123"/>
      <c r="K49" s="105">
        <v>71</v>
      </c>
      <c r="L49" s="123"/>
      <c r="M49" s="105">
        <v>71.400000000000006</v>
      </c>
      <c r="N49" s="123"/>
      <c r="O49" s="105">
        <v>71.900000000000006</v>
      </c>
      <c r="P49" s="116"/>
      <c r="Q49" s="105">
        <v>72.5</v>
      </c>
      <c r="R49" s="116"/>
      <c r="S49" s="105">
        <v>73.099999999999994</v>
      </c>
      <c r="T49" s="116"/>
      <c r="U49" s="105">
        <v>73.5</v>
      </c>
      <c r="V49" s="116"/>
      <c r="W49" s="105">
        <v>73.7</v>
      </c>
      <c r="X49" s="117"/>
      <c r="Y49" s="105">
        <v>73.7</v>
      </c>
      <c r="Z49" s="118"/>
      <c r="AA49" s="105">
        <v>74.400000000000006</v>
      </c>
      <c r="AB49" s="118"/>
      <c r="AC49" s="135">
        <v>74.400000000000006</v>
      </c>
      <c r="AD49" s="118"/>
      <c r="AE49" s="105">
        <v>75.2</v>
      </c>
      <c r="AF49" s="118"/>
      <c r="AG49" s="105">
        <v>75</v>
      </c>
      <c r="AH49" s="155"/>
    </row>
    <row r="50" spans="1:34">
      <c r="A50" s="110" t="s">
        <v>99</v>
      </c>
      <c r="B50" s="144"/>
      <c r="C50" s="113">
        <v>72.400000000000006</v>
      </c>
      <c r="D50" s="123"/>
      <c r="E50" s="105">
        <v>73.3</v>
      </c>
      <c r="F50" s="123"/>
      <c r="G50" s="105">
        <v>73.599999999999994</v>
      </c>
      <c r="H50" s="123"/>
      <c r="I50" s="105">
        <v>73.8</v>
      </c>
      <c r="J50" s="123"/>
      <c r="K50" s="105">
        <v>73.8</v>
      </c>
      <c r="L50" s="123"/>
      <c r="M50" s="105">
        <v>74.2</v>
      </c>
      <c r="N50" s="123"/>
      <c r="O50" s="105">
        <v>74.099999999999994</v>
      </c>
      <c r="P50" s="116"/>
      <c r="Q50" s="105">
        <v>74.5</v>
      </c>
      <c r="R50" s="116"/>
      <c r="S50" s="105">
        <v>74.599999999999994</v>
      </c>
      <c r="T50" s="116"/>
      <c r="U50" s="105">
        <v>74.900000000000006</v>
      </c>
      <c r="V50" s="116"/>
      <c r="W50" s="105">
        <v>75.3</v>
      </c>
      <c r="X50" s="117"/>
      <c r="Y50" s="105">
        <v>75.599999999999994</v>
      </c>
      <c r="Z50" s="118"/>
      <c r="AA50" s="105">
        <v>76.099999999999994</v>
      </c>
      <c r="AB50" s="118"/>
      <c r="AC50" s="135">
        <v>76.3</v>
      </c>
      <c r="AD50" s="118"/>
      <c r="AE50" s="105">
        <v>76.599999999999994</v>
      </c>
      <c r="AF50" s="118"/>
      <c r="AG50" s="105">
        <v>77</v>
      </c>
      <c r="AH50" s="155"/>
    </row>
    <row r="51" spans="1:34">
      <c r="A51" s="110" t="s">
        <v>101</v>
      </c>
      <c r="B51" s="144"/>
      <c r="C51" s="113">
        <v>74.7</v>
      </c>
      <c r="D51" s="123"/>
      <c r="E51" s="105">
        <v>76.2</v>
      </c>
      <c r="F51" s="123"/>
      <c r="G51" s="105">
        <v>76.400000000000006</v>
      </c>
      <c r="H51" s="123"/>
      <c r="I51" s="105">
        <v>76.599999999999994</v>
      </c>
      <c r="J51" s="123"/>
      <c r="K51" s="105">
        <v>76.400000000000006</v>
      </c>
      <c r="L51" s="123"/>
      <c r="M51" s="105">
        <v>77.2</v>
      </c>
      <c r="N51" s="123"/>
      <c r="O51" s="105">
        <v>77.5</v>
      </c>
      <c r="P51" s="116"/>
      <c r="Q51" s="105">
        <v>78.3</v>
      </c>
      <c r="R51" s="116"/>
      <c r="S51" s="105">
        <v>78.400000000000006</v>
      </c>
      <c r="T51" s="116"/>
      <c r="U51" s="105">
        <v>79.099999999999994</v>
      </c>
      <c r="V51" s="116"/>
      <c r="W51" s="105">
        <v>79.400000000000006</v>
      </c>
      <c r="X51" s="117"/>
      <c r="Y51" s="105">
        <v>79.8</v>
      </c>
      <c r="Z51" s="118"/>
      <c r="AA51" s="105">
        <v>80.099999999999994</v>
      </c>
      <c r="AB51" s="118"/>
      <c r="AC51" s="135">
        <v>80.3</v>
      </c>
      <c r="AD51" s="118"/>
      <c r="AE51" s="105">
        <v>80.5</v>
      </c>
      <c r="AF51" s="118"/>
      <c r="AG51" s="105">
        <v>81.2</v>
      </c>
      <c r="AH51" s="155"/>
    </row>
    <row r="52" spans="1:34">
      <c r="A52" s="110" t="s">
        <v>103</v>
      </c>
      <c r="B52" s="144"/>
      <c r="C52" s="113">
        <v>75.621951219512198</v>
      </c>
      <c r="D52" s="123"/>
      <c r="E52" s="105">
        <v>76.636585365853662</v>
      </c>
      <c r="F52" s="123"/>
      <c r="G52" s="105">
        <v>76.836585365853665</v>
      </c>
      <c r="H52" s="123"/>
      <c r="I52" s="105">
        <v>76.936585365853659</v>
      </c>
      <c r="J52" s="123"/>
      <c r="K52" s="105">
        <v>77.036585365853668</v>
      </c>
      <c r="L52" s="123"/>
      <c r="M52" s="105">
        <v>77.487804878048777</v>
      </c>
      <c r="N52" s="123"/>
      <c r="O52" s="105">
        <v>77.487804878048777</v>
      </c>
      <c r="P52" s="116"/>
      <c r="Q52" s="105">
        <v>77.68780487804878</v>
      </c>
      <c r="R52" s="116"/>
      <c r="S52" s="105">
        <v>77.987804878048792</v>
      </c>
      <c r="T52" s="116"/>
      <c r="U52" s="105">
        <v>78.03902439024391</v>
      </c>
      <c r="V52" s="116"/>
      <c r="W52" s="105">
        <v>78.390243902439025</v>
      </c>
      <c r="X52" s="117"/>
      <c r="Y52" s="105">
        <v>78.541463414634151</v>
      </c>
      <c r="Z52" s="118"/>
      <c r="AA52" s="105">
        <v>78.641463414634146</v>
      </c>
      <c r="AB52" s="118"/>
      <c r="AC52" s="135">
        <v>78.741463414634154</v>
      </c>
      <c r="AD52" s="118"/>
      <c r="AE52" s="105">
        <v>78.841463414634148</v>
      </c>
      <c r="AF52" s="118"/>
      <c r="AG52" s="105">
        <v>78.941463414634143</v>
      </c>
      <c r="AH52" s="155"/>
    </row>
    <row r="53" spans="1:34">
      <c r="A53" s="110" t="s">
        <v>106</v>
      </c>
      <c r="B53" s="144"/>
      <c r="C53" s="113">
        <v>78.7</v>
      </c>
      <c r="D53" s="123"/>
      <c r="E53" s="105">
        <v>80</v>
      </c>
      <c r="F53" s="123"/>
      <c r="G53" s="105">
        <v>80.5</v>
      </c>
      <c r="H53" s="123"/>
      <c r="I53" s="105">
        <v>80.599999999999994</v>
      </c>
      <c r="J53" s="123"/>
      <c r="K53" s="105">
        <v>80.7</v>
      </c>
      <c r="L53" s="123"/>
      <c r="M53" s="105">
        <v>81.3</v>
      </c>
      <c r="N53" s="123"/>
      <c r="O53" s="105">
        <v>81.5</v>
      </c>
      <c r="P53" s="116"/>
      <c r="Q53" s="105">
        <v>81.8</v>
      </c>
      <c r="R53" s="116"/>
      <c r="S53" s="105">
        <v>82</v>
      </c>
      <c r="T53" s="116"/>
      <c r="U53" s="105">
        <v>82.3</v>
      </c>
      <c r="V53" s="116"/>
      <c r="W53" s="105">
        <v>82.3</v>
      </c>
      <c r="X53" s="117"/>
      <c r="Y53" s="105">
        <v>82.7</v>
      </c>
      <c r="Z53" s="118"/>
      <c r="AA53" s="105">
        <v>82.8</v>
      </c>
      <c r="AB53" s="118"/>
      <c r="AC53" s="135">
        <v>82.8</v>
      </c>
      <c r="AD53" s="118"/>
      <c r="AE53" s="105">
        <v>82.9</v>
      </c>
      <c r="AF53" s="118"/>
      <c r="AG53" s="105">
        <v>83.3</v>
      </c>
      <c r="AH53" s="155"/>
    </row>
    <row r="54" spans="1:34">
      <c r="A54" s="110" t="s">
        <v>108</v>
      </c>
      <c r="B54" s="144"/>
      <c r="C54" s="113">
        <v>79</v>
      </c>
      <c r="D54" s="123"/>
      <c r="E54" s="105">
        <v>79.8</v>
      </c>
      <c r="F54" s="123"/>
      <c r="G54" s="105">
        <v>79.900000000000006</v>
      </c>
      <c r="H54" s="123"/>
      <c r="I54" s="105">
        <v>80</v>
      </c>
      <c r="J54" s="123"/>
      <c r="K54" s="105">
        <v>80.3</v>
      </c>
      <c r="L54" s="123"/>
      <c r="M54" s="105">
        <v>80.7</v>
      </c>
      <c r="N54" s="123"/>
      <c r="O54" s="105">
        <v>80.7</v>
      </c>
      <c r="P54" s="116"/>
      <c r="Q54" s="105">
        <v>81</v>
      </c>
      <c r="R54" s="116"/>
      <c r="S54" s="105">
        <v>81.099999999999994</v>
      </c>
      <c r="T54" s="116"/>
      <c r="U54" s="105">
        <v>81.3</v>
      </c>
      <c r="V54" s="116"/>
      <c r="W54" s="105">
        <v>81.5</v>
      </c>
      <c r="X54" s="117"/>
      <c r="Y54" s="105">
        <v>81.599999999999994</v>
      </c>
      <c r="Z54" s="118"/>
      <c r="AA54" s="105">
        <v>81.900000000000006</v>
      </c>
      <c r="AB54" s="118"/>
      <c r="AC54" s="135">
        <v>81.8</v>
      </c>
      <c r="AD54" s="118"/>
      <c r="AE54" s="105">
        <v>82</v>
      </c>
      <c r="AF54" s="118"/>
      <c r="AG54" s="105">
        <v>82.3</v>
      </c>
      <c r="AH54" s="155"/>
    </row>
    <row r="55" spans="1:34">
      <c r="A55" s="110" t="s">
        <v>110</v>
      </c>
      <c r="B55" s="144"/>
      <c r="C55" s="113">
        <v>66.981926829268303</v>
      </c>
      <c r="D55" s="123"/>
      <c r="E55" s="105">
        <v>69.999341463414638</v>
      </c>
      <c r="F55" s="123"/>
      <c r="G55" s="105">
        <v>70.555804878048804</v>
      </c>
      <c r="H55" s="123"/>
      <c r="I55" s="105">
        <v>71.0819756097561</v>
      </c>
      <c r="J55" s="123"/>
      <c r="K55" s="105">
        <v>71.574195121951234</v>
      </c>
      <c r="L55" s="123"/>
      <c r="M55" s="105">
        <v>72.029878048780489</v>
      </c>
      <c r="N55" s="123"/>
      <c r="O55" s="105">
        <v>72.448121951219505</v>
      </c>
      <c r="P55" s="116"/>
      <c r="Q55" s="105">
        <v>72.828585365853655</v>
      </c>
      <c r="R55" s="116"/>
      <c r="S55" s="105">
        <v>73.177073170731717</v>
      </c>
      <c r="T55" s="116"/>
      <c r="U55" s="105">
        <v>73.500756097560995</v>
      </c>
      <c r="V55" s="116"/>
      <c r="W55" s="105">
        <v>73.803219512195128</v>
      </c>
      <c r="X55" s="117"/>
      <c r="Y55" s="105">
        <v>74.090926829268298</v>
      </c>
      <c r="Z55" s="118"/>
      <c r="AA55" s="105">
        <v>74.367341463414647</v>
      </c>
      <c r="AB55" s="118"/>
      <c r="AC55" s="135">
        <v>74.636804878048778</v>
      </c>
      <c r="AD55" s="118"/>
      <c r="AE55" s="105">
        <v>74.90070731707317</v>
      </c>
      <c r="AF55" s="118"/>
      <c r="AG55" s="105">
        <v>75.163512195121953</v>
      </c>
      <c r="AH55" s="155"/>
    </row>
    <row r="56" spans="1:34">
      <c r="A56" s="110" t="s">
        <v>112</v>
      </c>
      <c r="B56" s="144"/>
      <c r="C56" s="113">
        <v>67.137073170731711</v>
      </c>
      <c r="D56" s="123"/>
      <c r="E56" s="105">
        <v>67.859512195121951</v>
      </c>
      <c r="F56" s="123"/>
      <c r="G56" s="105">
        <v>68.287073170731702</v>
      </c>
      <c r="H56" s="123"/>
      <c r="I56" s="105">
        <v>68.275609756097566</v>
      </c>
      <c r="J56" s="123"/>
      <c r="K56" s="105">
        <v>68.21073170731708</v>
      </c>
      <c r="L56" s="123"/>
      <c r="M56" s="105">
        <v>68.185365853658539</v>
      </c>
      <c r="N56" s="123"/>
      <c r="O56" s="105">
        <v>67.95682926829268</v>
      </c>
      <c r="P56" s="116"/>
      <c r="Q56" s="105">
        <v>68.077560975609771</v>
      </c>
      <c r="R56" s="116"/>
      <c r="S56" s="105">
        <v>68.222195121951231</v>
      </c>
      <c r="T56" s="116"/>
      <c r="U56" s="105">
        <v>68.251463414634159</v>
      </c>
      <c r="V56" s="116"/>
      <c r="W56" s="105">
        <v>69.19</v>
      </c>
      <c r="X56" s="117"/>
      <c r="Y56" s="105">
        <v>70.265365853658551</v>
      </c>
      <c r="Z56" s="118"/>
      <c r="AA56" s="105">
        <v>70.80926829268293</v>
      </c>
      <c r="AB56" s="118"/>
      <c r="AC56" s="135">
        <v>70.944146341463423</v>
      </c>
      <c r="AD56" s="118"/>
      <c r="AE56" s="105">
        <v>71.159512195121962</v>
      </c>
      <c r="AF56" s="118"/>
      <c r="AG56" s="105">
        <v>71.186585365853674</v>
      </c>
      <c r="AH56" s="155"/>
    </row>
    <row r="57" spans="1:34">
      <c r="A57" s="110" t="s">
        <v>114</v>
      </c>
      <c r="B57" s="144"/>
      <c r="C57" s="113">
        <v>70</v>
      </c>
      <c r="D57" s="123"/>
      <c r="E57" s="105">
        <v>71.900000000000006</v>
      </c>
      <c r="F57" s="123"/>
      <c r="G57" s="105">
        <v>72.5</v>
      </c>
      <c r="H57" s="123"/>
      <c r="I57" s="105">
        <v>72.599999999999994</v>
      </c>
      <c r="J57" s="123"/>
      <c r="K57" s="105">
        <v>72.599999999999994</v>
      </c>
      <c r="L57" s="123"/>
      <c r="M57" s="105">
        <v>73</v>
      </c>
      <c r="N57" s="123"/>
      <c r="O57" s="105">
        <v>73</v>
      </c>
      <c r="P57" s="116"/>
      <c r="Q57" s="105">
        <v>73.5</v>
      </c>
      <c r="R57" s="116"/>
      <c r="S57" s="105">
        <v>73.599999999999994</v>
      </c>
      <c r="T57" s="116"/>
      <c r="U57" s="105">
        <v>74.2</v>
      </c>
      <c r="V57" s="116"/>
      <c r="W57" s="105">
        <v>74.400000000000006</v>
      </c>
      <c r="X57" s="117"/>
      <c r="Y57" s="105">
        <v>74.7</v>
      </c>
      <c r="Z57" s="118"/>
      <c r="AA57" s="105">
        <v>75.099999999999994</v>
      </c>
      <c r="AB57" s="118"/>
      <c r="AC57" s="135">
        <v>75.3</v>
      </c>
      <c r="AD57" s="118"/>
      <c r="AE57" s="105">
        <v>75.8</v>
      </c>
      <c r="AF57" s="118"/>
      <c r="AG57" s="105">
        <v>76</v>
      </c>
      <c r="AH57" s="155"/>
    </row>
    <row r="58" spans="1:34">
      <c r="A58" s="110" t="s">
        <v>116</v>
      </c>
      <c r="B58" s="144"/>
      <c r="C58" s="113">
        <v>76.7</v>
      </c>
      <c r="D58" s="123"/>
      <c r="E58" s="105">
        <v>78</v>
      </c>
      <c r="F58" s="123"/>
      <c r="G58" s="105">
        <v>78.2</v>
      </c>
      <c r="H58" s="123"/>
      <c r="I58" s="105">
        <v>78.3</v>
      </c>
      <c r="J58" s="123"/>
      <c r="K58" s="105">
        <v>78.400000000000006</v>
      </c>
      <c r="L58" s="123"/>
      <c r="M58" s="105">
        <v>79</v>
      </c>
      <c r="N58" s="123"/>
      <c r="O58" s="105">
        <v>79.2</v>
      </c>
      <c r="P58" s="116"/>
      <c r="Q58" s="105">
        <v>79.5</v>
      </c>
      <c r="R58" s="116"/>
      <c r="S58" s="105">
        <v>79.7</v>
      </c>
      <c r="T58" s="116"/>
      <c r="U58" s="105">
        <v>79.8</v>
      </c>
      <c r="V58" s="116"/>
      <c r="W58" s="105">
        <v>80.400000000000006</v>
      </c>
      <c r="X58" s="117"/>
      <c r="Y58" s="105">
        <v>80.599999999999994</v>
      </c>
      <c r="Z58" s="118"/>
      <c r="AA58" s="105">
        <v>81</v>
      </c>
      <c r="AB58" s="118"/>
      <c r="AC58" s="135">
        <v>81</v>
      </c>
      <c r="AD58" s="118"/>
      <c r="AE58" s="105">
        <v>81.099999999999994</v>
      </c>
      <c r="AF58" s="118"/>
      <c r="AG58" s="105">
        <v>81.400000000000006</v>
      </c>
      <c r="AH58" s="155"/>
    </row>
    <row r="59" spans="1:34" ht="15" thickBot="1">
      <c r="A59" s="146" t="s">
        <v>118</v>
      </c>
      <c r="B59" s="148"/>
      <c r="C59" s="165">
        <v>78.3</v>
      </c>
      <c r="D59" s="147"/>
      <c r="E59" s="166">
        <v>79.900000000000006</v>
      </c>
      <c r="F59" s="147"/>
      <c r="G59" s="166">
        <v>80.3</v>
      </c>
      <c r="H59" s="147"/>
      <c r="I59" s="166">
        <v>80.400000000000006</v>
      </c>
      <c r="J59" s="147"/>
      <c r="K59" s="166">
        <v>80.099999999999994</v>
      </c>
      <c r="L59" s="147"/>
      <c r="M59" s="166">
        <v>80.900000000000006</v>
      </c>
      <c r="N59" s="147"/>
      <c r="O59" s="166">
        <v>80.900000000000006</v>
      </c>
      <c r="P59" s="167"/>
      <c r="Q59" s="166">
        <v>81.400000000000006</v>
      </c>
      <c r="R59" s="167"/>
      <c r="S59" s="166">
        <v>81.599999999999994</v>
      </c>
      <c r="T59" s="167"/>
      <c r="U59" s="166">
        <v>81.7</v>
      </c>
      <c r="V59" s="167"/>
      <c r="W59" s="166">
        <v>81.8</v>
      </c>
      <c r="X59" s="168"/>
      <c r="Y59" s="166">
        <v>82.2</v>
      </c>
      <c r="Z59" s="149"/>
      <c r="AA59" s="166">
        <v>82.4</v>
      </c>
      <c r="AB59" s="149"/>
      <c r="AC59" s="150">
        <v>82.4</v>
      </c>
      <c r="AD59" s="149"/>
      <c r="AE59" s="166">
        <v>82.9</v>
      </c>
      <c r="AF59" s="149"/>
      <c r="AG59" s="166">
        <v>83.2</v>
      </c>
      <c r="AH59" s="157"/>
    </row>
  </sheetData>
  <mergeCells count="17">
    <mergeCell ref="A4:B5"/>
    <mergeCell ref="M4:N5"/>
    <mergeCell ref="O4:P5"/>
    <mergeCell ref="AA4:AB5"/>
    <mergeCell ref="Q4:R5"/>
    <mergeCell ref="S4:T5"/>
    <mergeCell ref="U4:V5"/>
    <mergeCell ref="Y4:Z5"/>
    <mergeCell ref="W4:X5"/>
    <mergeCell ref="AG4:AH5"/>
    <mergeCell ref="I4:J5"/>
    <mergeCell ref="C4:D5"/>
    <mergeCell ref="E4:F5"/>
    <mergeCell ref="G4:H5"/>
    <mergeCell ref="K4:L5"/>
    <mergeCell ref="AC4:AD5"/>
    <mergeCell ref="AE4:AF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workbookViewId="0">
      <selection sqref="A1:AN60"/>
    </sheetView>
  </sheetViews>
  <sheetFormatPr baseColWidth="10" defaultColWidth="8.83203125" defaultRowHeight="14" x14ac:dyDescent="0"/>
  <sheetData>
    <row r="1" spans="1:40">
      <c r="A1" s="2" t="s">
        <v>128</v>
      </c>
      <c r="B1" s="34"/>
      <c r="C1" s="2"/>
      <c r="D1" s="34"/>
      <c r="E1" s="2"/>
      <c r="F1" s="31"/>
      <c r="G1" s="3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1"/>
      <c r="U1" s="5"/>
      <c r="V1" s="1"/>
      <c r="W1" s="5"/>
      <c r="X1" s="1"/>
      <c r="Y1" s="5"/>
      <c r="Z1" s="1"/>
      <c r="AA1" s="5"/>
      <c r="AB1" s="1"/>
      <c r="AC1" s="1"/>
      <c r="AD1" s="1"/>
      <c r="AE1" s="5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50" t="s">
        <v>129</v>
      </c>
      <c r="B2" s="35"/>
      <c r="C2" s="6"/>
      <c r="D2" s="35"/>
      <c r="E2" s="6"/>
      <c r="F2" s="32"/>
      <c r="G2" s="3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1"/>
      <c r="U2" s="5"/>
      <c r="V2" s="1"/>
      <c r="W2" s="5"/>
      <c r="X2" s="1"/>
      <c r="Y2" s="5"/>
      <c r="Z2" s="1"/>
      <c r="AA2" s="5"/>
      <c r="AB2" s="1"/>
      <c r="AC2" s="1"/>
      <c r="AD2" s="1"/>
      <c r="AE2" s="5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7"/>
      <c r="B3" s="36"/>
      <c r="C3" s="7"/>
      <c r="D3" s="36"/>
      <c r="E3" s="7"/>
      <c r="F3" s="33"/>
      <c r="G3" s="8"/>
      <c r="H3" s="9"/>
      <c r="I3" s="7"/>
      <c r="J3" s="9"/>
      <c r="K3" s="7"/>
      <c r="L3" s="9"/>
      <c r="M3" s="7"/>
      <c r="N3" s="9"/>
      <c r="O3" s="7"/>
      <c r="P3" s="9"/>
      <c r="Q3" s="7"/>
      <c r="R3" s="9"/>
      <c r="S3" s="7"/>
      <c r="T3" s="1"/>
      <c r="U3" s="7"/>
      <c r="V3" s="1"/>
      <c r="W3" s="7"/>
      <c r="X3" s="1"/>
      <c r="Y3" s="7"/>
      <c r="Z3" s="1"/>
      <c r="AA3" s="7"/>
      <c r="AB3" s="1"/>
      <c r="AC3" s="1"/>
      <c r="AD3" s="1"/>
      <c r="AE3" s="7"/>
      <c r="AF3" s="1"/>
      <c r="AG3" s="1"/>
      <c r="AH3" s="1"/>
      <c r="AI3" s="1"/>
      <c r="AJ3" s="1"/>
      <c r="AK3" s="1"/>
      <c r="AL3" s="1"/>
      <c r="AM3" s="1"/>
      <c r="AN3" s="1"/>
    </row>
    <row r="4" spans="1:40" ht="15" thickBot="1">
      <c r="A4" s="52" t="s">
        <v>130</v>
      </c>
      <c r="B4" s="53"/>
      <c r="C4" s="52"/>
      <c r="D4" s="53"/>
      <c r="E4" s="52"/>
      <c r="F4" s="54"/>
      <c r="G4" s="55"/>
      <c r="H4" s="56"/>
      <c r="I4" s="52"/>
      <c r="J4" s="56"/>
      <c r="K4" s="52"/>
      <c r="L4" s="56"/>
      <c r="M4" s="52"/>
      <c r="N4" s="56"/>
      <c r="O4" s="52"/>
      <c r="P4" s="56"/>
      <c r="Q4" s="52"/>
      <c r="R4" s="56"/>
      <c r="S4" s="52"/>
      <c r="T4" s="57"/>
      <c r="U4" s="52"/>
      <c r="V4" s="57"/>
      <c r="W4" s="52"/>
      <c r="X4" s="57"/>
      <c r="Y4" s="52"/>
      <c r="Z4" s="57"/>
      <c r="AA4" s="52"/>
      <c r="AB4" s="57"/>
      <c r="AC4" s="57"/>
      <c r="AD4" s="57"/>
      <c r="AE4" s="52"/>
      <c r="AF4" s="57"/>
      <c r="AG4" s="57"/>
      <c r="AH4" s="57"/>
      <c r="AI4" s="57"/>
      <c r="AJ4" s="57"/>
      <c r="AK4" s="57"/>
      <c r="AL4" s="57"/>
      <c r="AM4" s="57"/>
      <c r="AN4" s="57"/>
    </row>
    <row r="5" spans="1:40">
      <c r="A5" s="259" t="s">
        <v>0</v>
      </c>
      <c r="B5" s="263"/>
      <c r="C5" s="257" t="s">
        <v>1</v>
      </c>
      <c r="D5" s="258"/>
      <c r="E5" s="266" t="s">
        <v>2</v>
      </c>
      <c r="F5" s="267" t="s">
        <v>3</v>
      </c>
      <c r="G5" s="270" t="s">
        <v>4</v>
      </c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70"/>
      <c r="AG5" s="270"/>
      <c r="AH5" s="270"/>
      <c r="AI5" s="270"/>
      <c r="AJ5" s="270"/>
      <c r="AK5" s="270"/>
      <c r="AL5" s="270"/>
      <c r="AM5" s="270"/>
      <c r="AN5" s="271"/>
    </row>
    <row r="6" spans="1:40" ht="15" thickBot="1">
      <c r="A6" s="259"/>
      <c r="B6" s="263"/>
      <c r="C6" s="259"/>
      <c r="D6" s="260"/>
      <c r="E6" s="266"/>
      <c r="F6" s="268"/>
      <c r="G6" s="269">
        <v>1995</v>
      </c>
      <c r="H6" s="265"/>
      <c r="I6" s="264">
        <v>2000</v>
      </c>
      <c r="J6" s="265"/>
      <c r="K6" s="264">
        <v>2001</v>
      </c>
      <c r="L6" s="265"/>
      <c r="M6" s="264">
        <v>2002</v>
      </c>
      <c r="N6" s="265"/>
      <c r="O6" s="264">
        <v>2003</v>
      </c>
      <c r="P6" s="265"/>
      <c r="Q6" s="264">
        <v>2004</v>
      </c>
      <c r="R6" s="265"/>
      <c r="S6" s="264">
        <v>2005</v>
      </c>
      <c r="T6" s="265"/>
      <c r="U6" s="264">
        <v>2006</v>
      </c>
      <c r="V6" s="265"/>
      <c r="W6" s="264">
        <v>2007</v>
      </c>
      <c r="X6" s="265"/>
      <c r="Y6" s="264">
        <v>2008</v>
      </c>
      <c r="Z6" s="265"/>
      <c r="AA6" s="252">
        <v>2009</v>
      </c>
      <c r="AB6" s="254"/>
      <c r="AC6" s="252">
        <v>2010</v>
      </c>
      <c r="AD6" s="254"/>
      <c r="AE6" s="252">
        <v>2011</v>
      </c>
      <c r="AF6" s="254"/>
      <c r="AG6" s="274">
        <v>2012</v>
      </c>
      <c r="AH6" s="275"/>
      <c r="AI6" s="274">
        <v>2013</v>
      </c>
      <c r="AJ6" s="275"/>
      <c r="AK6" s="272">
        <v>2014</v>
      </c>
      <c r="AL6" s="273"/>
      <c r="AM6" s="274">
        <v>2015</v>
      </c>
      <c r="AN6" s="276"/>
    </row>
    <row r="7" spans="1:40">
      <c r="A7" s="58" t="s">
        <v>5</v>
      </c>
      <c r="B7" s="59"/>
      <c r="C7" s="58"/>
      <c r="D7" s="69"/>
      <c r="E7" s="60">
        <v>136162</v>
      </c>
      <c r="F7" s="65"/>
      <c r="G7" s="60">
        <v>5735123.0839999998</v>
      </c>
      <c r="H7" s="61"/>
      <c r="I7" s="62">
        <v>6126622.1210000003</v>
      </c>
      <c r="J7" s="61"/>
      <c r="K7" s="62">
        <v>6204310.7390000001</v>
      </c>
      <c r="L7" s="61"/>
      <c r="M7" s="62">
        <v>6282301.767</v>
      </c>
      <c r="N7" s="61"/>
      <c r="O7" s="62">
        <v>6360764.6840000004</v>
      </c>
      <c r="P7" s="61"/>
      <c r="Q7" s="62">
        <v>6439842.4079999998</v>
      </c>
      <c r="R7" s="61"/>
      <c r="S7" s="62">
        <v>6519635.8499999996</v>
      </c>
      <c r="T7" s="63"/>
      <c r="U7" s="64">
        <v>6600220.2470000004</v>
      </c>
      <c r="V7" s="63"/>
      <c r="W7" s="64">
        <v>6681607.3200000003</v>
      </c>
      <c r="X7" s="63"/>
      <c r="Y7" s="64">
        <v>6763732.8789999997</v>
      </c>
      <c r="Z7" s="63"/>
      <c r="AA7" s="64">
        <v>6846479.5209999997</v>
      </c>
      <c r="AB7" s="89"/>
      <c r="AC7" s="62">
        <v>6929725.0430000098</v>
      </c>
      <c r="AD7" s="90"/>
      <c r="AE7" s="64">
        <v>7013427.0520000001</v>
      </c>
      <c r="AF7" s="89"/>
      <c r="AG7" s="62">
        <v>7097500.4529999997</v>
      </c>
      <c r="AH7" s="91"/>
      <c r="AI7" s="64">
        <v>7181715.1390000004</v>
      </c>
      <c r="AJ7" s="91"/>
      <c r="AK7" s="64">
        <v>7265785.9460000005</v>
      </c>
      <c r="AL7" s="97"/>
      <c r="AM7" s="64">
        <v>7349472</v>
      </c>
      <c r="AN7" s="92"/>
    </row>
    <row r="8" spans="1:40">
      <c r="A8" s="11" t="s">
        <v>6</v>
      </c>
      <c r="B8" s="43"/>
      <c r="C8" s="11"/>
      <c r="D8" s="70"/>
      <c r="E8" s="12"/>
      <c r="F8" s="66"/>
      <c r="G8" s="51"/>
      <c r="H8" s="13"/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5"/>
      <c r="U8" s="14"/>
      <c r="V8" s="15"/>
      <c r="W8" s="14"/>
      <c r="X8" s="15"/>
      <c r="Y8" s="14"/>
      <c r="Z8" s="15"/>
      <c r="AA8" s="14"/>
      <c r="AB8" s="41"/>
      <c r="AC8" s="14"/>
      <c r="AD8" s="16"/>
      <c r="AE8" s="14"/>
      <c r="AF8" s="41"/>
      <c r="AG8" s="10"/>
      <c r="AH8" s="41"/>
      <c r="AI8" s="10"/>
      <c r="AJ8" s="41"/>
      <c r="AK8" s="10"/>
      <c r="AL8" s="16"/>
      <c r="AM8" s="10"/>
      <c r="AN8" s="93"/>
    </row>
    <row r="9" spans="1:40">
      <c r="A9" s="17" t="s">
        <v>7</v>
      </c>
      <c r="B9" s="44"/>
      <c r="C9" s="17" t="s">
        <v>8</v>
      </c>
      <c r="D9" s="71"/>
      <c r="E9" s="37">
        <v>2780.4</v>
      </c>
      <c r="F9" s="67"/>
      <c r="G9" s="38">
        <v>34772</v>
      </c>
      <c r="H9" s="18"/>
      <c r="I9" s="38">
        <v>36939</v>
      </c>
      <c r="J9" s="18"/>
      <c r="K9" s="38">
        <v>37318</v>
      </c>
      <c r="L9" s="18"/>
      <c r="M9" s="19">
        <v>37944</v>
      </c>
      <c r="N9" s="18"/>
      <c r="O9" s="19">
        <v>36846</v>
      </c>
      <c r="P9" s="18"/>
      <c r="Q9" s="19">
        <v>39145</v>
      </c>
      <c r="R9" s="18"/>
      <c r="S9" s="19">
        <v>38592</v>
      </c>
      <c r="T9" s="20"/>
      <c r="U9" s="19">
        <v>38971</v>
      </c>
      <c r="V9" s="21"/>
      <c r="W9" s="22">
        <v>39531</v>
      </c>
      <c r="X9" s="21"/>
      <c r="Y9" s="22">
        <v>39737</v>
      </c>
      <c r="Z9" s="21"/>
      <c r="AA9" s="22">
        <v>40276</v>
      </c>
      <c r="AB9" s="42"/>
      <c r="AC9" s="22">
        <v>40666</v>
      </c>
      <c r="AD9" s="16"/>
      <c r="AE9" s="22">
        <v>40365</v>
      </c>
      <c r="AF9" s="42"/>
      <c r="AG9" s="22">
        <v>40883</v>
      </c>
      <c r="AH9" s="41"/>
      <c r="AI9" s="22">
        <v>41348</v>
      </c>
      <c r="AJ9" s="41"/>
      <c r="AK9" s="22">
        <v>42980.025999999998</v>
      </c>
      <c r="AL9" s="16"/>
      <c r="AM9" s="22">
        <v>43391</v>
      </c>
      <c r="AN9" s="93"/>
    </row>
    <row r="10" spans="1:40">
      <c r="A10" s="17" t="s">
        <v>9</v>
      </c>
      <c r="B10" s="44"/>
      <c r="C10" s="17" t="s">
        <v>10</v>
      </c>
      <c r="D10" s="71"/>
      <c r="E10" s="37">
        <v>7692.2</v>
      </c>
      <c r="F10" s="67"/>
      <c r="G10" s="38">
        <v>18118</v>
      </c>
      <c r="H10" s="18"/>
      <c r="I10" s="38">
        <v>19171</v>
      </c>
      <c r="J10" s="18"/>
      <c r="K10" s="38">
        <v>19407</v>
      </c>
      <c r="L10" s="18"/>
      <c r="M10" s="19">
        <v>19536</v>
      </c>
      <c r="N10" s="18"/>
      <c r="O10" s="19">
        <v>19880</v>
      </c>
      <c r="P10" s="18"/>
      <c r="Q10" s="19">
        <v>20141</v>
      </c>
      <c r="R10" s="18"/>
      <c r="S10" s="19">
        <v>20345</v>
      </c>
      <c r="T10" s="20"/>
      <c r="U10" s="19">
        <v>20680</v>
      </c>
      <c r="V10" s="21"/>
      <c r="W10" s="22">
        <v>20857</v>
      </c>
      <c r="X10" s="21"/>
      <c r="Y10" s="22">
        <v>21338</v>
      </c>
      <c r="Z10" s="21"/>
      <c r="AA10" s="22">
        <v>21829</v>
      </c>
      <c r="AB10" s="42"/>
      <c r="AC10" s="22">
        <v>22403</v>
      </c>
      <c r="AD10" s="16"/>
      <c r="AE10" s="22">
        <v>22651</v>
      </c>
      <c r="AF10" s="42"/>
      <c r="AG10" s="22">
        <v>21816</v>
      </c>
      <c r="AH10" s="41"/>
      <c r="AI10" s="22">
        <v>23028</v>
      </c>
      <c r="AJ10" s="41"/>
      <c r="AK10" s="22">
        <v>23622.352999999999</v>
      </c>
      <c r="AL10" s="16"/>
      <c r="AM10" s="22">
        <v>23861</v>
      </c>
      <c r="AN10" s="93"/>
    </row>
    <row r="11" spans="1:40">
      <c r="A11" s="23" t="s">
        <v>11</v>
      </c>
      <c r="B11" s="45"/>
      <c r="C11" s="17" t="s">
        <v>12</v>
      </c>
      <c r="D11" s="71"/>
      <c r="E11" s="37">
        <v>83.9</v>
      </c>
      <c r="F11" s="67"/>
      <c r="G11" s="38">
        <v>7936</v>
      </c>
      <c r="H11" s="18"/>
      <c r="I11" s="38">
        <v>8005</v>
      </c>
      <c r="J11" s="18"/>
      <c r="K11" s="38">
        <v>8039</v>
      </c>
      <c r="L11" s="18"/>
      <c r="M11" s="19">
        <v>8069</v>
      </c>
      <c r="N11" s="18"/>
      <c r="O11" s="19">
        <v>8054</v>
      </c>
      <c r="P11" s="18"/>
      <c r="Q11" s="19">
        <v>8105</v>
      </c>
      <c r="R11" s="18"/>
      <c r="S11" s="19">
        <v>8168</v>
      </c>
      <c r="T11" s="20"/>
      <c r="U11" s="19">
        <v>8263</v>
      </c>
      <c r="V11" s="21"/>
      <c r="W11" s="22">
        <v>8319</v>
      </c>
      <c r="X11" s="21"/>
      <c r="Y11" s="22">
        <v>8338</v>
      </c>
      <c r="Z11" s="21"/>
      <c r="AA11" s="22">
        <v>8378</v>
      </c>
      <c r="AB11" s="42"/>
      <c r="AC11" s="22">
        <v>8382</v>
      </c>
      <c r="AD11" s="16"/>
      <c r="AE11" s="22">
        <v>8419</v>
      </c>
      <c r="AF11" s="42"/>
      <c r="AG11" s="22">
        <v>8456</v>
      </c>
      <c r="AH11" s="41"/>
      <c r="AI11" s="22">
        <v>8496</v>
      </c>
      <c r="AJ11" s="41"/>
      <c r="AK11" s="22">
        <v>8516.9159999999993</v>
      </c>
      <c r="AL11" s="16"/>
      <c r="AM11" s="22">
        <v>8608</v>
      </c>
      <c r="AN11" s="93"/>
    </row>
    <row r="12" spans="1:40">
      <c r="A12" s="17" t="s">
        <v>13</v>
      </c>
      <c r="B12" s="44"/>
      <c r="C12" s="17" t="s">
        <v>14</v>
      </c>
      <c r="D12" s="71"/>
      <c r="E12" s="37">
        <v>30.5</v>
      </c>
      <c r="F12" s="67"/>
      <c r="G12" s="38">
        <v>10084</v>
      </c>
      <c r="H12" s="18"/>
      <c r="I12" s="38">
        <v>10193</v>
      </c>
      <c r="J12" s="18"/>
      <c r="K12" s="38">
        <v>10227</v>
      </c>
      <c r="L12" s="18"/>
      <c r="M12" s="19">
        <v>10276</v>
      </c>
      <c r="N12" s="18"/>
      <c r="O12" s="19">
        <v>10341</v>
      </c>
      <c r="P12" s="18"/>
      <c r="Q12" s="19">
        <v>10416</v>
      </c>
      <c r="R12" s="18"/>
      <c r="S12" s="19">
        <v>10432</v>
      </c>
      <c r="T12" s="20"/>
      <c r="U12" s="19">
        <v>10517</v>
      </c>
      <c r="V12" s="21"/>
      <c r="W12" s="22">
        <v>10597</v>
      </c>
      <c r="X12" s="21"/>
      <c r="Y12" s="22">
        <v>10697</v>
      </c>
      <c r="Z12" s="21"/>
      <c r="AA12" s="22">
        <v>10779</v>
      </c>
      <c r="AB12" s="42"/>
      <c r="AC12" s="22">
        <v>10868</v>
      </c>
      <c r="AD12" s="16"/>
      <c r="AE12" s="22">
        <v>10971</v>
      </c>
      <c r="AF12" s="42"/>
      <c r="AG12" s="22">
        <v>11053</v>
      </c>
      <c r="AH12" s="41"/>
      <c r="AI12" s="22">
        <v>11237</v>
      </c>
      <c r="AJ12" s="41"/>
      <c r="AK12" s="22">
        <v>11226.322</v>
      </c>
      <c r="AL12" s="16"/>
      <c r="AM12" s="22">
        <v>11227</v>
      </c>
      <c r="AN12" s="93"/>
    </row>
    <row r="13" spans="1:40">
      <c r="A13" s="17" t="s">
        <v>15</v>
      </c>
      <c r="B13" s="44"/>
      <c r="C13" s="17" t="s">
        <v>16</v>
      </c>
      <c r="D13" s="71"/>
      <c r="E13" s="37">
        <v>207.6</v>
      </c>
      <c r="F13" s="67"/>
      <c r="G13" s="38">
        <v>10270</v>
      </c>
      <c r="H13" s="18"/>
      <c r="I13" s="38">
        <v>10054</v>
      </c>
      <c r="J13" s="18"/>
      <c r="K13" s="38">
        <v>10005</v>
      </c>
      <c r="L13" s="18"/>
      <c r="M13" s="19">
        <v>9922</v>
      </c>
      <c r="N13" s="18"/>
      <c r="O13" s="19">
        <v>9881</v>
      </c>
      <c r="P13" s="18"/>
      <c r="Q13" s="19">
        <v>9828</v>
      </c>
      <c r="R13" s="18"/>
      <c r="S13" s="19">
        <v>9776</v>
      </c>
      <c r="T13" s="20"/>
      <c r="U13" s="19">
        <v>9726</v>
      </c>
      <c r="V13" s="21"/>
      <c r="W13" s="22">
        <v>9692</v>
      </c>
      <c r="X13" s="21"/>
      <c r="Y13" s="22">
        <v>9675</v>
      </c>
      <c r="Z13" s="21"/>
      <c r="AA13" s="22">
        <v>9658</v>
      </c>
      <c r="AB13" s="42"/>
      <c r="AC13" s="22">
        <v>9457</v>
      </c>
      <c r="AD13" s="16"/>
      <c r="AE13" s="22">
        <v>9472</v>
      </c>
      <c r="AF13" s="42"/>
      <c r="AG13" s="22">
        <v>9453</v>
      </c>
      <c r="AH13" s="41"/>
      <c r="AI13" s="22">
        <v>9441</v>
      </c>
      <c r="AJ13" s="41"/>
      <c r="AK13" s="22">
        <v>9500.4220000000005</v>
      </c>
      <c r="AL13" s="16"/>
      <c r="AM13" s="22">
        <v>9487</v>
      </c>
      <c r="AN13" s="93"/>
    </row>
    <row r="14" spans="1:40">
      <c r="A14" s="17" t="s">
        <v>17</v>
      </c>
      <c r="B14" s="44"/>
      <c r="C14" s="17" t="s">
        <v>18</v>
      </c>
      <c r="D14" s="71"/>
      <c r="E14" s="37">
        <v>8515.7999999999993</v>
      </c>
      <c r="F14" s="67"/>
      <c r="G14" s="38">
        <v>161692</v>
      </c>
      <c r="H14" s="18"/>
      <c r="I14" s="38">
        <v>174174</v>
      </c>
      <c r="J14" s="18"/>
      <c r="K14" s="38">
        <v>176659</v>
      </c>
      <c r="L14" s="18"/>
      <c r="M14" s="19">
        <v>174706</v>
      </c>
      <c r="N14" s="18"/>
      <c r="O14" s="19">
        <v>178470</v>
      </c>
      <c r="P14" s="18"/>
      <c r="Q14" s="19">
        <v>180542</v>
      </c>
      <c r="R14" s="18"/>
      <c r="S14" s="19">
        <v>184016</v>
      </c>
      <c r="T14" s="20"/>
      <c r="U14" s="19">
        <v>186771</v>
      </c>
      <c r="V14" s="21"/>
      <c r="W14" s="22">
        <v>189335</v>
      </c>
      <c r="X14" s="21"/>
      <c r="Y14" s="22">
        <v>187163</v>
      </c>
      <c r="Z14" s="21"/>
      <c r="AA14" s="22">
        <v>191481</v>
      </c>
      <c r="AB14" s="42"/>
      <c r="AC14" s="22">
        <v>193253</v>
      </c>
      <c r="AD14" s="16"/>
      <c r="AE14" s="22">
        <v>192813</v>
      </c>
      <c r="AF14" s="42"/>
      <c r="AG14" s="22">
        <v>195094</v>
      </c>
      <c r="AH14" s="41"/>
      <c r="AI14" s="22">
        <v>195976</v>
      </c>
      <c r="AJ14" s="41"/>
      <c r="AK14" s="22">
        <v>206077.89799999999</v>
      </c>
      <c r="AL14" s="16"/>
      <c r="AM14" s="22">
        <v>204519</v>
      </c>
      <c r="AN14" s="93"/>
    </row>
    <row r="15" spans="1:40">
      <c r="A15" s="17" t="s">
        <v>19</v>
      </c>
      <c r="B15" s="44"/>
      <c r="C15" s="17" t="s">
        <v>20</v>
      </c>
      <c r="D15" s="71"/>
      <c r="E15" s="37">
        <v>111</v>
      </c>
      <c r="F15" s="67"/>
      <c r="G15" s="38">
        <v>8357</v>
      </c>
      <c r="H15" s="18"/>
      <c r="I15" s="38">
        <v>8006</v>
      </c>
      <c r="J15" s="18"/>
      <c r="K15" s="38">
        <v>7948</v>
      </c>
      <c r="L15" s="18"/>
      <c r="M15" s="19">
        <v>7868</v>
      </c>
      <c r="N15" s="18"/>
      <c r="O15" s="19">
        <v>7786</v>
      </c>
      <c r="P15" s="18"/>
      <c r="Q15" s="19">
        <v>7715</v>
      </c>
      <c r="R15" s="18"/>
      <c r="S15" s="19">
        <v>7740</v>
      </c>
      <c r="T15" s="20"/>
      <c r="U15" s="19">
        <v>7681</v>
      </c>
      <c r="V15" s="21"/>
      <c r="W15" s="22">
        <v>7645</v>
      </c>
      <c r="X15" s="21"/>
      <c r="Y15" s="22">
        <v>7569</v>
      </c>
      <c r="Z15" s="21"/>
      <c r="AA15" s="22">
        <v>7584</v>
      </c>
      <c r="AB15" s="42"/>
      <c r="AC15" s="22">
        <v>7562</v>
      </c>
      <c r="AD15" s="16"/>
      <c r="AE15" s="22">
        <v>7333</v>
      </c>
      <c r="AF15" s="42"/>
      <c r="AG15" s="22">
        <v>7288</v>
      </c>
      <c r="AH15" s="41"/>
      <c r="AI15" s="22">
        <v>7268</v>
      </c>
      <c r="AJ15" s="41"/>
      <c r="AK15" s="22">
        <v>7201.308</v>
      </c>
      <c r="AL15" s="16"/>
      <c r="AM15" s="22">
        <v>7181</v>
      </c>
      <c r="AN15" s="93"/>
    </row>
    <row r="16" spans="1:40">
      <c r="A16" s="17" t="s">
        <v>21</v>
      </c>
      <c r="B16" s="44"/>
      <c r="C16" s="17" t="s">
        <v>22</v>
      </c>
      <c r="D16" s="72" t="s">
        <v>23</v>
      </c>
      <c r="E16" s="37">
        <v>756.1</v>
      </c>
      <c r="F16" s="67"/>
      <c r="G16" s="38">
        <v>14410</v>
      </c>
      <c r="H16" s="18"/>
      <c r="I16" s="38">
        <v>15419</v>
      </c>
      <c r="J16" s="18"/>
      <c r="K16" s="38">
        <v>15602</v>
      </c>
      <c r="L16" s="18"/>
      <c r="M16" s="19">
        <v>15589</v>
      </c>
      <c r="N16" s="18"/>
      <c r="O16" s="19">
        <v>15326</v>
      </c>
      <c r="P16" s="18"/>
      <c r="Q16" s="19">
        <v>15824</v>
      </c>
      <c r="R16" s="18"/>
      <c r="S16" s="19">
        <v>16295</v>
      </c>
      <c r="T16" s="20"/>
      <c r="U16" s="19">
        <v>16436</v>
      </c>
      <c r="V16" s="21"/>
      <c r="W16" s="22">
        <v>16598</v>
      </c>
      <c r="X16" s="21"/>
      <c r="Y16" s="22">
        <v>16454</v>
      </c>
      <c r="Z16" s="21"/>
      <c r="AA16" s="22">
        <v>16602</v>
      </c>
      <c r="AB16" s="42"/>
      <c r="AC16" s="22">
        <v>16746</v>
      </c>
      <c r="AD16" s="16"/>
      <c r="AE16" s="22">
        <v>17270</v>
      </c>
      <c r="AF16" s="42"/>
      <c r="AG16" s="22">
        <v>17423</v>
      </c>
      <c r="AH16" s="41"/>
      <c r="AI16" s="22">
        <v>16770</v>
      </c>
      <c r="AJ16" s="41"/>
      <c r="AK16" s="22">
        <v>17762.647000000001</v>
      </c>
      <c r="AL16" s="16"/>
      <c r="AM16" s="22">
        <v>18068</v>
      </c>
      <c r="AN16" s="93"/>
    </row>
    <row r="17" spans="1:40">
      <c r="A17" s="17" t="s">
        <v>24</v>
      </c>
      <c r="B17" s="44"/>
      <c r="C17" s="17" t="s">
        <v>25</v>
      </c>
      <c r="D17" s="71"/>
      <c r="E17" s="37">
        <v>9572.9</v>
      </c>
      <c r="F17" s="67"/>
      <c r="G17" s="38">
        <v>1217595</v>
      </c>
      <c r="H17" s="18"/>
      <c r="I17" s="38">
        <v>1274062</v>
      </c>
      <c r="J17" s="18"/>
      <c r="K17" s="38">
        <v>1283859</v>
      </c>
      <c r="L17" s="18"/>
      <c r="M17" s="19">
        <v>1294377</v>
      </c>
      <c r="N17" s="18"/>
      <c r="O17" s="19">
        <v>1288892</v>
      </c>
      <c r="P17" s="18"/>
      <c r="Q17" s="19">
        <v>1298848</v>
      </c>
      <c r="R17" s="18"/>
      <c r="S17" s="19">
        <v>1304369</v>
      </c>
      <c r="T17" s="20"/>
      <c r="U17" s="19">
        <v>1311381</v>
      </c>
      <c r="V17" s="21"/>
      <c r="W17" s="22">
        <v>1317925</v>
      </c>
      <c r="X17" s="21"/>
      <c r="Y17" s="22">
        <v>1324681</v>
      </c>
      <c r="Z17" s="21"/>
      <c r="AA17" s="22">
        <v>1331433</v>
      </c>
      <c r="AB17" s="42"/>
      <c r="AC17" s="22">
        <v>1338085</v>
      </c>
      <c r="AD17" s="16"/>
      <c r="AE17" s="22">
        <v>1342274</v>
      </c>
      <c r="AF17" s="42"/>
      <c r="AG17" s="22">
        <v>1349911</v>
      </c>
      <c r="AH17" s="41"/>
      <c r="AI17" s="22">
        <v>1357388</v>
      </c>
      <c r="AJ17" s="41"/>
      <c r="AK17" s="22">
        <v>1369435.67</v>
      </c>
      <c r="AL17" s="16"/>
      <c r="AM17" s="22">
        <v>1370708</v>
      </c>
      <c r="AN17" s="93"/>
    </row>
    <row r="18" spans="1:40">
      <c r="A18" s="17" t="s">
        <v>26</v>
      </c>
      <c r="B18" s="44"/>
      <c r="C18" s="17" t="s">
        <v>27</v>
      </c>
      <c r="D18" s="71"/>
      <c r="E18" s="37">
        <v>56.6</v>
      </c>
      <c r="F18" s="67"/>
      <c r="G18" s="38">
        <v>4669</v>
      </c>
      <c r="H18" s="18"/>
      <c r="I18" s="38">
        <v>4505</v>
      </c>
      <c r="J18" s="18"/>
      <c r="K18" s="38">
        <v>4482</v>
      </c>
      <c r="L18" s="18"/>
      <c r="M18" s="19">
        <v>4440</v>
      </c>
      <c r="N18" s="18"/>
      <c r="O18" s="19">
        <v>4428</v>
      </c>
      <c r="P18" s="18"/>
      <c r="Q18" s="19">
        <v>4497</v>
      </c>
      <c r="R18" s="18"/>
      <c r="S18" s="19">
        <v>4440</v>
      </c>
      <c r="T18" s="20"/>
      <c r="U18" s="19">
        <v>4450</v>
      </c>
      <c r="V18" s="21"/>
      <c r="W18" s="22">
        <v>4440</v>
      </c>
      <c r="X18" s="21"/>
      <c r="Y18" s="22">
        <v>4433</v>
      </c>
      <c r="Z18" s="21"/>
      <c r="AA18" s="22">
        <v>4431</v>
      </c>
      <c r="AB18" s="42"/>
      <c r="AC18" s="22">
        <v>4426</v>
      </c>
      <c r="AD18" s="16"/>
      <c r="AE18" s="22">
        <v>4287</v>
      </c>
      <c r="AF18" s="42"/>
      <c r="AG18" s="22">
        <v>4273</v>
      </c>
      <c r="AH18" s="41"/>
      <c r="AI18" s="22">
        <v>4251</v>
      </c>
      <c r="AJ18" s="41"/>
      <c r="AK18" s="22">
        <v>4255.8530000000001</v>
      </c>
      <c r="AL18" s="16"/>
      <c r="AM18" s="22">
        <v>4232</v>
      </c>
      <c r="AN18" s="93"/>
    </row>
    <row r="19" spans="1:40">
      <c r="A19" s="23" t="s">
        <v>28</v>
      </c>
      <c r="B19" s="46" t="s">
        <v>29</v>
      </c>
      <c r="C19" s="17" t="s">
        <v>30</v>
      </c>
      <c r="D19" s="71"/>
      <c r="E19" s="37">
        <v>9.3000000000000007</v>
      </c>
      <c r="F19" s="68"/>
      <c r="G19" s="38">
        <v>731</v>
      </c>
      <c r="H19" s="18"/>
      <c r="I19" s="38">
        <v>787</v>
      </c>
      <c r="J19" s="18"/>
      <c r="K19" s="38">
        <v>797</v>
      </c>
      <c r="L19" s="18"/>
      <c r="M19" s="19">
        <v>799</v>
      </c>
      <c r="N19" s="18"/>
      <c r="O19" s="19">
        <v>714</v>
      </c>
      <c r="P19" s="18"/>
      <c r="Q19" s="19">
        <v>749</v>
      </c>
      <c r="R19" s="18"/>
      <c r="S19" s="19">
        <v>749</v>
      </c>
      <c r="T19" s="20"/>
      <c r="U19" s="19">
        <v>766</v>
      </c>
      <c r="V19" s="21"/>
      <c r="W19" s="22">
        <v>1047</v>
      </c>
      <c r="X19" s="21"/>
      <c r="Y19" s="22">
        <v>1076</v>
      </c>
      <c r="Z19" s="21"/>
      <c r="AA19" s="22">
        <v>1084</v>
      </c>
      <c r="AB19" s="42"/>
      <c r="AC19" s="22">
        <v>1085</v>
      </c>
      <c r="AD19" s="16"/>
      <c r="AE19" s="22">
        <v>1118</v>
      </c>
      <c r="AF19" s="42"/>
      <c r="AG19" s="22">
        <v>1139</v>
      </c>
      <c r="AH19" s="41"/>
      <c r="AI19" s="22">
        <v>1192</v>
      </c>
      <c r="AJ19" s="41"/>
      <c r="AK19" s="22">
        <v>1153.6579999999999</v>
      </c>
      <c r="AL19" s="16"/>
      <c r="AM19" s="22">
        <v>1153</v>
      </c>
      <c r="AN19" s="93"/>
    </row>
    <row r="20" spans="1:40">
      <c r="A20" s="17" t="s">
        <v>31</v>
      </c>
      <c r="B20" s="44"/>
      <c r="C20" s="23" t="s">
        <v>32</v>
      </c>
      <c r="D20" s="73"/>
      <c r="E20" s="37">
        <v>78.900000000000006</v>
      </c>
      <c r="F20" s="66"/>
      <c r="G20" s="38">
        <v>10319</v>
      </c>
      <c r="H20" s="24"/>
      <c r="I20" s="38">
        <v>10224</v>
      </c>
      <c r="J20" s="24"/>
      <c r="K20" s="38">
        <v>10206</v>
      </c>
      <c r="L20" s="24"/>
      <c r="M20" s="25">
        <v>10201</v>
      </c>
      <c r="N20" s="24"/>
      <c r="O20" s="25">
        <v>10202</v>
      </c>
      <c r="P20" s="24"/>
      <c r="Q20" s="25">
        <v>10212</v>
      </c>
      <c r="R20" s="24"/>
      <c r="S20" s="25">
        <v>10235</v>
      </c>
      <c r="T20" s="26"/>
      <c r="U20" s="25">
        <v>10260</v>
      </c>
      <c r="V20" s="27"/>
      <c r="W20" s="22">
        <v>10302</v>
      </c>
      <c r="X20" s="27"/>
      <c r="Y20" s="22">
        <v>10408</v>
      </c>
      <c r="Z20" s="27"/>
      <c r="AA20" s="22">
        <v>10504</v>
      </c>
      <c r="AB20" s="41"/>
      <c r="AC20" s="22">
        <v>10526</v>
      </c>
      <c r="AD20" s="16"/>
      <c r="AE20" s="22">
        <v>10551</v>
      </c>
      <c r="AF20" s="41"/>
      <c r="AG20" s="22">
        <v>10605</v>
      </c>
      <c r="AH20" s="41"/>
      <c r="AI20" s="22">
        <v>10483</v>
      </c>
      <c r="AJ20" s="41"/>
      <c r="AK20" s="22">
        <v>10542.665999999999</v>
      </c>
      <c r="AL20" s="16"/>
      <c r="AM20" s="22">
        <v>10551</v>
      </c>
      <c r="AN20" s="93"/>
    </row>
    <row r="21" spans="1:40">
      <c r="A21" s="17" t="s">
        <v>33</v>
      </c>
      <c r="B21" s="44"/>
      <c r="C21" s="17" t="s">
        <v>34</v>
      </c>
      <c r="D21" s="71"/>
      <c r="E21" s="37">
        <v>42.9</v>
      </c>
      <c r="F21" s="67"/>
      <c r="G21" s="38">
        <v>5228</v>
      </c>
      <c r="H21" s="18"/>
      <c r="I21" s="38">
        <v>5335</v>
      </c>
      <c r="J21" s="18"/>
      <c r="K21" s="38">
        <v>5354</v>
      </c>
      <c r="L21" s="18"/>
      <c r="M21" s="19">
        <v>5343</v>
      </c>
      <c r="N21" s="18"/>
      <c r="O21" s="19">
        <v>5387</v>
      </c>
      <c r="P21" s="18"/>
      <c r="Q21" s="19">
        <v>5401</v>
      </c>
      <c r="R21" s="18"/>
      <c r="S21" s="19">
        <v>5416</v>
      </c>
      <c r="T21" s="20"/>
      <c r="U21" s="19">
        <v>5435</v>
      </c>
      <c r="V21" s="21"/>
      <c r="W21" s="22">
        <v>5454</v>
      </c>
      <c r="X21" s="21"/>
      <c r="Y21" s="22">
        <v>5494</v>
      </c>
      <c r="Z21" s="21"/>
      <c r="AA21" s="22">
        <v>5523</v>
      </c>
      <c r="AB21" s="42"/>
      <c r="AC21" s="22">
        <v>5546</v>
      </c>
      <c r="AD21" s="16"/>
      <c r="AE21" s="22">
        <v>5574</v>
      </c>
      <c r="AF21" s="42"/>
      <c r="AG21" s="22">
        <v>5598</v>
      </c>
      <c r="AH21" s="41"/>
      <c r="AI21" s="22">
        <v>5638</v>
      </c>
      <c r="AJ21" s="41"/>
      <c r="AK21" s="22">
        <v>5646.8990000000003</v>
      </c>
      <c r="AL21" s="16"/>
      <c r="AM21" s="22">
        <v>5676</v>
      </c>
      <c r="AN21" s="93"/>
    </row>
    <row r="22" spans="1:40">
      <c r="A22" s="17" t="s">
        <v>35</v>
      </c>
      <c r="B22" s="44"/>
      <c r="C22" s="17" t="s">
        <v>36</v>
      </c>
      <c r="D22" s="71"/>
      <c r="E22" s="37">
        <v>996.6</v>
      </c>
      <c r="F22" s="67"/>
      <c r="G22" s="38">
        <v>63858</v>
      </c>
      <c r="H22" s="18"/>
      <c r="I22" s="38">
        <v>70174</v>
      </c>
      <c r="J22" s="18"/>
      <c r="K22" s="38">
        <v>71518</v>
      </c>
      <c r="L22" s="18"/>
      <c r="M22" s="19">
        <v>70278</v>
      </c>
      <c r="N22" s="18"/>
      <c r="O22" s="19">
        <v>68185</v>
      </c>
      <c r="P22" s="18"/>
      <c r="Q22" s="19">
        <v>69261</v>
      </c>
      <c r="R22" s="18"/>
      <c r="S22" s="19">
        <v>70457</v>
      </c>
      <c r="T22" s="20"/>
      <c r="U22" s="19">
        <v>72034</v>
      </c>
      <c r="V22" s="21"/>
      <c r="W22" s="22">
        <v>73358</v>
      </c>
      <c r="X22" s="21"/>
      <c r="Y22" s="22">
        <v>74805</v>
      </c>
      <c r="Z22" s="21"/>
      <c r="AA22" s="22">
        <v>82999</v>
      </c>
      <c r="AB22" s="42"/>
      <c r="AC22" s="22">
        <v>84474</v>
      </c>
      <c r="AD22" s="16"/>
      <c r="AE22" s="22">
        <v>82537</v>
      </c>
      <c r="AF22" s="42"/>
      <c r="AG22" s="22">
        <v>83958</v>
      </c>
      <c r="AH22" s="41"/>
      <c r="AI22" s="22">
        <v>85017</v>
      </c>
      <c r="AJ22" s="41"/>
      <c r="AK22" s="22">
        <v>89579.67</v>
      </c>
      <c r="AL22" s="16"/>
      <c r="AM22" s="22">
        <v>88807</v>
      </c>
      <c r="AN22" s="93"/>
    </row>
    <row r="23" spans="1:40">
      <c r="A23" s="17" t="s">
        <v>37</v>
      </c>
      <c r="B23" s="44"/>
      <c r="C23" s="23" t="s">
        <v>38</v>
      </c>
      <c r="D23" s="73"/>
      <c r="E23" s="37">
        <v>45.2</v>
      </c>
      <c r="F23" s="66"/>
      <c r="G23" s="38">
        <v>1439</v>
      </c>
      <c r="H23" s="24"/>
      <c r="I23" s="38">
        <v>1370</v>
      </c>
      <c r="J23" s="24"/>
      <c r="K23" s="38">
        <v>1363</v>
      </c>
      <c r="L23" s="24"/>
      <c r="M23" s="25">
        <v>1359</v>
      </c>
      <c r="N23" s="24"/>
      <c r="O23" s="25">
        <v>1353</v>
      </c>
      <c r="P23" s="24"/>
      <c r="Q23" s="25">
        <v>1342</v>
      </c>
      <c r="R23" s="24"/>
      <c r="S23" s="25">
        <v>1345</v>
      </c>
      <c r="T23" s="26"/>
      <c r="U23" s="25">
        <v>1343</v>
      </c>
      <c r="V23" s="27"/>
      <c r="W23" s="22">
        <v>1338</v>
      </c>
      <c r="X23" s="27"/>
      <c r="Y23" s="22">
        <v>1340</v>
      </c>
      <c r="Z23" s="27"/>
      <c r="AA23" s="22">
        <v>1340</v>
      </c>
      <c r="AB23" s="41"/>
      <c r="AC23" s="22">
        <v>1340</v>
      </c>
      <c r="AD23" s="16"/>
      <c r="AE23" s="22">
        <v>1340</v>
      </c>
      <c r="AF23" s="41"/>
      <c r="AG23" s="22">
        <v>1291</v>
      </c>
      <c r="AH23" s="41"/>
      <c r="AI23" s="22">
        <v>1285</v>
      </c>
      <c r="AJ23" s="41"/>
      <c r="AK23" s="22">
        <v>1316.203</v>
      </c>
      <c r="AL23" s="16"/>
      <c r="AM23" s="22">
        <v>1311</v>
      </c>
      <c r="AN23" s="93"/>
    </row>
    <row r="24" spans="1:40">
      <c r="A24" s="17" t="s">
        <v>39</v>
      </c>
      <c r="B24" s="44"/>
      <c r="C24" s="17" t="s">
        <v>40</v>
      </c>
      <c r="D24" s="71"/>
      <c r="E24" s="37">
        <v>390.9</v>
      </c>
      <c r="F24" s="67"/>
      <c r="G24" s="38">
        <v>5108</v>
      </c>
      <c r="H24" s="24"/>
      <c r="I24" s="38">
        <v>5173</v>
      </c>
      <c r="J24" s="24"/>
      <c r="K24" s="38">
        <v>5186</v>
      </c>
      <c r="L24" s="24"/>
      <c r="M24" s="25">
        <v>5183</v>
      </c>
      <c r="N24" s="24"/>
      <c r="O24" s="25">
        <v>5212</v>
      </c>
      <c r="P24" s="24"/>
      <c r="Q24" s="25">
        <v>5226</v>
      </c>
      <c r="R24" s="24"/>
      <c r="S24" s="25">
        <v>5244</v>
      </c>
      <c r="T24" s="26"/>
      <c r="U24" s="25">
        <v>5265</v>
      </c>
      <c r="V24" s="27"/>
      <c r="W24" s="22">
        <v>5286</v>
      </c>
      <c r="X24" s="27"/>
      <c r="Y24" s="22">
        <v>5310</v>
      </c>
      <c r="Z24" s="27"/>
      <c r="AA24" s="22">
        <v>5339</v>
      </c>
      <c r="AB24" s="41"/>
      <c r="AC24" s="22">
        <v>5364</v>
      </c>
      <c r="AD24" s="16"/>
      <c r="AE24" s="22">
        <v>5387</v>
      </c>
      <c r="AF24" s="41"/>
      <c r="AG24" s="22">
        <v>5414</v>
      </c>
      <c r="AH24" s="41"/>
      <c r="AI24" s="22">
        <v>5439</v>
      </c>
      <c r="AJ24" s="41"/>
      <c r="AK24" s="22">
        <v>5479.66</v>
      </c>
      <c r="AL24" s="16"/>
      <c r="AM24" s="22">
        <v>5483</v>
      </c>
      <c r="AN24" s="93"/>
    </row>
    <row r="25" spans="1:40">
      <c r="A25" s="23" t="s">
        <v>41</v>
      </c>
      <c r="B25" s="46" t="s">
        <v>42</v>
      </c>
      <c r="C25" s="17" t="s">
        <v>43</v>
      </c>
      <c r="D25" s="71"/>
      <c r="E25" s="37">
        <v>544</v>
      </c>
      <c r="F25" s="67"/>
      <c r="G25" s="38">
        <v>57999</v>
      </c>
      <c r="H25" s="24"/>
      <c r="I25" s="38">
        <v>59128</v>
      </c>
      <c r="J25" s="24"/>
      <c r="K25" s="38">
        <v>59459</v>
      </c>
      <c r="L25" s="24"/>
      <c r="M25" s="25">
        <v>59670</v>
      </c>
      <c r="N25" s="24"/>
      <c r="O25" s="25">
        <v>59773</v>
      </c>
      <c r="P25" s="24"/>
      <c r="Q25" s="25">
        <v>60044</v>
      </c>
      <c r="R25" s="24"/>
      <c r="S25" s="25">
        <v>60733</v>
      </c>
      <c r="T25" s="26"/>
      <c r="U25" s="25">
        <v>61114</v>
      </c>
      <c r="V25" s="27"/>
      <c r="W25" s="22">
        <v>61709</v>
      </c>
      <c r="X25" s="27"/>
      <c r="Y25" s="22">
        <v>62028</v>
      </c>
      <c r="Z25" s="27"/>
      <c r="AA25" s="22">
        <v>62596</v>
      </c>
      <c r="AB25" s="41"/>
      <c r="AC25" s="22">
        <v>62962</v>
      </c>
      <c r="AD25" s="16"/>
      <c r="AE25" s="22">
        <v>63278</v>
      </c>
      <c r="AF25" s="41"/>
      <c r="AG25" s="22">
        <v>63652</v>
      </c>
      <c r="AH25" s="41"/>
      <c r="AI25" s="22">
        <v>63853</v>
      </c>
      <c r="AJ25" s="41"/>
      <c r="AK25" s="22">
        <v>64121.249000000003</v>
      </c>
      <c r="AL25" s="16"/>
      <c r="AM25" s="22">
        <v>64295</v>
      </c>
      <c r="AN25" s="93"/>
    </row>
    <row r="26" spans="1:40">
      <c r="A26" s="23" t="s">
        <v>44</v>
      </c>
      <c r="B26" s="45"/>
      <c r="C26" s="23" t="s">
        <v>45</v>
      </c>
      <c r="D26" s="73"/>
      <c r="E26" s="37">
        <v>132</v>
      </c>
      <c r="F26" s="66"/>
      <c r="G26" s="38">
        <v>10672</v>
      </c>
      <c r="H26" s="24"/>
      <c r="I26" s="38">
        <v>10942</v>
      </c>
      <c r="J26" s="24"/>
      <c r="K26" s="38">
        <v>10974</v>
      </c>
      <c r="L26" s="24"/>
      <c r="M26" s="19">
        <v>11000</v>
      </c>
      <c r="N26" s="24"/>
      <c r="O26" s="25">
        <v>11001</v>
      </c>
      <c r="P26" s="24"/>
      <c r="Q26" s="25">
        <v>11015</v>
      </c>
      <c r="R26" s="24"/>
      <c r="S26" s="25">
        <v>11088</v>
      </c>
      <c r="T26" s="26"/>
      <c r="U26" s="25">
        <v>11130</v>
      </c>
      <c r="V26" s="27"/>
      <c r="W26" s="22">
        <v>11190</v>
      </c>
      <c r="X26" s="27"/>
      <c r="Y26" s="22">
        <v>11239</v>
      </c>
      <c r="Z26" s="27"/>
      <c r="AA26" s="22">
        <v>11285</v>
      </c>
      <c r="AB26" s="41"/>
      <c r="AC26" s="22">
        <v>11329</v>
      </c>
      <c r="AD26" s="16"/>
      <c r="AE26" s="22">
        <v>11372</v>
      </c>
      <c r="AF26" s="41"/>
      <c r="AG26" s="22">
        <v>9793</v>
      </c>
      <c r="AH26" s="41"/>
      <c r="AI26" s="22">
        <v>10893</v>
      </c>
      <c r="AJ26" s="41"/>
      <c r="AK26" s="22">
        <v>11000.777</v>
      </c>
      <c r="AL26" s="16"/>
      <c r="AM26" s="22">
        <v>10943</v>
      </c>
      <c r="AN26" s="93"/>
    </row>
    <row r="27" spans="1:40">
      <c r="A27" s="23" t="s">
        <v>46</v>
      </c>
      <c r="B27" s="45"/>
      <c r="C27" s="23" t="s">
        <v>47</v>
      </c>
      <c r="D27" s="73"/>
      <c r="E27" s="37">
        <v>506</v>
      </c>
      <c r="F27" s="66"/>
      <c r="G27" s="38">
        <v>39391</v>
      </c>
      <c r="H27" s="24"/>
      <c r="I27" s="38">
        <v>40264</v>
      </c>
      <c r="J27" s="24"/>
      <c r="K27" s="38">
        <v>40708</v>
      </c>
      <c r="L27" s="24"/>
      <c r="M27" s="19">
        <v>41257</v>
      </c>
      <c r="N27" s="24"/>
      <c r="O27" s="25">
        <v>42600</v>
      </c>
      <c r="P27" s="24"/>
      <c r="Q27" s="25">
        <v>43768</v>
      </c>
      <c r="R27" s="24"/>
      <c r="S27" s="25">
        <v>44079</v>
      </c>
      <c r="T27" s="26"/>
      <c r="U27" s="25">
        <v>44561</v>
      </c>
      <c r="V27" s="27"/>
      <c r="W27" s="22">
        <v>45321</v>
      </c>
      <c r="X27" s="27"/>
      <c r="Y27" s="22">
        <v>45661</v>
      </c>
      <c r="Z27" s="27"/>
      <c r="AA27" s="22">
        <v>46059</v>
      </c>
      <c r="AB27" s="41"/>
      <c r="AC27" s="22">
        <v>46506</v>
      </c>
      <c r="AD27" s="16"/>
      <c r="AE27" s="22">
        <v>47215</v>
      </c>
      <c r="AF27" s="41"/>
      <c r="AG27" s="22">
        <v>47346</v>
      </c>
      <c r="AH27" s="41"/>
      <c r="AI27" s="22">
        <v>47888</v>
      </c>
      <c r="AJ27" s="41"/>
      <c r="AK27" s="22">
        <v>46259.716</v>
      </c>
      <c r="AL27" s="16"/>
      <c r="AM27" s="22">
        <v>46381</v>
      </c>
      <c r="AN27" s="93"/>
    </row>
    <row r="28" spans="1:40">
      <c r="A28" s="23" t="s">
        <v>48</v>
      </c>
      <c r="B28" s="45"/>
      <c r="C28" s="23" t="s">
        <v>49</v>
      </c>
      <c r="D28" s="74" t="s">
        <v>50</v>
      </c>
      <c r="E28" s="37">
        <v>41.9</v>
      </c>
      <c r="F28" s="66"/>
      <c r="G28" s="38">
        <v>15448</v>
      </c>
      <c r="H28" s="24"/>
      <c r="I28" s="38">
        <v>15915</v>
      </c>
      <c r="J28" s="24"/>
      <c r="K28" s="38">
        <v>16001</v>
      </c>
      <c r="L28" s="24"/>
      <c r="M28" s="25">
        <v>16140</v>
      </c>
      <c r="N28" s="24"/>
      <c r="O28" s="25">
        <v>16238</v>
      </c>
      <c r="P28" s="24"/>
      <c r="Q28" s="25">
        <v>16275</v>
      </c>
      <c r="R28" s="24"/>
      <c r="S28" s="25">
        <v>16306</v>
      </c>
      <c r="T28" s="26"/>
      <c r="U28" s="25">
        <v>16343</v>
      </c>
      <c r="V28" s="27"/>
      <c r="W28" s="22">
        <v>16371</v>
      </c>
      <c r="X28" s="27"/>
      <c r="Y28" s="22">
        <v>16433</v>
      </c>
      <c r="Z28" s="27"/>
      <c r="AA28" s="22">
        <v>16522</v>
      </c>
      <c r="AB28" s="41"/>
      <c r="AC28" s="22">
        <v>16602</v>
      </c>
      <c r="AD28" s="16"/>
      <c r="AE28" s="22">
        <v>16683</v>
      </c>
      <c r="AF28" s="41"/>
      <c r="AG28" s="22">
        <v>16767</v>
      </c>
      <c r="AH28" s="41"/>
      <c r="AI28" s="22">
        <v>16802</v>
      </c>
      <c r="AJ28" s="41"/>
      <c r="AK28" s="22">
        <v>16868.02</v>
      </c>
      <c r="AL28" s="16"/>
      <c r="AM28" s="22">
        <v>16923</v>
      </c>
      <c r="AN28" s="93"/>
    </row>
    <row r="29" spans="1:40">
      <c r="A29" s="17" t="s">
        <v>51</v>
      </c>
      <c r="B29" s="44"/>
      <c r="C29" s="23" t="s">
        <v>52</v>
      </c>
      <c r="D29" s="73"/>
      <c r="E29" s="37">
        <v>3166.4</v>
      </c>
      <c r="F29" s="66"/>
      <c r="G29" s="38">
        <v>953148</v>
      </c>
      <c r="H29" s="24"/>
      <c r="I29" s="38">
        <v>1042590</v>
      </c>
      <c r="J29" s="24"/>
      <c r="K29" s="38">
        <v>1060371</v>
      </c>
      <c r="L29" s="24"/>
      <c r="M29" s="25">
        <v>1033000</v>
      </c>
      <c r="N29" s="24"/>
      <c r="O29" s="25">
        <v>1065462</v>
      </c>
      <c r="P29" s="24"/>
      <c r="Q29" s="25">
        <v>1081229</v>
      </c>
      <c r="R29" s="24"/>
      <c r="S29" s="25">
        <v>1103371</v>
      </c>
      <c r="T29" s="26"/>
      <c r="U29" s="25">
        <v>1119538</v>
      </c>
      <c r="V29" s="27"/>
      <c r="W29" s="22">
        <v>1129866</v>
      </c>
      <c r="X29" s="27"/>
      <c r="Y29" s="22">
        <v>1147996</v>
      </c>
      <c r="Z29" s="27"/>
      <c r="AA29" s="22">
        <v>1198003</v>
      </c>
      <c r="AB29" s="41"/>
      <c r="AC29" s="22">
        <v>1173108</v>
      </c>
      <c r="AD29" s="16"/>
      <c r="AE29" s="22">
        <v>1216728</v>
      </c>
      <c r="AF29" s="41"/>
      <c r="AG29" s="22">
        <v>1235004</v>
      </c>
      <c r="AH29" s="41"/>
      <c r="AI29" s="22">
        <v>1255230</v>
      </c>
      <c r="AJ29" s="41"/>
      <c r="AK29" s="22">
        <v>1295291.5430000001</v>
      </c>
      <c r="AL29" s="16"/>
      <c r="AM29" s="22">
        <v>1299490</v>
      </c>
      <c r="AN29" s="93"/>
    </row>
    <row r="30" spans="1:40">
      <c r="A30" s="17" t="s">
        <v>53</v>
      </c>
      <c r="B30" s="44"/>
      <c r="C30" s="23" t="s">
        <v>54</v>
      </c>
      <c r="D30" s="73"/>
      <c r="E30" s="37">
        <v>1910.9</v>
      </c>
      <c r="F30" s="66"/>
      <c r="G30" s="38">
        <v>191501</v>
      </c>
      <c r="H30" s="24"/>
      <c r="I30" s="38">
        <v>205280</v>
      </c>
      <c r="J30" s="24"/>
      <c r="K30" s="38">
        <v>208064</v>
      </c>
      <c r="L30" s="24"/>
      <c r="M30" s="25">
        <v>217534</v>
      </c>
      <c r="N30" s="24"/>
      <c r="O30" s="25">
        <v>219883</v>
      </c>
      <c r="P30" s="24"/>
      <c r="Q30" s="25">
        <v>222611</v>
      </c>
      <c r="R30" s="24"/>
      <c r="S30" s="25">
        <v>222781</v>
      </c>
      <c r="T30" s="26"/>
      <c r="U30" s="25">
        <v>222731</v>
      </c>
      <c r="V30" s="27"/>
      <c r="W30" s="22">
        <v>231627</v>
      </c>
      <c r="X30" s="27"/>
      <c r="Y30" s="22">
        <v>234342</v>
      </c>
      <c r="Z30" s="27"/>
      <c r="AA30" s="22">
        <v>229965</v>
      </c>
      <c r="AB30" s="41"/>
      <c r="AC30" s="22">
        <v>232517</v>
      </c>
      <c r="AD30" s="16"/>
      <c r="AE30" s="22">
        <v>241343</v>
      </c>
      <c r="AF30" s="41"/>
      <c r="AG30" s="22">
        <v>244814</v>
      </c>
      <c r="AH30" s="41"/>
      <c r="AI30" s="22">
        <v>248336</v>
      </c>
      <c r="AJ30" s="41"/>
      <c r="AK30" s="22">
        <v>254454.77799999999</v>
      </c>
      <c r="AL30" s="16"/>
      <c r="AM30" s="22">
        <v>255729</v>
      </c>
      <c r="AN30" s="93"/>
    </row>
    <row r="31" spans="1:40">
      <c r="A31" s="23" t="s">
        <v>55</v>
      </c>
      <c r="B31" s="45"/>
      <c r="C31" s="23" t="s">
        <v>56</v>
      </c>
      <c r="D31" s="73"/>
      <c r="E31" s="37">
        <v>70.3</v>
      </c>
      <c r="F31" s="66"/>
      <c r="G31" s="38">
        <v>3609</v>
      </c>
      <c r="H31" s="24"/>
      <c r="I31" s="38">
        <v>3804</v>
      </c>
      <c r="J31" s="24"/>
      <c r="K31" s="38">
        <v>3868</v>
      </c>
      <c r="L31" s="24"/>
      <c r="M31" s="25">
        <v>3897</v>
      </c>
      <c r="N31" s="24"/>
      <c r="O31" s="25">
        <v>3969</v>
      </c>
      <c r="P31" s="24"/>
      <c r="Q31" s="25">
        <v>4024</v>
      </c>
      <c r="R31" s="24"/>
      <c r="S31" s="25">
        <v>4152</v>
      </c>
      <c r="T31" s="26"/>
      <c r="U31" s="25">
        <v>4250</v>
      </c>
      <c r="V31" s="27"/>
      <c r="W31" s="22">
        <v>4330</v>
      </c>
      <c r="X31" s="27"/>
      <c r="Y31" s="22">
        <v>4467</v>
      </c>
      <c r="Z31" s="27"/>
      <c r="AA31" s="22">
        <v>4553</v>
      </c>
      <c r="AB31" s="41"/>
      <c r="AC31" s="22">
        <v>4451</v>
      </c>
      <c r="AD31" s="16"/>
      <c r="AE31" s="22">
        <v>4606</v>
      </c>
      <c r="AF31" s="41"/>
      <c r="AG31" s="22">
        <v>4680</v>
      </c>
      <c r="AH31" s="41"/>
      <c r="AI31" s="22">
        <v>4594</v>
      </c>
      <c r="AJ31" s="41"/>
      <c r="AK31" s="22">
        <v>4675.1639999999998</v>
      </c>
      <c r="AL31" s="16"/>
      <c r="AM31" s="22">
        <v>4618</v>
      </c>
      <c r="AN31" s="93"/>
    </row>
    <row r="32" spans="1:40">
      <c r="A32" s="23" t="s">
        <v>57</v>
      </c>
      <c r="B32" s="45"/>
      <c r="C32" s="23" t="s">
        <v>58</v>
      </c>
      <c r="D32" s="73"/>
      <c r="E32" s="37">
        <v>103</v>
      </c>
      <c r="F32" s="66"/>
      <c r="G32" s="38">
        <v>267</v>
      </c>
      <c r="H32" s="24"/>
      <c r="I32" s="38">
        <v>281</v>
      </c>
      <c r="J32" s="24"/>
      <c r="K32" s="38">
        <v>283</v>
      </c>
      <c r="L32" s="24"/>
      <c r="M32" s="25">
        <v>283</v>
      </c>
      <c r="N32" s="24"/>
      <c r="O32" s="25">
        <v>290</v>
      </c>
      <c r="P32" s="24"/>
      <c r="Q32" s="25">
        <v>292</v>
      </c>
      <c r="R32" s="24"/>
      <c r="S32" s="25">
        <v>295</v>
      </c>
      <c r="T32" s="26"/>
      <c r="U32" s="25">
        <v>302</v>
      </c>
      <c r="V32" s="27"/>
      <c r="W32" s="22">
        <v>310</v>
      </c>
      <c r="X32" s="27"/>
      <c r="Y32" s="22">
        <v>315</v>
      </c>
      <c r="Z32" s="27"/>
      <c r="AA32" s="22">
        <v>318</v>
      </c>
      <c r="AB32" s="41"/>
      <c r="AC32" s="22">
        <v>317</v>
      </c>
      <c r="AD32" s="16"/>
      <c r="AE32" s="22">
        <v>319</v>
      </c>
      <c r="AF32" s="41"/>
      <c r="AG32" s="22">
        <v>320</v>
      </c>
      <c r="AH32" s="41"/>
      <c r="AI32" s="22">
        <v>323</v>
      </c>
      <c r="AJ32" s="41"/>
      <c r="AK32" s="22">
        <v>327.31799999999998</v>
      </c>
      <c r="AL32" s="16"/>
      <c r="AM32" s="22">
        <v>330</v>
      </c>
      <c r="AN32" s="93"/>
    </row>
    <row r="33" spans="1:40">
      <c r="A33" s="23" t="s">
        <v>59</v>
      </c>
      <c r="B33" s="46" t="s">
        <v>60</v>
      </c>
      <c r="C33" s="23" t="s">
        <v>61</v>
      </c>
      <c r="D33" s="74" t="s">
        <v>62</v>
      </c>
      <c r="E33" s="37">
        <v>21.6</v>
      </c>
      <c r="F33" s="66"/>
      <c r="G33" s="38">
        <v>5374</v>
      </c>
      <c r="H33" s="24"/>
      <c r="I33" s="38">
        <v>6084</v>
      </c>
      <c r="J33" s="24"/>
      <c r="K33" s="38">
        <v>6211</v>
      </c>
      <c r="L33" s="24"/>
      <c r="M33" s="25">
        <v>6450</v>
      </c>
      <c r="N33" s="24"/>
      <c r="O33" s="25">
        <v>6473</v>
      </c>
      <c r="P33" s="24"/>
      <c r="Q33" s="25">
        <v>6562</v>
      </c>
      <c r="R33" s="24"/>
      <c r="S33" s="25">
        <v>6677</v>
      </c>
      <c r="T33" s="26"/>
      <c r="U33" s="25">
        <v>6801</v>
      </c>
      <c r="V33" s="27"/>
      <c r="W33" s="22">
        <v>6900</v>
      </c>
      <c r="X33" s="27"/>
      <c r="Y33" s="22">
        <v>7018</v>
      </c>
      <c r="Z33" s="27"/>
      <c r="AA33" s="22">
        <v>7128</v>
      </c>
      <c r="AB33" s="41"/>
      <c r="AC33" s="22">
        <v>7302</v>
      </c>
      <c r="AD33" s="16"/>
      <c r="AE33" s="22">
        <v>7431</v>
      </c>
      <c r="AF33" s="41"/>
      <c r="AG33" s="22">
        <v>7557</v>
      </c>
      <c r="AH33" s="41"/>
      <c r="AI33" s="22">
        <v>7686</v>
      </c>
      <c r="AJ33" s="41"/>
      <c r="AK33" s="22">
        <v>7939.4830000000002</v>
      </c>
      <c r="AL33" s="16"/>
      <c r="AM33" s="22">
        <v>8022</v>
      </c>
      <c r="AN33" s="93"/>
    </row>
    <row r="34" spans="1:40">
      <c r="A34" s="23" t="s">
        <v>63</v>
      </c>
      <c r="B34" s="45"/>
      <c r="C34" s="23" t="s">
        <v>64</v>
      </c>
      <c r="D34" s="73"/>
      <c r="E34" s="37">
        <v>377.9</v>
      </c>
      <c r="F34" s="66"/>
      <c r="G34" s="38">
        <v>125442</v>
      </c>
      <c r="H34" s="24"/>
      <c r="I34" s="38">
        <v>126706</v>
      </c>
      <c r="J34" s="24"/>
      <c r="K34" s="38">
        <v>126907</v>
      </c>
      <c r="L34" s="24"/>
      <c r="M34" s="25">
        <v>127538</v>
      </c>
      <c r="N34" s="24"/>
      <c r="O34" s="25">
        <v>127546</v>
      </c>
      <c r="P34" s="24"/>
      <c r="Q34" s="25">
        <v>127757</v>
      </c>
      <c r="R34" s="24"/>
      <c r="S34" s="25">
        <v>128085</v>
      </c>
      <c r="T34" s="26"/>
      <c r="U34" s="25">
        <v>127716</v>
      </c>
      <c r="V34" s="27"/>
      <c r="W34" s="22">
        <v>127770</v>
      </c>
      <c r="X34" s="27"/>
      <c r="Y34" s="22">
        <v>127674</v>
      </c>
      <c r="Z34" s="27"/>
      <c r="AA34" s="22">
        <v>127556</v>
      </c>
      <c r="AB34" s="41"/>
      <c r="AC34" s="22">
        <v>127320</v>
      </c>
      <c r="AD34" s="16"/>
      <c r="AE34" s="22">
        <v>127937</v>
      </c>
      <c r="AF34" s="41"/>
      <c r="AG34" s="22">
        <v>127644</v>
      </c>
      <c r="AH34" s="41"/>
      <c r="AI34" s="22">
        <v>127260</v>
      </c>
      <c r="AJ34" s="41"/>
      <c r="AK34" s="22">
        <v>126794.564</v>
      </c>
      <c r="AL34" s="16"/>
      <c r="AM34" s="22">
        <v>126843</v>
      </c>
      <c r="AN34" s="93"/>
    </row>
    <row r="35" spans="1:40">
      <c r="A35" s="23" t="s">
        <v>65</v>
      </c>
      <c r="B35" s="45"/>
      <c r="C35" s="23" t="s">
        <v>66</v>
      </c>
      <c r="D35" s="73"/>
      <c r="E35" s="37">
        <v>9984.7000000000007</v>
      </c>
      <c r="F35" s="66"/>
      <c r="G35" s="38">
        <v>29302</v>
      </c>
      <c r="H35" s="24"/>
      <c r="I35" s="38">
        <v>30687</v>
      </c>
      <c r="J35" s="24"/>
      <c r="K35" s="38">
        <v>30993</v>
      </c>
      <c r="L35" s="24"/>
      <c r="M35" s="25">
        <v>31268</v>
      </c>
      <c r="N35" s="24"/>
      <c r="O35" s="25">
        <v>31590</v>
      </c>
      <c r="P35" s="24"/>
      <c r="Q35" s="25">
        <v>31876</v>
      </c>
      <c r="R35" s="24"/>
      <c r="S35" s="25">
        <v>32227</v>
      </c>
      <c r="T35" s="26"/>
      <c r="U35" s="25">
        <v>32547</v>
      </c>
      <c r="V35" s="27"/>
      <c r="W35" s="22">
        <v>32945</v>
      </c>
      <c r="X35" s="27"/>
      <c r="Y35" s="22">
        <v>33213</v>
      </c>
      <c r="Z35" s="27"/>
      <c r="AA35" s="22">
        <v>33687</v>
      </c>
      <c r="AB35" s="41"/>
      <c r="AC35" s="22">
        <v>34132</v>
      </c>
      <c r="AD35" s="16"/>
      <c r="AE35" s="22">
        <v>34447</v>
      </c>
      <c r="AF35" s="41"/>
      <c r="AG35" s="22">
        <v>33897</v>
      </c>
      <c r="AH35" s="41"/>
      <c r="AI35" s="22">
        <v>34897</v>
      </c>
      <c r="AJ35" s="41"/>
      <c r="AK35" s="22">
        <v>35587.792999999998</v>
      </c>
      <c r="AL35" s="16"/>
      <c r="AM35" s="22">
        <v>36017</v>
      </c>
      <c r="AN35" s="93"/>
    </row>
    <row r="36" spans="1:40">
      <c r="A36" s="17" t="s">
        <v>67</v>
      </c>
      <c r="B36" s="44"/>
      <c r="C36" s="23" t="s">
        <v>68</v>
      </c>
      <c r="D36" s="73"/>
      <c r="E36" s="37">
        <v>99.7</v>
      </c>
      <c r="F36" s="66"/>
      <c r="G36" s="38">
        <v>44651</v>
      </c>
      <c r="H36" s="24"/>
      <c r="I36" s="38">
        <v>46429</v>
      </c>
      <c r="J36" s="24"/>
      <c r="K36" s="38">
        <v>46707</v>
      </c>
      <c r="L36" s="24"/>
      <c r="M36" s="25">
        <v>47389</v>
      </c>
      <c r="N36" s="24"/>
      <c r="O36" s="25">
        <v>47925</v>
      </c>
      <c r="P36" s="24"/>
      <c r="Q36" s="25">
        <v>48199</v>
      </c>
      <c r="R36" s="24"/>
      <c r="S36" s="25">
        <v>48294</v>
      </c>
      <c r="T36" s="26"/>
      <c r="U36" s="25">
        <v>47983</v>
      </c>
      <c r="V36" s="27"/>
      <c r="W36" s="22">
        <v>48456</v>
      </c>
      <c r="X36" s="27"/>
      <c r="Y36" s="22">
        <v>50187</v>
      </c>
      <c r="Z36" s="27"/>
      <c r="AA36" s="22">
        <v>48333</v>
      </c>
      <c r="AB36" s="41"/>
      <c r="AC36" s="22">
        <v>49169</v>
      </c>
      <c r="AD36" s="16"/>
      <c r="AE36" s="22">
        <v>48755</v>
      </c>
      <c r="AF36" s="41"/>
      <c r="AG36" s="22">
        <v>49020</v>
      </c>
      <c r="AH36" s="41"/>
      <c r="AI36" s="22">
        <v>50154</v>
      </c>
      <c r="AJ36" s="41"/>
      <c r="AK36" s="22">
        <v>50074.400999999998</v>
      </c>
      <c r="AL36" s="16"/>
      <c r="AM36" s="22">
        <v>49307</v>
      </c>
      <c r="AN36" s="93"/>
    </row>
    <row r="37" spans="1:40">
      <c r="A37" s="23" t="s">
        <v>69</v>
      </c>
      <c r="B37" s="45"/>
      <c r="C37" s="23" t="s">
        <v>70</v>
      </c>
      <c r="D37" s="73"/>
      <c r="E37" s="37">
        <v>65.3</v>
      </c>
      <c r="F37" s="66"/>
      <c r="G37" s="38">
        <v>3630</v>
      </c>
      <c r="H37" s="24"/>
      <c r="I37" s="38">
        <v>3501</v>
      </c>
      <c r="J37" s="24"/>
      <c r="K37" s="38">
        <v>3482</v>
      </c>
      <c r="L37" s="24"/>
      <c r="M37" s="25">
        <v>3469</v>
      </c>
      <c r="N37" s="24"/>
      <c r="O37" s="25">
        <v>3454</v>
      </c>
      <c r="P37" s="24"/>
      <c r="Q37" s="25">
        <v>3439</v>
      </c>
      <c r="R37" s="24"/>
      <c r="S37" s="25">
        <v>3413</v>
      </c>
      <c r="T37" s="26"/>
      <c r="U37" s="25">
        <v>3392</v>
      </c>
      <c r="V37" s="27"/>
      <c r="W37" s="22">
        <v>3375</v>
      </c>
      <c r="X37" s="27"/>
      <c r="Y37" s="22">
        <v>3358</v>
      </c>
      <c r="Z37" s="27"/>
      <c r="AA37" s="22">
        <v>3339</v>
      </c>
      <c r="AB37" s="41"/>
      <c r="AC37" s="22">
        <v>3297</v>
      </c>
      <c r="AD37" s="16"/>
      <c r="AE37" s="22">
        <v>3218</v>
      </c>
      <c r="AF37" s="41"/>
      <c r="AG37" s="22">
        <v>3171</v>
      </c>
      <c r="AH37" s="41"/>
      <c r="AI37" s="22">
        <v>2964</v>
      </c>
      <c r="AJ37" s="41"/>
      <c r="AK37" s="22">
        <v>2916.7979999999998</v>
      </c>
      <c r="AL37" s="16"/>
      <c r="AM37" s="22">
        <v>2910</v>
      </c>
      <c r="AN37" s="93"/>
    </row>
    <row r="38" spans="1:40">
      <c r="A38" s="23" t="s">
        <v>71</v>
      </c>
      <c r="B38" s="45"/>
      <c r="C38" s="23" t="s">
        <v>71</v>
      </c>
      <c r="D38" s="73"/>
      <c r="E38" s="37">
        <v>2.6</v>
      </c>
      <c r="F38" s="66"/>
      <c r="G38" s="38">
        <v>409</v>
      </c>
      <c r="H38" s="24"/>
      <c r="I38" s="38">
        <v>437</v>
      </c>
      <c r="J38" s="24"/>
      <c r="K38" s="38">
        <v>442</v>
      </c>
      <c r="L38" s="24"/>
      <c r="M38" s="25">
        <v>448</v>
      </c>
      <c r="N38" s="24"/>
      <c r="O38" s="25">
        <v>453</v>
      </c>
      <c r="P38" s="24"/>
      <c r="Q38" s="25">
        <v>454</v>
      </c>
      <c r="R38" s="24"/>
      <c r="S38" s="25">
        <v>457</v>
      </c>
      <c r="T38" s="26"/>
      <c r="U38" s="25">
        <v>461</v>
      </c>
      <c r="V38" s="27"/>
      <c r="W38" s="22">
        <v>467</v>
      </c>
      <c r="X38" s="27"/>
      <c r="Y38" s="22">
        <v>488</v>
      </c>
      <c r="Z38" s="27"/>
      <c r="AA38" s="22">
        <v>498</v>
      </c>
      <c r="AB38" s="41"/>
      <c r="AC38" s="22">
        <v>506</v>
      </c>
      <c r="AD38" s="16"/>
      <c r="AE38" s="22">
        <v>517</v>
      </c>
      <c r="AF38" s="41"/>
      <c r="AG38" s="22">
        <v>524</v>
      </c>
      <c r="AH38" s="41"/>
      <c r="AI38" s="22">
        <v>546</v>
      </c>
      <c r="AJ38" s="41"/>
      <c r="AK38" s="22">
        <v>556.57299999999998</v>
      </c>
      <c r="AL38" s="16"/>
      <c r="AM38" s="22">
        <v>570</v>
      </c>
      <c r="AN38" s="93"/>
    </row>
    <row r="39" spans="1:40">
      <c r="A39" s="23" t="s">
        <v>72</v>
      </c>
      <c r="B39" s="45"/>
      <c r="C39" s="23" t="s">
        <v>73</v>
      </c>
      <c r="D39" s="73"/>
      <c r="E39" s="37">
        <v>64.599999999999994</v>
      </c>
      <c r="F39" s="66"/>
      <c r="G39" s="38">
        <v>2492</v>
      </c>
      <c r="H39" s="24"/>
      <c r="I39" s="38">
        <v>2374</v>
      </c>
      <c r="J39" s="24"/>
      <c r="K39" s="38">
        <v>2355</v>
      </c>
      <c r="L39" s="24"/>
      <c r="M39" s="25">
        <v>2339</v>
      </c>
      <c r="N39" s="24"/>
      <c r="O39" s="25">
        <v>2324</v>
      </c>
      <c r="P39" s="24"/>
      <c r="Q39" s="25">
        <v>2312</v>
      </c>
      <c r="R39" s="24"/>
      <c r="S39" s="25">
        <v>2299</v>
      </c>
      <c r="T39" s="26"/>
      <c r="U39" s="25">
        <v>2287</v>
      </c>
      <c r="V39" s="27"/>
      <c r="W39" s="22">
        <v>2274</v>
      </c>
      <c r="X39" s="27"/>
      <c r="Y39" s="22">
        <v>2266</v>
      </c>
      <c r="Z39" s="27"/>
      <c r="AA39" s="22">
        <v>2256</v>
      </c>
      <c r="AB39" s="41"/>
      <c r="AC39" s="22">
        <v>2238</v>
      </c>
      <c r="AD39" s="16"/>
      <c r="AE39" s="22">
        <v>2217</v>
      </c>
      <c r="AF39" s="41"/>
      <c r="AG39" s="22">
        <v>2036</v>
      </c>
      <c r="AH39" s="41"/>
      <c r="AI39" s="22">
        <v>2021</v>
      </c>
      <c r="AJ39" s="41"/>
      <c r="AK39" s="22">
        <v>1989.354</v>
      </c>
      <c r="AL39" s="16"/>
      <c r="AM39" s="22">
        <v>1978</v>
      </c>
      <c r="AN39" s="93"/>
    </row>
    <row r="40" spans="1:40">
      <c r="A40" s="23" t="s">
        <v>74</v>
      </c>
      <c r="B40" s="45"/>
      <c r="C40" s="23" t="s">
        <v>75</v>
      </c>
      <c r="D40" s="73"/>
      <c r="E40" s="37">
        <v>0.3</v>
      </c>
      <c r="F40" s="66"/>
      <c r="G40" s="38">
        <v>378</v>
      </c>
      <c r="H40" s="24"/>
      <c r="I40" s="38">
        <v>389</v>
      </c>
      <c r="J40" s="24"/>
      <c r="K40" s="38">
        <v>392</v>
      </c>
      <c r="L40" s="24"/>
      <c r="M40" s="25">
        <v>394</v>
      </c>
      <c r="N40" s="24"/>
      <c r="O40" s="25">
        <v>399</v>
      </c>
      <c r="P40" s="24"/>
      <c r="Q40" s="25">
        <v>401</v>
      </c>
      <c r="R40" s="24"/>
      <c r="S40" s="25">
        <v>404</v>
      </c>
      <c r="T40" s="26"/>
      <c r="U40" s="25">
        <v>405</v>
      </c>
      <c r="V40" s="27"/>
      <c r="W40" s="22">
        <v>409</v>
      </c>
      <c r="X40" s="27"/>
      <c r="Y40" s="22">
        <v>412</v>
      </c>
      <c r="Z40" s="27"/>
      <c r="AA40" s="22">
        <v>414</v>
      </c>
      <c r="AB40" s="41"/>
      <c r="AC40" s="22">
        <v>413</v>
      </c>
      <c r="AD40" s="16"/>
      <c r="AE40" s="22">
        <v>419</v>
      </c>
      <c r="AF40" s="41"/>
      <c r="AG40" s="22">
        <v>417</v>
      </c>
      <c r="AH40" s="41"/>
      <c r="AI40" s="22">
        <v>419</v>
      </c>
      <c r="AJ40" s="41"/>
      <c r="AK40" s="22">
        <v>417.72300000000001</v>
      </c>
      <c r="AL40" s="16"/>
      <c r="AM40" s="22">
        <v>431</v>
      </c>
      <c r="AN40" s="93"/>
    </row>
    <row r="41" spans="1:40">
      <c r="A41" s="23" t="s">
        <v>76</v>
      </c>
      <c r="B41" s="45"/>
      <c r="C41" s="23" t="s">
        <v>77</v>
      </c>
      <c r="D41" s="73"/>
      <c r="E41" s="37">
        <v>1964.4</v>
      </c>
      <c r="F41" s="66"/>
      <c r="G41" s="38">
        <v>91650</v>
      </c>
      <c r="H41" s="24"/>
      <c r="I41" s="38">
        <v>99531</v>
      </c>
      <c r="J41" s="24"/>
      <c r="K41" s="38">
        <v>100840</v>
      </c>
      <c r="L41" s="24"/>
      <c r="M41" s="25">
        <v>103230</v>
      </c>
      <c r="N41" s="24"/>
      <c r="O41" s="25">
        <v>100588</v>
      </c>
      <c r="P41" s="24"/>
      <c r="Q41" s="25">
        <v>105447</v>
      </c>
      <c r="R41" s="24"/>
      <c r="S41" s="25">
        <v>107029</v>
      </c>
      <c r="T41" s="26"/>
      <c r="U41" s="25">
        <v>104038</v>
      </c>
      <c r="V41" s="27"/>
      <c r="W41" s="22">
        <v>106535</v>
      </c>
      <c r="X41" s="27"/>
      <c r="Y41" s="22">
        <v>106683</v>
      </c>
      <c r="Z41" s="27"/>
      <c r="AA41" s="22">
        <v>107551</v>
      </c>
      <c r="AB41" s="41"/>
      <c r="AC41" s="22">
        <v>108396</v>
      </c>
      <c r="AD41" s="16"/>
      <c r="AE41" s="22">
        <v>114492</v>
      </c>
      <c r="AF41" s="41"/>
      <c r="AG41" s="22">
        <v>116585</v>
      </c>
      <c r="AH41" s="41"/>
      <c r="AI41" s="22">
        <v>118716</v>
      </c>
      <c r="AJ41" s="41"/>
      <c r="AK41" s="22">
        <v>125385.833</v>
      </c>
      <c r="AL41" s="16"/>
      <c r="AM41" s="22">
        <v>121607</v>
      </c>
      <c r="AN41" s="93"/>
    </row>
    <row r="42" spans="1:40">
      <c r="A42" s="23" t="s">
        <v>78</v>
      </c>
      <c r="B42" s="45"/>
      <c r="C42" s="23" t="s">
        <v>79</v>
      </c>
      <c r="D42" s="73"/>
      <c r="E42" s="37">
        <v>357.1</v>
      </c>
      <c r="F42" s="66"/>
      <c r="G42" s="38">
        <v>81622</v>
      </c>
      <c r="H42" s="24"/>
      <c r="I42" s="38">
        <v>82075</v>
      </c>
      <c r="J42" s="24"/>
      <c r="K42" s="38">
        <v>82146</v>
      </c>
      <c r="L42" s="24"/>
      <c r="M42" s="25">
        <v>82490</v>
      </c>
      <c r="N42" s="24"/>
      <c r="O42" s="25">
        <v>82604</v>
      </c>
      <c r="P42" s="24"/>
      <c r="Q42" s="25">
        <v>82561</v>
      </c>
      <c r="R42" s="24"/>
      <c r="S42" s="25">
        <v>82443</v>
      </c>
      <c r="T42" s="26"/>
      <c r="U42" s="25">
        <v>82442</v>
      </c>
      <c r="V42" s="27"/>
      <c r="W42" s="22">
        <v>82249</v>
      </c>
      <c r="X42" s="27"/>
      <c r="Y42" s="22">
        <v>82143</v>
      </c>
      <c r="Z42" s="27"/>
      <c r="AA42" s="22">
        <v>82000</v>
      </c>
      <c r="AB42" s="41"/>
      <c r="AC42" s="22">
        <v>81644</v>
      </c>
      <c r="AD42" s="16"/>
      <c r="AE42" s="22">
        <v>81604</v>
      </c>
      <c r="AF42" s="41"/>
      <c r="AG42" s="22">
        <v>81602</v>
      </c>
      <c r="AH42" s="41"/>
      <c r="AI42" s="22">
        <v>80667</v>
      </c>
      <c r="AJ42" s="41"/>
      <c r="AK42" s="22">
        <v>80646.262000000002</v>
      </c>
      <c r="AL42" s="16"/>
      <c r="AM42" s="22">
        <v>81355</v>
      </c>
      <c r="AN42" s="93"/>
    </row>
    <row r="43" spans="1:40">
      <c r="A43" s="23" t="s">
        <v>80</v>
      </c>
      <c r="B43" s="45"/>
      <c r="C43" s="23" t="s">
        <v>81</v>
      </c>
      <c r="D43" s="73"/>
      <c r="E43" s="37">
        <v>923.8</v>
      </c>
      <c r="F43" s="66"/>
      <c r="G43" s="38">
        <v>110449</v>
      </c>
      <c r="H43" s="24"/>
      <c r="I43" s="38">
        <v>124842</v>
      </c>
      <c r="J43" s="24"/>
      <c r="K43" s="38">
        <v>127918</v>
      </c>
      <c r="L43" s="24"/>
      <c r="M43" s="25">
        <v>120047</v>
      </c>
      <c r="N43" s="24"/>
      <c r="O43" s="25">
        <v>125275</v>
      </c>
      <c r="P43" s="24"/>
      <c r="Q43" s="25">
        <v>128254</v>
      </c>
      <c r="R43" s="24"/>
      <c r="S43" s="25">
        <v>131530</v>
      </c>
      <c r="T43" s="26"/>
      <c r="U43" s="25">
        <v>134375</v>
      </c>
      <c r="V43" s="27"/>
      <c r="W43" s="22">
        <v>144077</v>
      </c>
      <c r="X43" s="27"/>
      <c r="Y43" s="22">
        <v>146255</v>
      </c>
      <c r="Z43" s="27"/>
      <c r="AA43" s="22">
        <v>154729</v>
      </c>
      <c r="AB43" s="41"/>
      <c r="AC43" s="22">
        <v>158259</v>
      </c>
      <c r="AD43" s="16"/>
      <c r="AE43" s="22">
        <v>162471</v>
      </c>
      <c r="AF43" s="41"/>
      <c r="AG43" s="22">
        <v>166629</v>
      </c>
      <c r="AH43" s="41"/>
      <c r="AI43" s="22">
        <v>174508</v>
      </c>
      <c r="AJ43" s="41"/>
      <c r="AK43" s="22">
        <v>177475.986</v>
      </c>
      <c r="AL43" s="16"/>
      <c r="AM43" s="22">
        <v>181562</v>
      </c>
      <c r="AN43" s="93"/>
    </row>
    <row r="44" spans="1:40">
      <c r="A44" s="23" t="s">
        <v>82</v>
      </c>
      <c r="B44" s="45"/>
      <c r="C44" s="23" t="s">
        <v>83</v>
      </c>
      <c r="D44" s="73"/>
      <c r="E44" s="37">
        <v>385.2</v>
      </c>
      <c r="F44" s="76" t="s">
        <v>84</v>
      </c>
      <c r="G44" s="38">
        <v>4359</v>
      </c>
      <c r="H44" s="24"/>
      <c r="I44" s="38">
        <v>4484</v>
      </c>
      <c r="J44" s="24"/>
      <c r="K44" s="38">
        <v>4511</v>
      </c>
      <c r="L44" s="24"/>
      <c r="M44" s="25">
        <v>4540</v>
      </c>
      <c r="N44" s="24"/>
      <c r="O44" s="25">
        <v>4569</v>
      </c>
      <c r="P44" s="24"/>
      <c r="Q44" s="25">
        <v>4591</v>
      </c>
      <c r="R44" s="24"/>
      <c r="S44" s="25">
        <v>4617</v>
      </c>
      <c r="T44" s="26"/>
      <c r="U44" s="25">
        <v>4659</v>
      </c>
      <c r="V44" s="27"/>
      <c r="W44" s="22">
        <v>4702</v>
      </c>
      <c r="X44" s="27"/>
      <c r="Y44" s="22">
        <v>4762</v>
      </c>
      <c r="Z44" s="27"/>
      <c r="AA44" s="22">
        <v>4828</v>
      </c>
      <c r="AB44" s="41"/>
      <c r="AC44" s="22">
        <v>4888</v>
      </c>
      <c r="AD44" s="16"/>
      <c r="AE44" s="22">
        <v>4953</v>
      </c>
      <c r="AF44" s="41"/>
      <c r="AG44" s="22">
        <v>5017</v>
      </c>
      <c r="AH44" s="41"/>
      <c r="AI44" s="22">
        <v>5084</v>
      </c>
      <c r="AJ44" s="41"/>
      <c r="AK44" s="22">
        <v>5147.97</v>
      </c>
      <c r="AL44" s="16"/>
      <c r="AM44" s="22">
        <v>5165</v>
      </c>
      <c r="AN44" s="93"/>
    </row>
    <row r="45" spans="1:40">
      <c r="A45" s="23" t="s">
        <v>85</v>
      </c>
      <c r="B45" s="45"/>
      <c r="C45" s="23" t="s">
        <v>86</v>
      </c>
      <c r="D45" s="73"/>
      <c r="E45" s="37">
        <v>270.7</v>
      </c>
      <c r="F45" s="66"/>
      <c r="G45" s="38">
        <v>3685</v>
      </c>
      <c r="H45" s="24"/>
      <c r="I45" s="38">
        <v>3868</v>
      </c>
      <c r="J45" s="24"/>
      <c r="K45" s="38">
        <v>3912</v>
      </c>
      <c r="L45" s="24"/>
      <c r="M45" s="25">
        <v>3850</v>
      </c>
      <c r="N45" s="24"/>
      <c r="O45" s="25">
        <v>4001</v>
      </c>
      <c r="P45" s="24"/>
      <c r="Q45" s="25">
        <v>4060</v>
      </c>
      <c r="R45" s="24"/>
      <c r="S45" s="25">
        <v>4096</v>
      </c>
      <c r="T45" s="26"/>
      <c r="U45" s="25">
        <v>4141</v>
      </c>
      <c r="V45" s="27"/>
      <c r="W45" s="22">
        <v>4184</v>
      </c>
      <c r="X45" s="27"/>
      <c r="Y45" s="22">
        <v>4268</v>
      </c>
      <c r="Z45" s="27"/>
      <c r="AA45" s="22">
        <v>4317</v>
      </c>
      <c r="AB45" s="41"/>
      <c r="AC45" s="22">
        <v>4369</v>
      </c>
      <c r="AD45" s="16"/>
      <c r="AE45" s="22">
        <v>4407</v>
      </c>
      <c r="AF45" s="41"/>
      <c r="AG45" s="22">
        <v>4439</v>
      </c>
      <c r="AH45" s="41"/>
      <c r="AI45" s="22">
        <v>4461</v>
      </c>
      <c r="AJ45" s="41"/>
      <c r="AK45" s="22">
        <v>4495.482</v>
      </c>
      <c r="AL45" s="16"/>
      <c r="AM45" s="22">
        <v>4598</v>
      </c>
      <c r="AN45" s="93"/>
    </row>
    <row r="46" spans="1:40">
      <c r="A46" s="28" t="s">
        <v>87</v>
      </c>
      <c r="B46" s="47" t="s">
        <v>88</v>
      </c>
      <c r="C46" s="28" t="s">
        <v>89</v>
      </c>
      <c r="D46" s="75"/>
      <c r="E46" s="39">
        <v>312.7</v>
      </c>
      <c r="F46" s="77"/>
      <c r="G46" s="40">
        <v>38275</v>
      </c>
      <c r="H46" s="49"/>
      <c r="I46" s="40">
        <v>38256</v>
      </c>
      <c r="J46" s="49"/>
      <c r="K46" s="40">
        <v>38251</v>
      </c>
      <c r="L46" s="48"/>
      <c r="M46" s="29">
        <v>38232</v>
      </c>
      <c r="N46" s="48"/>
      <c r="O46" s="29">
        <v>38195</v>
      </c>
      <c r="P46" s="48"/>
      <c r="Q46" s="29">
        <v>38180</v>
      </c>
      <c r="R46" s="48"/>
      <c r="S46" s="29">
        <v>38161</v>
      </c>
      <c r="T46" s="98"/>
      <c r="U46" s="29">
        <v>38132</v>
      </c>
      <c r="V46" s="98"/>
      <c r="W46" s="29">
        <v>38116</v>
      </c>
      <c r="X46" s="98"/>
      <c r="Y46" s="29">
        <v>38116</v>
      </c>
      <c r="Z46" s="98"/>
      <c r="AA46" s="29">
        <v>38153</v>
      </c>
      <c r="AB46" s="98"/>
      <c r="AC46" s="29">
        <v>38517</v>
      </c>
      <c r="AD46" s="98"/>
      <c r="AE46" s="29">
        <v>38526</v>
      </c>
      <c r="AF46" s="98"/>
      <c r="AG46" s="29">
        <v>38534</v>
      </c>
      <c r="AH46" s="49"/>
      <c r="AI46" s="30">
        <v>38502</v>
      </c>
      <c r="AJ46" s="49"/>
      <c r="AK46" s="30">
        <v>38484</v>
      </c>
      <c r="AL46" s="48"/>
      <c r="AM46" s="30">
        <v>38455</v>
      </c>
      <c r="AN46" s="94"/>
    </row>
    <row r="47" spans="1:40">
      <c r="A47" s="17" t="s">
        <v>90</v>
      </c>
      <c r="B47" s="44"/>
      <c r="C47" s="23" t="s">
        <v>91</v>
      </c>
      <c r="D47" s="74" t="s">
        <v>92</v>
      </c>
      <c r="E47" s="37">
        <v>1220.8</v>
      </c>
      <c r="F47" s="66"/>
      <c r="G47" s="38">
        <v>41375</v>
      </c>
      <c r="H47" s="24"/>
      <c r="I47" s="38">
        <v>44872</v>
      </c>
      <c r="J47" s="24"/>
      <c r="K47" s="38">
        <v>45536</v>
      </c>
      <c r="L47" s="24"/>
      <c r="M47" s="25">
        <v>45450</v>
      </c>
      <c r="N47" s="24"/>
      <c r="O47" s="25">
        <v>45349</v>
      </c>
      <c r="P47" s="24"/>
      <c r="Q47" s="25">
        <v>46587</v>
      </c>
      <c r="R47" s="24"/>
      <c r="S47" s="25">
        <v>46888</v>
      </c>
      <c r="T47" s="26"/>
      <c r="U47" s="25">
        <v>47391</v>
      </c>
      <c r="V47" s="27"/>
      <c r="W47" s="22">
        <v>47851</v>
      </c>
      <c r="X47" s="27"/>
      <c r="Y47" s="22">
        <v>48783</v>
      </c>
      <c r="Z47" s="27"/>
      <c r="AA47" s="22">
        <v>49321</v>
      </c>
      <c r="AB47" s="41"/>
      <c r="AC47" s="22">
        <v>49991</v>
      </c>
      <c r="AD47" s="16"/>
      <c r="AE47" s="22">
        <v>50587</v>
      </c>
      <c r="AF47" s="41"/>
      <c r="AG47" s="22">
        <v>51189</v>
      </c>
      <c r="AH47" s="41"/>
      <c r="AI47" s="22">
        <v>53071</v>
      </c>
      <c r="AJ47" s="41"/>
      <c r="AK47" s="22">
        <v>53969.053999999996</v>
      </c>
      <c r="AL47" s="16"/>
      <c r="AM47" s="22">
        <v>55042</v>
      </c>
      <c r="AN47" s="93"/>
    </row>
    <row r="48" spans="1:40">
      <c r="A48" s="23" t="s">
        <v>93</v>
      </c>
      <c r="B48" s="45"/>
      <c r="C48" s="23" t="s">
        <v>94</v>
      </c>
      <c r="D48" s="73"/>
      <c r="E48" s="37">
        <v>92.2</v>
      </c>
      <c r="F48" s="66"/>
      <c r="G48" s="38">
        <v>10038</v>
      </c>
      <c r="H48" s="24"/>
      <c r="I48" s="38">
        <v>10226</v>
      </c>
      <c r="J48" s="24"/>
      <c r="K48" s="38">
        <v>10286</v>
      </c>
      <c r="L48" s="24"/>
      <c r="M48" s="25">
        <v>10049</v>
      </c>
      <c r="N48" s="24"/>
      <c r="O48" s="25">
        <v>10181</v>
      </c>
      <c r="P48" s="24"/>
      <c r="Q48" s="25">
        <v>10524</v>
      </c>
      <c r="R48" s="24"/>
      <c r="S48" s="25">
        <v>10513</v>
      </c>
      <c r="T48" s="26"/>
      <c r="U48" s="25">
        <v>10605</v>
      </c>
      <c r="V48" s="27"/>
      <c r="W48" s="22">
        <v>10629</v>
      </c>
      <c r="X48" s="27"/>
      <c r="Y48" s="22">
        <v>10649</v>
      </c>
      <c r="Z48" s="27"/>
      <c r="AA48" s="22">
        <v>10639</v>
      </c>
      <c r="AB48" s="41"/>
      <c r="AC48" s="22">
        <v>10643</v>
      </c>
      <c r="AD48" s="16"/>
      <c r="AE48" s="22">
        <v>10555</v>
      </c>
      <c r="AF48" s="41"/>
      <c r="AG48" s="22">
        <v>10588</v>
      </c>
      <c r="AH48" s="41"/>
      <c r="AI48" s="22">
        <v>10610</v>
      </c>
      <c r="AJ48" s="41"/>
      <c r="AK48" s="22">
        <v>10402.343000000001</v>
      </c>
      <c r="AL48" s="16"/>
      <c r="AM48" s="22">
        <v>10349</v>
      </c>
      <c r="AN48" s="93"/>
    </row>
    <row r="49" spans="1:40">
      <c r="A49" s="23" t="s">
        <v>95</v>
      </c>
      <c r="B49" s="45"/>
      <c r="C49" s="17" t="s">
        <v>96</v>
      </c>
      <c r="D49" s="71"/>
      <c r="E49" s="37">
        <v>17098.2</v>
      </c>
      <c r="F49" s="67"/>
      <c r="G49" s="38">
        <v>148497</v>
      </c>
      <c r="H49" s="24"/>
      <c r="I49" s="38">
        <v>146670</v>
      </c>
      <c r="J49" s="24"/>
      <c r="K49" s="38">
        <v>146042</v>
      </c>
      <c r="L49" s="24"/>
      <c r="M49" s="25">
        <v>143752</v>
      </c>
      <c r="N49" s="24"/>
      <c r="O49" s="25">
        <v>144893</v>
      </c>
      <c r="P49" s="24"/>
      <c r="Q49" s="25">
        <v>144315</v>
      </c>
      <c r="R49" s="24"/>
      <c r="S49" s="25">
        <v>143420</v>
      </c>
      <c r="T49" s="26"/>
      <c r="U49" s="25">
        <v>142394</v>
      </c>
      <c r="V49" s="27"/>
      <c r="W49" s="22">
        <v>141378</v>
      </c>
      <c r="X49" s="27"/>
      <c r="Y49" s="22">
        <v>141841</v>
      </c>
      <c r="Z49" s="27"/>
      <c r="AA49" s="22">
        <v>141852</v>
      </c>
      <c r="AB49" s="41"/>
      <c r="AC49" s="22">
        <v>141892</v>
      </c>
      <c r="AD49" s="16"/>
      <c r="AE49" s="22">
        <v>142707</v>
      </c>
      <c r="AF49" s="41"/>
      <c r="AG49" s="22">
        <v>142427</v>
      </c>
      <c r="AH49" s="41"/>
      <c r="AI49" s="22">
        <v>143304</v>
      </c>
      <c r="AJ49" s="41"/>
      <c r="AK49" s="22">
        <v>143429.435</v>
      </c>
      <c r="AL49" s="16"/>
      <c r="AM49" s="22">
        <v>144125</v>
      </c>
      <c r="AN49" s="93"/>
    </row>
    <row r="50" spans="1:40">
      <c r="A50" s="17" t="s">
        <v>97</v>
      </c>
      <c r="B50" s="44"/>
      <c r="C50" s="23" t="s">
        <v>98</v>
      </c>
      <c r="D50" s="73"/>
      <c r="E50" s="37">
        <v>238.4</v>
      </c>
      <c r="F50" s="66"/>
      <c r="G50" s="38">
        <v>22681</v>
      </c>
      <c r="H50" s="24"/>
      <c r="I50" s="38">
        <v>22138</v>
      </c>
      <c r="J50" s="24"/>
      <c r="K50" s="38">
        <v>22033</v>
      </c>
      <c r="L50" s="24"/>
      <c r="M50" s="25">
        <v>21795</v>
      </c>
      <c r="N50" s="24"/>
      <c r="O50" s="25">
        <v>21616</v>
      </c>
      <c r="P50" s="24"/>
      <c r="Q50" s="25">
        <v>21549</v>
      </c>
      <c r="R50" s="24"/>
      <c r="S50" s="25">
        <v>21602</v>
      </c>
      <c r="T50" s="26"/>
      <c r="U50" s="25">
        <v>21577</v>
      </c>
      <c r="V50" s="27"/>
      <c r="W50" s="22">
        <v>21549</v>
      </c>
      <c r="X50" s="27"/>
      <c r="Y50" s="22">
        <v>21508</v>
      </c>
      <c r="Z50" s="27"/>
      <c r="AA50" s="22">
        <v>21481</v>
      </c>
      <c r="AB50" s="41"/>
      <c r="AC50" s="22">
        <v>21444</v>
      </c>
      <c r="AD50" s="16"/>
      <c r="AE50" s="22">
        <v>21393</v>
      </c>
      <c r="AF50" s="41"/>
      <c r="AG50" s="22">
        <v>18867</v>
      </c>
      <c r="AH50" s="41"/>
      <c r="AI50" s="22">
        <v>19704</v>
      </c>
      <c r="AJ50" s="41"/>
      <c r="AK50" s="22">
        <v>19651.554</v>
      </c>
      <c r="AL50" s="16"/>
      <c r="AM50" s="22">
        <v>19551</v>
      </c>
      <c r="AN50" s="93"/>
    </row>
    <row r="51" spans="1:40">
      <c r="A51" s="23" t="s">
        <v>99</v>
      </c>
      <c r="B51" s="45"/>
      <c r="C51" s="23" t="s">
        <v>100</v>
      </c>
      <c r="D51" s="73"/>
      <c r="E51" s="37">
        <v>49</v>
      </c>
      <c r="F51" s="66"/>
      <c r="G51" s="38">
        <v>5352</v>
      </c>
      <c r="H51" s="24"/>
      <c r="I51" s="38">
        <v>5379</v>
      </c>
      <c r="J51" s="24"/>
      <c r="K51" s="38">
        <v>5380</v>
      </c>
      <c r="L51" s="24"/>
      <c r="M51" s="25">
        <v>5379</v>
      </c>
      <c r="N51" s="24"/>
      <c r="O51" s="25">
        <v>5402</v>
      </c>
      <c r="P51" s="24"/>
      <c r="Q51" s="25">
        <v>5383</v>
      </c>
      <c r="R51" s="24"/>
      <c r="S51" s="25">
        <v>5384</v>
      </c>
      <c r="T51" s="26"/>
      <c r="U51" s="25">
        <v>5391</v>
      </c>
      <c r="V51" s="27"/>
      <c r="W51" s="22">
        <v>5396</v>
      </c>
      <c r="X51" s="27"/>
      <c r="Y51" s="22">
        <v>5401</v>
      </c>
      <c r="Z51" s="27"/>
      <c r="AA51" s="22">
        <v>5418</v>
      </c>
      <c r="AB51" s="41"/>
      <c r="AC51" s="22">
        <v>5431</v>
      </c>
      <c r="AD51" s="16"/>
      <c r="AE51" s="22">
        <v>5440</v>
      </c>
      <c r="AF51" s="41"/>
      <c r="AG51" s="22">
        <v>5399</v>
      </c>
      <c r="AH51" s="41"/>
      <c r="AI51" s="22">
        <v>5422</v>
      </c>
      <c r="AJ51" s="41"/>
      <c r="AK51" s="22">
        <v>5422.8609999999999</v>
      </c>
      <c r="AL51" s="16"/>
      <c r="AM51" s="22">
        <v>5424</v>
      </c>
      <c r="AN51" s="93"/>
    </row>
    <row r="52" spans="1:40">
      <c r="A52" s="23" t="s">
        <v>101</v>
      </c>
      <c r="B52" s="45"/>
      <c r="C52" s="23" t="s">
        <v>102</v>
      </c>
      <c r="D52" s="73"/>
      <c r="E52" s="37">
        <v>20.3</v>
      </c>
      <c r="F52" s="66"/>
      <c r="G52" s="38">
        <v>1966</v>
      </c>
      <c r="H52" s="24"/>
      <c r="I52" s="38">
        <v>1985</v>
      </c>
      <c r="J52" s="24"/>
      <c r="K52" s="38">
        <v>1988</v>
      </c>
      <c r="L52" s="24"/>
      <c r="M52" s="25">
        <v>1996</v>
      </c>
      <c r="N52" s="24"/>
      <c r="O52" s="25">
        <v>1971</v>
      </c>
      <c r="P52" s="24"/>
      <c r="Q52" s="25">
        <v>1997</v>
      </c>
      <c r="R52" s="24"/>
      <c r="S52" s="25">
        <v>1999</v>
      </c>
      <c r="T52" s="26"/>
      <c r="U52" s="25">
        <v>2006</v>
      </c>
      <c r="V52" s="27"/>
      <c r="W52" s="22">
        <v>2011</v>
      </c>
      <c r="X52" s="27"/>
      <c r="Y52" s="22">
        <v>2029</v>
      </c>
      <c r="Z52" s="27"/>
      <c r="AA52" s="22">
        <v>2037</v>
      </c>
      <c r="AB52" s="41"/>
      <c r="AC52" s="22">
        <v>2051</v>
      </c>
      <c r="AD52" s="16"/>
      <c r="AE52" s="22">
        <v>2052</v>
      </c>
      <c r="AF52" s="41"/>
      <c r="AG52" s="22">
        <v>2059</v>
      </c>
      <c r="AH52" s="41"/>
      <c r="AI52" s="22">
        <v>2060</v>
      </c>
      <c r="AJ52" s="41"/>
      <c r="AK52" s="22">
        <v>2066.0680000000002</v>
      </c>
      <c r="AL52" s="16"/>
      <c r="AM52" s="22">
        <v>2064</v>
      </c>
      <c r="AN52" s="93"/>
    </row>
    <row r="53" spans="1:40">
      <c r="A53" s="23" t="s">
        <v>103</v>
      </c>
      <c r="B53" s="45"/>
      <c r="C53" s="23" t="s">
        <v>104</v>
      </c>
      <c r="D53" s="73"/>
      <c r="E53" s="37">
        <v>9526.5</v>
      </c>
      <c r="F53" s="76" t="s">
        <v>105</v>
      </c>
      <c r="G53" s="38">
        <v>270648</v>
      </c>
      <c r="H53" s="24"/>
      <c r="I53" s="38">
        <v>287842</v>
      </c>
      <c r="J53" s="24"/>
      <c r="K53" s="38">
        <v>290995</v>
      </c>
      <c r="L53" s="24"/>
      <c r="M53" s="25">
        <v>291040</v>
      </c>
      <c r="N53" s="24"/>
      <c r="O53" s="25">
        <v>291587</v>
      </c>
      <c r="P53" s="24"/>
      <c r="Q53" s="25">
        <v>293850</v>
      </c>
      <c r="R53" s="24"/>
      <c r="S53" s="25">
        <v>296748</v>
      </c>
      <c r="T53" s="26"/>
      <c r="U53" s="25">
        <v>299330</v>
      </c>
      <c r="V53" s="27"/>
      <c r="W53" s="22">
        <v>302633</v>
      </c>
      <c r="X53" s="27"/>
      <c r="Y53" s="22">
        <v>305146</v>
      </c>
      <c r="Z53" s="27"/>
      <c r="AA53" s="22">
        <v>307226</v>
      </c>
      <c r="AB53" s="41"/>
      <c r="AC53" s="22">
        <v>310062</v>
      </c>
      <c r="AD53" s="16"/>
      <c r="AE53" s="22">
        <v>313387</v>
      </c>
      <c r="AF53" s="41"/>
      <c r="AG53" s="22">
        <v>314250</v>
      </c>
      <c r="AH53" s="41"/>
      <c r="AI53" s="22">
        <v>316498</v>
      </c>
      <c r="AJ53" s="41"/>
      <c r="AK53" s="22">
        <v>319448.63400000002</v>
      </c>
      <c r="AL53" s="16"/>
      <c r="AM53" s="22">
        <v>321634</v>
      </c>
      <c r="AN53" s="93"/>
    </row>
    <row r="54" spans="1:40">
      <c r="A54" s="23" t="s">
        <v>106</v>
      </c>
      <c r="B54" s="45"/>
      <c r="C54" s="23" t="s">
        <v>107</v>
      </c>
      <c r="D54" s="73"/>
      <c r="E54" s="37">
        <v>41.3</v>
      </c>
      <c r="F54" s="66"/>
      <c r="G54" s="38">
        <v>7038</v>
      </c>
      <c r="H54" s="24"/>
      <c r="I54" s="38">
        <v>7184</v>
      </c>
      <c r="J54" s="24"/>
      <c r="K54" s="38">
        <v>7228</v>
      </c>
      <c r="L54" s="24"/>
      <c r="M54" s="25">
        <v>7290</v>
      </c>
      <c r="N54" s="24"/>
      <c r="O54" s="25">
        <v>7336</v>
      </c>
      <c r="P54" s="24"/>
      <c r="Q54" s="25">
        <v>7392</v>
      </c>
      <c r="R54" s="24"/>
      <c r="S54" s="25">
        <v>7519</v>
      </c>
      <c r="T54" s="26"/>
      <c r="U54" s="25">
        <v>7533</v>
      </c>
      <c r="V54" s="27"/>
      <c r="W54" s="22">
        <v>7607</v>
      </c>
      <c r="X54" s="27"/>
      <c r="Y54" s="22">
        <v>7617</v>
      </c>
      <c r="Z54" s="27"/>
      <c r="AA54" s="22">
        <v>7739</v>
      </c>
      <c r="AB54" s="41"/>
      <c r="AC54" s="22">
        <v>7807</v>
      </c>
      <c r="AD54" s="16"/>
      <c r="AE54" s="22">
        <v>7913</v>
      </c>
      <c r="AF54" s="41"/>
      <c r="AG54" s="22">
        <v>7998</v>
      </c>
      <c r="AH54" s="41"/>
      <c r="AI54" s="22">
        <v>8083</v>
      </c>
      <c r="AJ54" s="41"/>
      <c r="AK54" s="22">
        <v>8211.3829999999998</v>
      </c>
      <c r="AL54" s="16"/>
      <c r="AM54" s="22">
        <v>8280</v>
      </c>
      <c r="AN54" s="93"/>
    </row>
    <row r="55" spans="1:40">
      <c r="A55" s="23" t="s">
        <v>108</v>
      </c>
      <c r="B55" s="45"/>
      <c r="C55" s="23" t="s">
        <v>109</v>
      </c>
      <c r="D55" s="73"/>
      <c r="E55" s="37">
        <v>447.4</v>
      </c>
      <c r="F55" s="66"/>
      <c r="G55" s="38">
        <v>8827</v>
      </c>
      <c r="H55" s="24"/>
      <c r="I55" s="38">
        <v>8860</v>
      </c>
      <c r="J55" s="24"/>
      <c r="K55" s="38">
        <v>8886</v>
      </c>
      <c r="L55" s="24"/>
      <c r="M55" s="25">
        <v>8823</v>
      </c>
      <c r="N55" s="24"/>
      <c r="O55" s="25">
        <v>8958</v>
      </c>
      <c r="P55" s="24"/>
      <c r="Q55" s="25">
        <v>8991</v>
      </c>
      <c r="R55" s="24"/>
      <c r="S55" s="25">
        <v>9024</v>
      </c>
      <c r="T55" s="26"/>
      <c r="U55" s="25">
        <v>9082</v>
      </c>
      <c r="V55" s="27"/>
      <c r="W55" s="22">
        <v>9142</v>
      </c>
      <c r="X55" s="27"/>
      <c r="Y55" s="22">
        <v>9214</v>
      </c>
      <c r="Z55" s="27"/>
      <c r="AA55" s="22">
        <v>9290</v>
      </c>
      <c r="AB55" s="41"/>
      <c r="AC55" s="22">
        <v>9381</v>
      </c>
      <c r="AD55" s="16"/>
      <c r="AE55" s="22">
        <v>9451</v>
      </c>
      <c r="AF55" s="41"/>
      <c r="AG55" s="22">
        <v>9506</v>
      </c>
      <c r="AH55" s="41"/>
      <c r="AI55" s="22">
        <v>9592</v>
      </c>
      <c r="AJ55" s="41"/>
      <c r="AK55" s="22">
        <v>9703.2469999999994</v>
      </c>
      <c r="AL55" s="16"/>
      <c r="AM55" s="22">
        <v>9793</v>
      </c>
      <c r="AN55" s="93"/>
    </row>
    <row r="56" spans="1:40">
      <c r="A56" s="23" t="s">
        <v>110</v>
      </c>
      <c r="B56" s="45"/>
      <c r="C56" s="23" t="s">
        <v>111</v>
      </c>
      <c r="D56" s="73"/>
      <c r="E56" s="37">
        <v>785.4</v>
      </c>
      <c r="F56" s="66"/>
      <c r="G56" s="38">
        <v>61206</v>
      </c>
      <c r="H56" s="24"/>
      <c r="I56" s="38">
        <v>66460</v>
      </c>
      <c r="J56" s="24"/>
      <c r="K56" s="38">
        <v>67444</v>
      </c>
      <c r="L56" s="24"/>
      <c r="M56" s="25">
        <v>68569</v>
      </c>
      <c r="N56" s="24"/>
      <c r="O56" s="25">
        <v>70597</v>
      </c>
      <c r="P56" s="24"/>
      <c r="Q56" s="25">
        <v>71617</v>
      </c>
      <c r="R56" s="24"/>
      <c r="S56" s="25">
        <v>72083</v>
      </c>
      <c r="T56" s="26"/>
      <c r="U56" s="25">
        <v>72932</v>
      </c>
      <c r="V56" s="27"/>
      <c r="W56" s="22">
        <v>73884</v>
      </c>
      <c r="X56" s="27"/>
      <c r="Y56" s="22">
        <v>71002</v>
      </c>
      <c r="Z56" s="27"/>
      <c r="AA56" s="22">
        <v>71983</v>
      </c>
      <c r="AB56" s="41"/>
      <c r="AC56" s="22">
        <v>73085</v>
      </c>
      <c r="AD56" s="16"/>
      <c r="AE56" s="22">
        <v>74306</v>
      </c>
      <c r="AF56" s="41"/>
      <c r="AG56" s="22">
        <v>75226</v>
      </c>
      <c r="AH56" s="41"/>
      <c r="AI56" s="22">
        <v>76248</v>
      </c>
      <c r="AJ56" s="41"/>
      <c r="AK56" s="22">
        <v>77523.788</v>
      </c>
      <c r="AL56" s="16"/>
      <c r="AM56" s="22">
        <v>78214</v>
      </c>
      <c r="AN56" s="93"/>
    </row>
    <row r="57" spans="1:40">
      <c r="A57" s="23" t="s">
        <v>112</v>
      </c>
      <c r="B57" s="45"/>
      <c r="C57" s="23" t="s">
        <v>113</v>
      </c>
      <c r="D57" s="73"/>
      <c r="E57" s="37">
        <v>603.6</v>
      </c>
      <c r="F57" s="66"/>
      <c r="G57" s="38">
        <v>51063</v>
      </c>
      <c r="H57" s="24"/>
      <c r="I57" s="38">
        <v>48870</v>
      </c>
      <c r="J57" s="24"/>
      <c r="K57" s="38">
        <v>48436</v>
      </c>
      <c r="L57" s="24"/>
      <c r="M57" s="25">
        <v>48900</v>
      </c>
      <c r="N57" s="24"/>
      <c r="O57" s="25">
        <v>47856</v>
      </c>
      <c r="P57" s="24"/>
      <c r="Q57" s="25">
        <v>47470</v>
      </c>
      <c r="R57" s="24"/>
      <c r="S57" s="25">
        <v>47075</v>
      </c>
      <c r="T57" s="26"/>
      <c r="U57" s="25">
        <v>46757</v>
      </c>
      <c r="V57" s="27"/>
      <c r="W57" s="22">
        <v>46457</v>
      </c>
      <c r="X57" s="27"/>
      <c r="Y57" s="22">
        <v>46222</v>
      </c>
      <c r="Z57" s="27"/>
      <c r="AA57" s="22">
        <v>46029</v>
      </c>
      <c r="AB57" s="41"/>
      <c r="AC57" s="22">
        <v>45858</v>
      </c>
      <c r="AD57" s="16"/>
      <c r="AE57" s="22">
        <v>45672</v>
      </c>
      <c r="AF57" s="41"/>
      <c r="AG57" s="22">
        <v>45555</v>
      </c>
      <c r="AH57" s="41"/>
      <c r="AI57" s="22">
        <v>45523</v>
      </c>
      <c r="AJ57" s="41"/>
      <c r="AK57" s="22">
        <v>45002.497000000003</v>
      </c>
      <c r="AL57" s="16"/>
      <c r="AM57" s="22">
        <v>45124</v>
      </c>
      <c r="AN57" s="93"/>
    </row>
    <row r="58" spans="1:40">
      <c r="A58" s="23" t="s">
        <v>114</v>
      </c>
      <c r="B58" s="45"/>
      <c r="C58" s="23" t="s">
        <v>115</v>
      </c>
      <c r="D58" s="73"/>
      <c r="E58" s="37">
        <v>93</v>
      </c>
      <c r="F58" s="66"/>
      <c r="G58" s="38">
        <v>10332</v>
      </c>
      <c r="H58" s="24"/>
      <c r="I58" s="38">
        <v>10215</v>
      </c>
      <c r="J58" s="24"/>
      <c r="K58" s="38">
        <v>10187</v>
      </c>
      <c r="L58" s="24"/>
      <c r="M58" s="25">
        <v>10159</v>
      </c>
      <c r="N58" s="24"/>
      <c r="O58" s="25">
        <v>10136</v>
      </c>
      <c r="P58" s="24"/>
      <c r="Q58" s="25">
        <v>10103</v>
      </c>
      <c r="R58" s="24"/>
      <c r="S58" s="25">
        <v>10078</v>
      </c>
      <c r="T58" s="26"/>
      <c r="U58" s="25">
        <v>10064</v>
      </c>
      <c r="V58" s="27"/>
      <c r="W58" s="22">
        <v>10055</v>
      </c>
      <c r="X58" s="27"/>
      <c r="Y58" s="22">
        <v>10032</v>
      </c>
      <c r="Z58" s="27"/>
      <c r="AA58" s="22">
        <v>10021</v>
      </c>
      <c r="AB58" s="41"/>
      <c r="AC58" s="22">
        <v>10005</v>
      </c>
      <c r="AD58" s="16"/>
      <c r="AE58" s="22">
        <v>9972</v>
      </c>
      <c r="AF58" s="41"/>
      <c r="AG58" s="22">
        <v>9967</v>
      </c>
      <c r="AH58" s="41"/>
      <c r="AI58" s="22">
        <v>9813</v>
      </c>
      <c r="AJ58" s="41"/>
      <c r="AK58" s="22">
        <v>9889.5400000000009</v>
      </c>
      <c r="AL58" s="16"/>
      <c r="AM58" s="22">
        <v>9836</v>
      </c>
      <c r="AN58" s="93"/>
    </row>
    <row r="59" spans="1:40">
      <c r="A59" s="23" t="s">
        <v>116</v>
      </c>
      <c r="B59" s="45"/>
      <c r="C59" s="23" t="s">
        <v>117</v>
      </c>
      <c r="D59" s="73"/>
      <c r="E59" s="37">
        <v>242.5</v>
      </c>
      <c r="F59" s="66"/>
      <c r="G59" s="38">
        <v>58258</v>
      </c>
      <c r="H59" s="24"/>
      <c r="I59" s="38">
        <v>59131</v>
      </c>
      <c r="J59" s="24"/>
      <c r="K59" s="38">
        <v>59363</v>
      </c>
      <c r="L59" s="24"/>
      <c r="M59" s="25">
        <v>59070</v>
      </c>
      <c r="N59" s="24"/>
      <c r="O59" s="25">
        <v>59164</v>
      </c>
      <c r="P59" s="24"/>
      <c r="Q59" s="25">
        <v>59561</v>
      </c>
      <c r="R59" s="24"/>
      <c r="S59" s="25">
        <v>60020</v>
      </c>
      <c r="T59" s="26"/>
      <c r="U59" s="25">
        <v>60501</v>
      </c>
      <c r="V59" s="27"/>
      <c r="W59" s="22">
        <v>60863</v>
      </c>
      <c r="X59" s="27"/>
      <c r="Y59" s="22">
        <v>61446</v>
      </c>
      <c r="Z59" s="27"/>
      <c r="AA59" s="22">
        <v>61855</v>
      </c>
      <c r="AB59" s="41"/>
      <c r="AC59" s="22">
        <v>62227</v>
      </c>
      <c r="AD59" s="16"/>
      <c r="AE59" s="22">
        <v>62675</v>
      </c>
      <c r="AF59" s="41"/>
      <c r="AG59" s="22">
        <v>63327</v>
      </c>
      <c r="AH59" s="41"/>
      <c r="AI59" s="22">
        <v>64229</v>
      </c>
      <c r="AJ59" s="41"/>
      <c r="AK59" s="22">
        <v>64331.347999999998</v>
      </c>
      <c r="AL59" s="16"/>
      <c r="AM59" s="22">
        <v>65092</v>
      </c>
      <c r="AN59" s="93"/>
    </row>
    <row r="60" spans="1:40" ht="15" thickBot="1">
      <c r="A60" s="78" t="s">
        <v>118</v>
      </c>
      <c r="B60" s="79"/>
      <c r="C60" s="78" t="s">
        <v>119</v>
      </c>
      <c r="D60" s="80"/>
      <c r="E60" s="81">
        <v>301.3</v>
      </c>
      <c r="F60" s="82"/>
      <c r="G60" s="83">
        <v>57207</v>
      </c>
      <c r="H60" s="84"/>
      <c r="I60" s="83">
        <v>57116</v>
      </c>
      <c r="J60" s="84"/>
      <c r="K60" s="83">
        <v>57306</v>
      </c>
      <c r="L60" s="84"/>
      <c r="M60" s="85">
        <v>57480</v>
      </c>
      <c r="N60" s="84"/>
      <c r="O60" s="85">
        <v>57033</v>
      </c>
      <c r="P60" s="84"/>
      <c r="Q60" s="85">
        <v>57537</v>
      </c>
      <c r="R60" s="84"/>
      <c r="S60" s="85">
        <v>57989</v>
      </c>
      <c r="T60" s="86"/>
      <c r="U60" s="85">
        <v>58888</v>
      </c>
      <c r="V60" s="87"/>
      <c r="W60" s="88">
        <v>59051</v>
      </c>
      <c r="X60" s="87"/>
      <c r="Y60" s="88">
        <v>59760</v>
      </c>
      <c r="Z60" s="87"/>
      <c r="AA60" s="88">
        <v>60325</v>
      </c>
      <c r="AB60" s="95"/>
      <c r="AC60" s="88">
        <v>60487</v>
      </c>
      <c r="AD60" s="95"/>
      <c r="AE60" s="88">
        <v>60769</v>
      </c>
      <c r="AF60" s="95"/>
      <c r="AG60" s="88">
        <v>59649</v>
      </c>
      <c r="AH60" s="95"/>
      <c r="AI60" s="88">
        <v>59866</v>
      </c>
      <c r="AJ60" s="95"/>
      <c r="AK60" s="88">
        <v>59788.667000000001</v>
      </c>
      <c r="AL60" s="57"/>
      <c r="AM60" s="88">
        <v>61706</v>
      </c>
      <c r="AN60" s="96"/>
    </row>
  </sheetData>
  <mergeCells count="22">
    <mergeCell ref="AM6:AN6"/>
    <mergeCell ref="AE6:AF6"/>
    <mergeCell ref="Q6:R6"/>
    <mergeCell ref="S6:T6"/>
    <mergeCell ref="U6:V6"/>
    <mergeCell ref="W6:X6"/>
    <mergeCell ref="A5:B6"/>
    <mergeCell ref="C5:D6"/>
    <mergeCell ref="I6:J6"/>
    <mergeCell ref="E5:E6"/>
    <mergeCell ref="F5:F6"/>
    <mergeCell ref="G6:H6"/>
    <mergeCell ref="G5:AN5"/>
    <mergeCell ref="K6:L6"/>
    <mergeCell ref="AK6:AL6"/>
    <mergeCell ref="AG6:AH6"/>
    <mergeCell ref="Y6:Z6"/>
    <mergeCell ref="AC6:AD6"/>
    <mergeCell ref="O6:P6"/>
    <mergeCell ref="M6:N6"/>
    <mergeCell ref="AA6:AB6"/>
    <mergeCell ref="AI6:AJ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Opis</vt:lpstr>
      <vt:lpstr>Dane</vt:lpstr>
      <vt:lpstr>Tabela przestawna</vt:lpstr>
      <vt:lpstr>Korelacje</vt:lpstr>
      <vt:lpstr>Podział ze względu na kontynent</vt:lpstr>
      <vt:lpstr>Dane surowe - średni czas życia</vt:lpstr>
      <vt:lpstr>Dane surowe - liczba ludności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Zawrotniak</dc:creator>
  <cp:lastModifiedBy>Maciej</cp:lastModifiedBy>
  <dcterms:created xsi:type="dcterms:W3CDTF">2017-04-30T08:43:42Z</dcterms:created>
  <dcterms:modified xsi:type="dcterms:W3CDTF">2017-05-02T12:43:36Z</dcterms:modified>
</cp:coreProperties>
</file>