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trata-excel\examples\"/>
    </mc:Choice>
  </mc:AlternateContent>
  <bookViews>
    <workbookView xWindow="0" yWindow="0" windowWidth="17520" windowHeight="3953" activeTab="1"/>
  </bookViews>
  <sheets>
    <sheet name="Market Data" sheetId="2" r:id="rId1"/>
    <sheet name="Swap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F2" i="1"/>
  <c r="C13" i="1"/>
  <c r="C14" i="1"/>
  <c r="H14" i="1"/>
  <c r="C20" i="1"/>
  <c r="C16" i="1" s="1"/>
  <c r="C11" i="1" s="1"/>
  <c r="H20" i="1"/>
  <c r="H16" i="1" s="1"/>
  <c r="H11" i="1" s="1"/>
  <c r="C22" i="1"/>
  <c r="C12" i="1" s="1"/>
  <c r="H22" i="1"/>
  <c r="H12" i="1" s="1"/>
  <c r="C26" i="1"/>
  <c r="H26" i="1"/>
  <c r="H13" i="1" s="1"/>
  <c r="C6" i="2"/>
  <c r="E14" i="2"/>
  <c r="K14" i="2"/>
  <c r="L14" i="2" s="1"/>
  <c r="Q14" i="2"/>
  <c r="R14" i="2" s="1"/>
  <c r="E15" i="2"/>
  <c r="F15" i="2" s="1"/>
  <c r="K15" i="2"/>
  <c r="L15" i="2" s="1"/>
  <c r="Q15" i="2"/>
  <c r="R15" i="2" s="1"/>
  <c r="E16" i="2"/>
  <c r="F16" i="2" s="1"/>
  <c r="K16" i="2"/>
  <c r="L16" i="2" s="1"/>
  <c r="Q16" i="2"/>
  <c r="R16" i="2" s="1"/>
  <c r="E17" i="2"/>
  <c r="F17" i="2" s="1"/>
  <c r="K17" i="2"/>
  <c r="L17" i="2" s="1"/>
  <c r="Q17" i="2"/>
  <c r="R17" i="2" s="1"/>
  <c r="E18" i="2"/>
  <c r="F18" i="2" s="1"/>
  <c r="K18" i="2"/>
  <c r="L18" i="2" s="1"/>
  <c r="Q18" i="2"/>
  <c r="R18" i="2" s="1"/>
  <c r="E19" i="2"/>
  <c r="F19" i="2" s="1"/>
  <c r="K19" i="2"/>
  <c r="L19" i="2" s="1"/>
  <c r="Q19" i="2"/>
  <c r="R19" i="2" s="1"/>
  <c r="E20" i="2"/>
  <c r="F20" i="2" s="1"/>
  <c r="K20" i="2"/>
  <c r="L20" i="2" s="1"/>
  <c r="Q20" i="2"/>
  <c r="R20" i="2" s="1"/>
  <c r="E21" i="2"/>
  <c r="F21" i="2" s="1"/>
  <c r="K21" i="2"/>
  <c r="L21" i="2" s="1"/>
  <c r="Q21" i="2"/>
  <c r="R21" i="2" s="1"/>
  <c r="E22" i="2"/>
  <c r="F22" i="2" s="1"/>
  <c r="K22" i="2"/>
  <c r="L22" i="2" s="1"/>
  <c r="Q22" i="2"/>
  <c r="R22" i="2" s="1"/>
  <c r="E23" i="2"/>
  <c r="F23" i="2" s="1"/>
  <c r="K23" i="2"/>
  <c r="L23" i="2" s="1"/>
  <c r="Q23" i="2"/>
  <c r="R23" i="2" s="1"/>
  <c r="E24" i="2"/>
  <c r="F24" i="2" s="1"/>
  <c r="K24" i="2"/>
  <c r="L24" i="2" s="1"/>
  <c r="Q24" i="2"/>
  <c r="R24" i="2" s="1"/>
  <c r="E25" i="2"/>
  <c r="F25" i="2" s="1"/>
  <c r="K25" i="2"/>
  <c r="L25" i="2" s="1"/>
  <c r="Q25" i="2"/>
  <c r="R25" i="2" s="1"/>
  <c r="E26" i="2"/>
  <c r="F26" i="2" s="1"/>
  <c r="K26" i="2"/>
  <c r="L26" i="2" s="1"/>
  <c r="E27" i="2"/>
  <c r="F27" i="2" s="1"/>
  <c r="C43" i="2"/>
  <c r="B40" i="2" s="1"/>
  <c r="C10" i="2" s="1"/>
  <c r="I43" i="2"/>
  <c r="H40" i="2" s="1"/>
  <c r="D10" i="2" s="1"/>
  <c r="O43" i="2"/>
  <c r="N40" i="2" s="1"/>
  <c r="E10" i="2" s="1"/>
  <c r="C9" i="1" l="1"/>
  <c r="C6" i="1" s="1"/>
  <c r="C5" i="2"/>
  <c r="H9" i="1"/>
  <c r="C7" i="1" s="1"/>
  <c r="F14" i="2"/>
  <c r="B31" i="2" s="1"/>
  <c r="C11" i="2" s="1"/>
  <c r="N31" i="2"/>
  <c r="E11" i="2" s="1"/>
  <c r="E5" i="2"/>
  <c r="H31" i="2"/>
  <c r="D11" i="2" s="1"/>
  <c r="D5" i="2"/>
  <c r="B8" i="2" l="1"/>
  <c r="C5" i="1"/>
  <c r="C3" i="1" s="1"/>
  <c r="C4" i="2"/>
  <c r="B2" i="2" l="1"/>
  <c r="F3" i="1" s="1"/>
  <c r="F4" i="1" s="1"/>
  <c r="F5" i="1" l="1"/>
  <c r="L3" i="1" s="1" a="1"/>
  <c r="L4" i="1" l="1"/>
  <c r="L17" i="1"/>
  <c r="L15" i="1"/>
  <c r="L18" i="1"/>
  <c r="L16" i="1"/>
  <c r="L13" i="1"/>
  <c r="L11" i="1"/>
  <c r="L14" i="1"/>
  <c r="L12" i="1"/>
  <c r="L9" i="1"/>
  <c r="L7" i="1"/>
  <c r="L10" i="1"/>
  <c r="L8" i="1"/>
  <c r="L5" i="1"/>
  <c r="L3" i="1"/>
  <c r="L6" i="1"/>
  <c r="P6" i="1" l="1"/>
  <c r="O6" i="1"/>
  <c r="N6" i="1"/>
  <c r="Q6" i="1"/>
  <c r="M6" i="1"/>
  <c r="Q10" i="1"/>
  <c r="N10" i="1"/>
  <c r="P10" i="1"/>
  <c r="M10" i="1"/>
  <c r="O10" i="1"/>
  <c r="Q14" i="1"/>
  <c r="N14" i="1"/>
  <c r="O14" i="1"/>
  <c r="M14" i="1"/>
  <c r="P14" i="1"/>
  <c r="O18" i="1"/>
  <c r="N18" i="1"/>
  <c r="M18" i="1"/>
  <c r="P18" i="1"/>
  <c r="Q18" i="1"/>
  <c r="O3" i="1"/>
  <c r="N3" i="1"/>
  <c r="Q3" i="1"/>
  <c r="P3" i="1"/>
  <c r="M3" i="1"/>
  <c r="O7" i="1"/>
  <c r="P7" i="1"/>
  <c r="N7" i="1"/>
  <c r="Q7" i="1"/>
  <c r="M7" i="1"/>
  <c r="P11" i="1"/>
  <c r="N11" i="1"/>
  <c r="Q11" i="1"/>
  <c r="M11" i="1"/>
  <c r="O11" i="1"/>
  <c r="P15" i="1"/>
  <c r="N15" i="1"/>
  <c r="Q15" i="1"/>
  <c r="M15" i="1"/>
  <c r="O15" i="1"/>
  <c r="N5" i="1"/>
  <c r="Q5" i="1"/>
  <c r="M5" i="1"/>
  <c r="P5" i="1"/>
  <c r="O5" i="1"/>
  <c r="P9" i="1"/>
  <c r="N9" i="1"/>
  <c r="O9" i="1"/>
  <c r="M9" i="1"/>
  <c r="Q9" i="1"/>
  <c r="Q13" i="1"/>
  <c r="M13" i="1"/>
  <c r="O13" i="1"/>
  <c r="P13" i="1"/>
  <c r="N13" i="1"/>
  <c r="P17" i="1"/>
  <c r="Q17" i="1"/>
  <c r="N17" i="1"/>
  <c r="O17" i="1"/>
  <c r="M17" i="1"/>
  <c r="Q8" i="1"/>
  <c r="P8" i="1"/>
  <c r="N8" i="1"/>
  <c r="O8" i="1"/>
  <c r="M8" i="1"/>
  <c r="Q12" i="1"/>
  <c r="O12" i="1"/>
  <c r="N12" i="1"/>
  <c r="P12" i="1"/>
  <c r="M12" i="1"/>
  <c r="O16" i="1"/>
  <c r="P16" i="1"/>
  <c r="N16" i="1"/>
  <c r="Q16" i="1"/>
  <c r="M16" i="1"/>
  <c r="P4" i="1"/>
  <c r="O4" i="1"/>
  <c r="N4" i="1"/>
  <c r="M4" i="1"/>
  <c r="Q4" i="1"/>
</calcChain>
</file>

<file path=xl/sharedStrings.xml><?xml version="1.0" encoding="utf-8"?>
<sst xmlns="http://schemas.openxmlformats.org/spreadsheetml/2006/main" count="223" uniqueCount="88">
  <si>
    <t>PayReceive</t>
  </si>
  <si>
    <t>Pay</t>
  </si>
  <si>
    <t>AccrualSchedule</t>
  </si>
  <si>
    <t>StartDate</t>
  </si>
  <si>
    <t>EndDate</t>
  </si>
  <si>
    <t>Frequency</t>
  </si>
  <si>
    <t>BusinessDayAdjustment</t>
  </si>
  <si>
    <t>ModifiedFollowing</t>
  </si>
  <si>
    <t>PaymentFrequency</t>
  </si>
  <si>
    <t>PaymentDateOffset</t>
  </si>
  <si>
    <t>PaymentSchedule</t>
  </si>
  <si>
    <t>NotionalSchedule</t>
  </si>
  <si>
    <t>Currency</t>
  </si>
  <si>
    <t>Amount</t>
  </si>
  <si>
    <t>Pay Leg</t>
  </si>
  <si>
    <t>Pay Accrual Schedule</t>
  </si>
  <si>
    <t>Pay Payment Schedule</t>
  </si>
  <si>
    <t>Pay NotionalSchedule</t>
  </si>
  <si>
    <t>Calculation</t>
  </si>
  <si>
    <t>Recv Leg</t>
  </si>
  <si>
    <t>Receive</t>
  </si>
  <si>
    <t>Recv Accrual Schedule</t>
  </si>
  <si>
    <t>3m</t>
  </si>
  <si>
    <t>Recv Payment Schedule</t>
  </si>
  <si>
    <t>Recv Notional Schedule</t>
  </si>
  <si>
    <t>Swap</t>
  </si>
  <si>
    <t>NONE</t>
  </si>
  <si>
    <t>Reference Data</t>
  </si>
  <si>
    <t>Resolved Swap</t>
  </si>
  <si>
    <t>EUR-FIXED-1Y-EONIA-OIS</t>
  </si>
  <si>
    <t>1Y</t>
  </si>
  <si>
    <t>Tenor</t>
  </si>
  <si>
    <t>Convention</t>
  </si>
  <si>
    <t>QuoteId</t>
  </si>
  <si>
    <t>Curve Node</t>
  </si>
  <si>
    <t>1M</t>
  </si>
  <si>
    <t>2M</t>
  </si>
  <si>
    <t>3M</t>
  </si>
  <si>
    <t>6M</t>
  </si>
  <si>
    <t>2Y</t>
  </si>
  <si>
    <t>3Y</t>
  </si>
  <si>
    <t>4Y</t>
  </si>
  <si>
    <t>5Y</t>
  </si>
  <si>
    <t>7Y</t>
  </si>
  <si>
    <t>10Y</t>
  </si>
  <si>
    <t>15Y</t>
  </si>
  <si>
    <t>20Y</t>
  </si>
  <si>
    <t>30Y</t>
  </si>
  <si>
    <t>Name</t>
  </si>
  <si>
    <t>EUR-DSCON-OIS</t>
  </si>
  <si>
    <t>DayCount</t>
  </si>
  <si>
    <t>Act/365F</t>
  </si>
  <si>
    <t>Flat</t>
  </si>
  <si>
    <t>Interpolator</t>
  </si>
  <si>
    <t>Linear</t>
  </si>
  <si>
    <t>YValueType</t>
  </si>
  <si>
    <t>XValueType</t>
  </si>
  <si>
    <t>ZERO_RATE</t>
  </si>
  <si>
    <t>ExtrapolatorLeft</t>
  </si>
  <si>
    <t>ExtrapolatorRight</t>
  </si>
  <si>
    <t>YEAR_FRACTION</t>
  </si>
  <si>
    <t>EUR</t>
  </si>
  <si>
    <t>EUR-EONIA</t>
  </si>
  <si>
    <t>Index</t>
  </si>
  <si>
    <t>Curve Entries</t>
  </si>
  <si>
    <t>Curve Definitions</t>
  </si>
  <si>
    <t>Quote</t>
  </si>
  <si>
    <t>Valuation Date</t>
  </si>
  <si>
    <t>Market Data</t>
  </si>
  <si>
    <t>Swap Pricer</t>
  </si>
  <si>
    <t>EUTA</t>
  </si>
  <si>
    <t>EUR-EURIBOR-3M</t>
  </si>
  <si>
    <t>Act/360</t>
  </si>
  <si>
    <t>Combined Market Data</t>
  </si>
  <si>
    <t>EUR-MULTICURVE</t>
  </si>
  <si>
    <t>EUR-FIXED-1Y-EURIBOR-3M</t>
  </si>
  <si>
    <t>EUR-EURIBOR-3M-IRS</t>
  </si>
  <si>
    <t>PV</t>
  </si>
  <si>
    <t>PV (EUR)</t>
  </si>
  <si>
    <t>EUR-EURIBOR-6M</t>
  </si>
  <si>
    <t>EUR-FIXED-1Y-EURIBOR-6M</t>
  </si>
  <si>
    <t>EUR-EURIBOR-6M-IRS</t>
  </si>
  <si>
    <t>currency</t>
  </si>
  <si>
    <t>yearFraction</t>
  </si>
  <si>
    <t>sensitivity</t>
  </si>
  <si>
    <t>observation.index.name</t>
  </si>
  <si>
    <t>observation.yearFraction</t>
  </si>
  <si>
    <t>Sensitivities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</si>
</sst>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2" borderId="0" xfId="0" applyNumberFormat="1" applyFill="1"/>
    <xf numFmtId="3" fontId="0" fillId="0" borderId="0" xfId="0" applyNumberFormat="1"/>
    <xf numFmtId="10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3" fontId="0" fillId="2" borderId="0" xfId="0" applyNumberFormat="1" applyFill="1"/>
    <xf numFmtId="0" fontId="2" fillId="12" borderId="0" xfId="0" applyFont="1" applyFill="1"/>
    <xf numFmtId="0" fontId="0" fillId="13" borderId="0" xfId="0" applyFill="1"/>
    <xf numFmtId="14" fontId="0" fillId="10" borderId="0" xfId="0" applyNumberFormat="1" applyFill="1"/>
    <xf numFmtId="164" fontId="0" fillId="2" borderId="0" xfId="1" applyNumberFormat="1" applyFont="1" applyFill="1"/>
    <xf numFmtId="0" fontId="0" fillId="14" borderId="0" xfId="0" applyFill="1"/>
    <xf numFmtId="0" fontId="0" fillId="15" borderId="0" xfId="0" applyFill="1"/>
    <xf numFmtId="3" fontId="3" fillId="15" borderId="0" xfId="2" applyNumberFormat="1" applyFont="1" applyFill="1"/>
    <xf numFmtId="49" fontId="0" fillId="0" borderId="0" xfId="0" applyNumberFormat="1"/>
    <xf numFmtId="49" fontId="0" fillId="15" borderId="0" xfId="0" applyNumberFormat="1" applyFill="1"/>
    <xf numFmtId="3" fontId="0" fillId="15" borderId="0" xfId="0" applyNumberFormat="1" applyFill="1"/>
    <xf numFmtId="0" fontId="0" fillId="15" borderId="0" xfId="0" applyNumberFormat="1" applyFill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3"/>
  <sheetViews>
    <sheetView zoomScale="50" zoomScaleNormal="50" workbookViewId="0">
      <selection activeCell="A14" sqref="A14"/>
    </sheetView>
  </sheetViews>
  <sheetFormatPr defaultRowHeight="14.25" x14ac:dyDescent="0.45"/>
  <cols>
    <col min="1" max="1" width="10.19921875" customWidth="1"/>
    <col min="2" max="5" width="33.796875" bestFit="1" customWidth="1"/>
    <col min="6" max="6" width="44.46484375" bestFit="1" customWidth="1"/>
    <col min="7" max="7" width="7.9296875" customWidth="1"/>
    <col min="8" max="8" width="33.796875" bestFit="1" customWidth="1"/>
    <col min="9" max="9" width="21" bestFit="1" customWidth="1"/>
    <col min="10" max="10" width="15.265625" bestFit="1" customWidth="1"/>
    <col min="11" max="11" width="12.33203125" bestFit="1" customWidth="1"/>
    <col min="12" max="12" width="28.19921875" bestFit="1" customWidth="1"/>
    <col min="14" max="14" width="33.796875" bestFit="1" customWidth="1"/>
    <col min="15" max="15" width="21" bestFit="1" customWidth="1"/>
    <col min="16" max="16" width="15.265625" bestFit="1" customWidth="1"/>
    <col min="17" max="17" width="12.33203125" bestFit="1" customWidth="1"/>
    <col min="18" max="18" width="29.1328125" bestFit="1" customWidth="1"/>
  </cols>
  <sheetData>
    <row r="2" spans="2:18" x14ac:dyDescent="0.45">
      <c r="B2" s="16" t="str">
        <f>_xll.og.CurveCalibrator.calibrate(_xll.og.CurveCalibrator.standard(),B8,C4,C6)</f>
        <v>ImmutableRatesProvider@1</v>
      </c>
    </row>
    <row r="3" spans="2:18" x14ac:dyDescent="0.45">
      <c r="B3" s="2" t="s">
        <v>67</v>
      </c>
      <c r="C3" s="17">
        <v>42429</v>
      </c>
    </row>
    <row r="4" spans="2:18" x14ac:dyDescent="0.45">
      <c r="B4" s="2" t="s">
        <v>73</v>
      </c>
      <c r="C4" s="17" t="str">
        <f>_xll.og.MarketData.combinedWith(_xll.og.MarketData.combinedWith(C5,D5),E5)</f>
        <v>ImmutableMarketData@5</v>
      </c>
    </row>
    <row r="5" spans="2:18" ht="13.9" customHeight="1" x14ac:dyDescent="0.45">
      <c r="B5" s="2" t="s">
        <v>68</v>
      </c>
      <c r="C5" s="12" t="str">
        <f>_xll.og.MarketData.of(C3,E14:E27,D14:D27)</f>
        <v>ImmutableMarketData@1</v>
      </c>
      <c r="D5" s="12" t="str">
        <f>_xll.og.MarketData.of(C3,K14:K26,J14:J26)</f>
        <v>ImmutableMarketData@3</v>
      </c>
      <c r="E5" s="12" t="str">
        <f>_xll.og.MarketData.of(C3,Q14:Q25,P14:P25)</f>
        <v>ImmutableMarketData@2</v>
      </c>
    </row>
    <row r="6" spans="2:18" x14ac:dyDescent="0.45">
      <c r="B6" s="2" t="s">
        <v>27</v>
      </c>
      <c r="C6" s="12" t="str">
        <f>_xll.og.ReferenceData.standard()</f>
        <v>ImmutableReferenceData@2</v>
      </c>
    </row>
    <row r="8" spans="2:18" x14ac:dyDescent="0.45">
      <c r="B8" s="16" t="str">
        <f>_xll.og.CurveGroupDefinition.of(C9,C10:E10,C11:E11)</f>
        <v>CurveGroupDefinition@1</v>
      </c>
    </row>
    <row r="9" spans="2:18" x14ac:dyDescent="0.45">
      <c r="B9" s="2" t="s">
        <v>48</v>
      </c>
      <c r="C9" s="12" t="s">
        <v>74</v>
      </c>
    </row>
    <row r="10" spans="2:18" x14ac:dyDescent="0.45">
      <c r="B10" s="2" t="s">
        <v>64</v>
      </c>
      <c r="C10" s="12" t="str">
        <f>B40</f>
        <v>CurveGroupEntry@1</v>
      </c>
      <c r="D10" s="12" t="str">
        <f>H40</f>
        <v>CurveGroupEntry@3</v>
      </c>
      <c r="E10" s="12" t="str">
        <f>N40</f>
        <v>CurveGroupEntry@2</v>
      </c>
    </row>
    <row r="11" spans="2:18" x14ac:dyDescent="0.45">
      <c r="B11" s="2" t="s">
        <v>65</v>
      </c>
      <c r="C11" s="12" t="str">
        <f>B31</f>
        <v>InterpolatedNodalCurveDefinition@2</v>
      </c>
      <c r="D11" s="12" t="str">
        <f>H31</f>
        <v>InterpolatedNodalCurveDefinition@3</v>
      </c>
      <c r="E11" s="12" t="str">
        <f>N31</f>
        <v>InterpolatedNodalCurveDefinition@1</v>
      </c>
    </row>
    <row r="13" spans="2:18" x14ac:dyDescent="0.45">
      <c r="B13" s="2" t="s">
        <v>32</v>
      </c>
      <c r="C13" s="2" t="s">
        <v>31</v>
      </c>
      <c r="D13" s="15" t="s">
        <v>66</v>
      </c>
      <c r="E13" s="10" t="s">
        <v>33</v>
      </c>
      <c r="F13" s="10" t="s">
        <v>34</v>
      </c>
      <c r="H13" s="2" t="s">
        <v>32</v>
      </c>
      <c r="I13" s="2" t="s">
        <v>31</v>
      </c>
      <c r="J13" s="15" t="s">
        <v>66</v>
      </c>
      <c r="K13" s="10" t="s">
        <v>33</v>
      </c>
      <c r="L13" s="10" t="s">
        <v>34</v>
      </c>
      <c r="N13" s="2" t="s">
        <v>32</v>
      </c>
      <c r="O13" s="2" t="s">
        <v>31</v>
      </c>
      <c r="P13" s="15" t="s">
        <v>66</v>
      </c>
      <c r="Q13" s="10" t="s">
        <v>33</v>
      </c>
      <c r="R13" s="10" t="s">
        <v>34</v>
      </c>
    </row>
    <row r="14" spans="2:18" x14ac:dyDescent="0.45">
      <c r="B14" s="12" t="s">
        <v>29</v>
      </c>
      <c r="C14" s="12" t="s">
        <v>35</v>
      </c>
      <c r="D14" s="18">
        <v>-3.15E-3</v>
      </c>
      <c r="E14" s="13" t="str">
        <f>_xll.og.QuoteId.of("Excel~" &amp;B14&amp;"."&amp;C14)</f>
        <v>QuoteId@7</v>
      </c>
      <c r="F14" s="13" t="str">
        <f>_xll.og.FixedOvernightSwapCurveNode.ofRate(_xll.og.FixedOvernightSwapTemplate.of(C14,B14),E14)</f>
        <v>FixedOvernightSwapCurveNode@14</v>
      </c>
      <c r="H14" s="12" t="s">
        <v>71</v>
      </c>
      <c r="I14" s="12"/>
      <c r="J14" s="18">
        <v>-2.0500000000000002E-3</v>
      </c>
      <c r="K14" s="13" t="str">
        <f>_xll.og.QuoteId.of("Excel~" &amp;H14&amp;"."&amp;I14)</f>
        <v>QuoteId@2</v>
      </c>
      <c r="L14" s="13" t="str">
        <f>_xll.og.IborFixingDepositCurveNode.ofRate( _xll.og.IborFixingDepositTemplate.of(H14),K14)</f>
        <v>IborFixingDepositCurveNode@2</v>
      </c>
      <c r="N14" s="12" t="s">
        <v>79</v>
      </c>
      <c r="O14" s="12"/>
      <c r="P14" s="18">
        <v>-1.34E-3</v>
      </c>
      <c r="Q14" s="13" t="str">
        <f>_xll.og.QuoteId.of("Excel~" &amp;N14&amp;"."&amp;O14)</f>
        <v>QuoteId@1</v>
      </c>
      <c r="R14" s="13" t="str">
        <f>_xll.og.IborFixingDepositCurveNode.ofRate( _xll.og.IborFixingDepositTemplate.of(N14),Q14)</f>
        <v>IborFixingDepositCurveNode@1</v>
      </c>
    </row>
    <row r="15" spans="2:18" x14ac:dyDescent="0.45">
      <c r="B15" s="12" t="s">
        <v>29</v>
      </c>
      <c r="C15" s="12" t="s">
        <v>36</v>
      </c>
      <c r="D15" s="18">
        <v>-3.3999999999999998E-3</v>
      </c>
      <c r="E15" s="13" t="str">
        <f>_xll.og.QuoteId.of("Excel~" &amp;B15&amp;"."&amp;C15)</f>
        <v>QuoteId@5</v>
      </c>
      <c r="F15" s="13" t="str">
        <f>_xll.og.FixedOvernightSwapCurveNode.ofRate(_xll.og.FixedOvernightSwapTemplate.of(C15,B15),E15)</f>
        <v>FixedOvernightSwapCurveNode@1</v>
      </c>
      <c r="H15" s="12" t="s">
        <v>71</v>
      </c>
      <c r="I15" s="12" t="s">
        <v>37</v>
      </c>
      <c r="J15" s="18">
        <v>-3.0999999999999999E-3</v>
      </c>
      <c r="K15" s="13" t="str">
        <f>_xll.og.QuoteId.of("Excel~" &amp;H15&amp;"."&amp;I15)</f>
        <v>QuoteId@8</v>
      </c>
      <c r="L15" s="13" t="str">
        <f>_xll.og.FraCurveNode.ofRate(_xll.og.FraTemplate.ofIndex(I15,H15),K15)</f>
        <v>FraCurveNode@2</v>
      </c>
      <c r="N15" s="12" t="s">
        <v>79</v>
      </c>
      <c r="O15" s="12" t="s">
        <v>37</v>
      </c>
      <c r="P15" s="18">
        <v>-2.15E-3</v>
      </c>
      <c r="Q15" s="13" t="str">
        <f>_xll.og.QuoteId.of("Excel~" &amp;N15&amp;"."&amp;O15)</f>
        <v>QuoteId@4</v>
      </c>
      <c r="R15" s="13" t="str">
        <f>_xll.og.FraCurveNode.ofRate(_xll.og.FraTemplate.ofIndex(O15,N15),Q15)</f>
        <v>FraCurveNode@1</v>
      </c>
    </row>
    <row r="16" spans="2:18" x14ac:dyDescent="0.45">
      <c r="B16" s="12" t="s">
        <v>29</v>
      </c>
      <c r="C16" s="12" t="s">
        <v>37</v>
      </c>
      <c r="D16" s="18">
        <v>-3.5999999999999999E-3</v>
      </c>
      <c r="E16" s="13" t="str">
        <f>_xll.og.QuoteId.of("Excel~" &amp;B16&amp;"."&amp;C16)</f>
        <v>QuoteId@3</v>
      </c>
      <c r="F16" s="13" t="str">
        <f>_xll.og.FixedOvernightSwapCurveNode.ofRate(_xll.og.FixedOvernightSwapTemplate.of(C16,B16),E16)</f>
        <v>FixedOvernightSwapCurveNode@3</v>
      </c>
      <c r="H16" s="12" t="s">
        <v>71</v>
      </c>
      <c r="I16" s="12" t="s">
        <v>38</v>
      </c>
      <c r="J16" s="18">
        <v>-3.0999999999999999E-3</v>
      </c>
      <c r="K16" s="13" t="str">
        <f>_xll.og.QuoteId.of("Excel~" &amp;H16&amp;"."&amp;I16)</f>
        <v>QuoteId@10</v>
      </c>
      <c r="L16" s="13" t="str">
        <f>_xll.og.FraCurveNode.ofRate(_xll.og.FraTemplate.ofIndex(I16,H16),K16)</f>
        <v>FraCurveNode@3</v>
      </c>
      <c r="N16" s="12" t="s">
        <v>80</v>
      </c>
      <c r="O16" s="12" t="s">
        <v>30</v>
      </c>
      <c r="P16" s="18">
        <v>-1.9E-3</v>
      </c>
      <c r="Q16" s="13" t="str">
        <f>_xll.og.QuoteId.of("Excel~" &amp;N16&amp;"."&amp;O16)</f>
        <v>QuoteId@9</v>
      </c>
      <c r="R16" s="13" t="str">
        <f>_xll.og.FixedIborSwapCurveNode.ofRate(_xll.og.FixedIborSwapTemplate.of(O16,N16),Q16)</f>
        <v>FixedIborSwapCurveNode@4</v>
      </c>
    </row>
    <row r="17" spans="2:18" x14ac:dyDescent="0.45">
      <c r="B17" s="12" t="s">
        <v>29</v>
      </c>
      <c r="C17" s="12" t="s">
        <v>38</v>
      </c>
      <c r="D17" s="18">
        <v>-4.0000000000000001E-3</v>
      </c>
      <c r="E17" s="13" t="str">
        <f>_xll.og.QuoteId.of("Excel~" &amp;B17&amp;"."&amp;C17)</f>
        <v>QuoteId@6</v>
      </c>
      <c r="F17" s="13" t="str">
        <f>_xll.og.FixedOvernightSwapCurveNode.ofRate(_xll.og.FixedOvernightSwapTemplate.of(C17,B17),E17)</f>
        <v>FixedOvernightSwapCurveNode@2</v>
      </c>
      <c r="H17" s="12" t="s">
        <v>75</v>
      </c>
      <c r="I17" s="12" t="s">
        <v>30</v>
      </c>
      <c r="J17" s="18">
        <v>-3.15E-3</v>
      </c>
      <c r="K17" s="13" t="str">
        <f>_xll.og.QuoteId.of("Excel~" &amp;H17&amp;"."&amp;I17)</f>
        <v>QuoteId@12</v>
      </c>
      <c r="L17" s="13" t="str">
        <f>_xll.og.FixedIborSwapCurveNode.ofRate(_xll.og.FixedIborSwapTemplate.of(I17,H17),K17)</f>
        <v>FixedIborSwapCurveNode@3</v>
      </c>
      <c r="N17" s="12" t="s">
        <v>80</v>
      </c>
      <c r="O17" s="12" t="s">
        <v>39</v>
      </c>
      <c r="P17" s="18">
        <v>-2.2000000000000001E-3</v>
      </c>
      <c r="Q17" s="13" t="str">
        <f>_xll.og.QuoteId.of("Excel~" &amp;N17&amp;"."&amp;O17)</f>
        <v>QuoteId@13</v>
      </c>
      <c r="R17" s="13" t="str">
        <f>_xll.og.FixedIborSwapCurveNode.ofRate(_xll.og.FixedIborSwapTemplate.of(O17,N17),Q17)</f>
        <v>FixedIborSwapCurveNode@1</v>
      </c>
    </row>
    <row r="18" spans="2:18" x14ac:dyDescent="0.45">
      <c r="B18" s="12" t="s">
        <v>29</v>
      </c>
      <c r="C18" s="12" t="s">
        <v>30</v>
      </c>
      <c r="D18" s="18">
        <v>-4.4999999999999997E-3</v>
      </c>
      <c r="E18" s="13" t="str">
        <f>_xll.og.QuoteId.of("Excel~" &amp;B18&amp;"."&amp;C18)</f>
        <v>QuoteId@16</v>
      </c>
      <c r="F18" s="13" t="str">
        <f>_xll.og.FixedOvernightSwapCurveNode.ofRate(_xll.og.FixedOvernightSwapTemplate.of(C18,B18),E18)</f>
        <v>FixedOvernightSwapCurveNode@5</v>
      </c>
      <c r="H18" s="12" t="s">
        <v>75</v>
      </c>
      <c r="I18" s="12" t="s">
        <v>39</v>
      </c>
      <c r="J18" s="18">
        <v>-3.4499999999999999E-3</v>
      </c>
      <c r="K18" s="13" t="str">
        <f>_xll.og.QuoteId.of("Excel~" &amp;H18&amp;"."&amp;I18)</f>
        <v>QuoteId@11</v>
      </c>
      <c r="L18" s="13" t="str">
        <f>_xll.og.FixedIborSwapCurveNode.ofRate(_xll.og.FixedIborSwapTemplate.of(I18,H18),K18)</f>
        <v>FixedIborSwapCurveNode@2</v>
      </c>
      <c r="N18" s="12" t="s">
        <v>80</v>
      </c>
      <c r="O18" s="12" t="s">
        <v>40</v>
      </c>
      <c r="P18" s="18">
        <v>-1.9E-3</v>
      </c>
      <c r="Q18" s="13" t="str">
        <f>_xll.og.QuoteId.of("Excel~" &amp;N18&amp;"."&amp;O18)</f>
        <v>QuoteId@14</v>
      </c>
      <c r="R18" s="13" t="str">
        <f>_xll.og.FixedIborSwapCurveNode.ofRate(_xll.og.FixedIborSwapTemplate.of(O18,N18),Q18)</f>
        <v>FixedIborSwapCurveNode@7</v>
      </c>
    </row>
    <row r="19" spans="2:18" x14ac:dyDescent="0.45">
      <c r="B19" s="12" t="s">
        <v>29</v>
      </c>
      <c r="C19" s="12" t="s">
        <v>39</v>
      </c>
      <c r="D19" s="18">
        <v>-4.8999999999999998E-3</v>
      </c>
      <c r="E19" s="13" t="str">
        <f>_xll.og.QuoteId.of("Excel~" &amp;B19&amp;"."&amp;C19)</f>
        <v>QuoteId@15</v>
      </c>
      <c r="F19" s="13" t="str">
        <f>_xll.og.FixedOvernightSwapCurveNode.ofRate(_xll.og.FixedOvernightSwapTemplate.of(C19,B19),E19)</f>
        <v>FixedOvernightSwapCurveNode@4</v>
      </c>
      <c r="H19" s="12" t="s">
        <v>75</v>
      </c>
      <c r="I19" s="12" t="s">
        <v>40</v>
      </c>
      <c r="J19" s="18">
        <v>-3.1999999999999997E-3</v>
      </c>
      <c r="K19" s="13" t="str">
        <f>_xll.og.QuoteId.of("Excel~" &amp;H19&amp;"."&amp;I19)</f>
        <v>QuoteId@19</v>
      </c>
      <c r="L19" s="13" t="str">
        <f>_xll.og.FixedIborSwapCurveNode.ofRate(_xll.og.FixedIborSwapTemplate.of(I19,H19),K19)</f>
        <v>FixedIborSwapCurveNode@8</v>
      </c>
      <c r="N19" s="12" t="s">
        <v>80</v>
      </c>
      <c r="O19" s="12" t="s">
        <v>41</v>
      </c>
      <c r="P19" s="18">
        <v>-1.1999999999999999E-3</v>
      </c>
      <c r="Q19" s="13" t="str">
        <f>_xll.og.QuoteId.of("Excel~" &amp;N19&amp;"."&amp;O19)</f>
        <v>QuoteId@17</v>
      </c>
      <c r="R19" s="13" t="str">
        <f>_xll.og.FixedIborSwapCurveNode.ofRate(_xll.og.FixedIborSwapTemplate.of(O19,N19),Q19)</f>
        <v>FixedIborSwapCurveNode@5</v>
      </c>
    </row>
    <row r="20" spans="2:18" x14ac:dyDescent="0.45">
      <c r="B20" s="12" t="s">
        <v>29</v>
      </c>
      <c r="C20" s="12" t="s">
        <v>40</v>
      </c>
      <c r="D20" s="18">
        <v>-4.7000000000000002E-3</v>
      </c>
      <c r="E20" s="13" t="str">
        <f>_xll.og.QuoteId.of("Excel~" &amp;B20&amp;"."&amp;C20)</f>
        <v>QuoteId@22</v>
      </c>
      <c r="F20" s="13" t="str">
        <f>_xll.og.FixedOvernightSwapCurveNode.ofRate(_xll.og.FixedOvernightSwapTemplate.of(C20,B20),E20)</f>
        <v>FixedOvernightSwapCurveNode@6</v>
      </c>
      <c r="H20" s="12" t="s">
        <v>75</v>
      </c>
      <c r="I20" s="12" t="s">
        <v>41</v>
      </c>
      <c r="J20" s="18">
        <v>-2.4999999999999996E-3</v>
      </c>
      <c r="K20" s="13" t="str">
        <f>_xll.og.QuoteId.of("Excel~" &amp;H20&amp;"."&amp;I20)</f>
        <v>QuoteId@18</v>
      </c>
      <c r="L20" s="13" t="str">
        <f>_xll.og.FixedIborSwapCurveNode.ofRate(_xll.og.FixedIborSwapTemplate.of(I20,H20),K20)</f>
        <v>FixedIborSwapCurveNode@6</v>
      </c>
      <c r="N20" s="12" t="s">
        <v>80</v>
      </c>
      <c r="O20" s="12" t="s">
        <v>42</v>
      </c>
      <c r="P20" s="18">
        <v>-3.2499999999999999E-4</v>
      </c>
      <c r="Q20" s="13" t="str">
        <f>_xll.og.QuoteId.of("Excel~" &amp;N20&amp;"."&amp;O20)</f>
        <v>QuoteId@23</v>
      </c>
      <c r="R20" s="13" t="str">
        <f>_xll.og.FixedIborSwapCurveNode.ofRate(_xll.og.FixedIborSwapTemplate.of(O20,N20),Q20)</f>
        <v>FixedIborSwapCurveNode@10</v>
      </c>
    </row>
    <row r="21" spans="2:18" x14ac:dyDescent="0.45">
      <c r="B21" s="12" t="s">
        <v>29</v>
      </c>
      <c r="C21" s="12" t="s">
        <v>41</v>
      </c>
      <c r="D21" s="18">
        <v>-4.1999999999999997E-3</v>
      </c>
      <c r="E21" s="13" t="str">
        <f>_xll.og.QuoteId.of("Excel~" &amp;B21&amp;"."&amp;C21)</f>
        <v>QuoteId@20</v>
      </c>
      <c r="F21" s="13" t="str">
        <f>_xll.og.FixedOvernightSwapCurveNode.ofRate(_xll.og.FixedOvernightSwapTemplate.of(C21,B21),E21)</f>
        <v>FixedOvernightSwapCurveNode@9</v>
      </c>
      <c r="H21" s="12" t="s">
        <v>75</v>
      </c>
      <c r="I21" s="12" t="s">
        <v>42</v>
      </c>
      <c r="J21" s="18">
        <v>-1.6750000000000001E-3</v>
      </c>
      <c r="K21" s="13" t="str">
        <f>_xll.og.QuoteId.of("Excel~" &amp;H21&amp;"."&amp;I21)</f>
        <v>QuoteId@25</v>
      </c>
      <c r="L21" s="13" t="str">
        <f>_xll.og.FixedIborSwapCurveNode.ofRate(_xll.og.FixedIborSwapTemplate.of(I21,H21),K21)</f>
        <v>FixedIborSwapCurveNode@11</v>
      </c>
      <c r="N21" s="12" t="s">
        <v>80</v>
      </c>
      <c r="O21" s="12" t="s">
        <v>43</v>
      </c>
      <c r="P21" s="18">
        <v>1.8E-3</v>
      </c>
      <c r="Q21" s="13" t="str">
        <f>_xll.og.QuoteId.of("Excel~" &amp;N21&amp;"."&amp;O21)</f>
        <v>QuoteId@21</v>
      </c>
      <c r="R21" s="13" t="str">
        <f>_xll.og.FixedIborSwapCurveNode.ofRate(_xll.og.FixedIborSwapTemplate.of(O21,N21),Q21)</f>
        <v>FixedIborSwapCurveNode@9</v>
      </c>
    </row>
    <row r="22" spans="2:18" x14ac:dyDescent="0.45">
      <c r="B22" s="12" t="s">
        <v>29</v>
      </c>
      <c r="C22" s="12" t="s">
        <v>42</v>
      </c>
      <c r="D22" s="18">
        <v>-3.3999999999999998E-3</v>
      </c>
      <c r="E22" s="13" t="str">
        <f>_xll.og.QuoteId.of("Excel~" &amp;B22&amp;"."&amp;C22)</f>
        <v>QuoteId@26</v>
      </c>
      <c r="F22" s="13" t="str">
        <f>_xll.og.FixedOvernightSwapCurveNode.ofRate(_xll.og.FixedOvernightSwapTemplate.of(C22,B22),E22)</f>
        <v>FixedOvernightSwapCurveNode@7</v>
      </c>
      <c r="H22" s="12" t="s">
        <v>75</v>
      </c>
      <c r="I22" s="12" t="s">
        <v>43</v>
      </c>
      <c r="J22" s="18">
        <v>5.4999999999999992E-4</v>
      </c>
      <c r="K22" s="13" t="str">
        <f>_xll.og.QuoteId.of("Excel~" &amp;H22&amp;"."&amp;I22)</f>
        <v>QuoteId@31</v>
      </c>
      <c r="L22" s="13" t="str">
        <f>_xll.og.FixedIborSwapCurveNode.ofRate(_xll.og.FixedIborSwapTemplate.of(I22,H22),K22)</f>
        <v>FixedIborSwapCurveNode@15</v>
      </c>
      <c r="N22" s="12" t="s">
        <v>80</v>
      </c>
      <c r="O22" s="12" t="s">
        <v>44</v>
      </c>
      <c r="P22" s="18">
        <v>5.0000000000000001E-3</v>
      </c>
      <c r="Q22" s="13" t="str">
        <f>_xll.og.QuoteId.of("Excel~" &amp;N22&amp;"."&amp;O22)</f>
        <v>QuoteId@27</v>
      </c>
      <c r="R22" s="13" t="str">
        <f>_xll.og.FixedIborSwapCurveNode.ofRate(_xll.og.FixedIborSwapTemplate.of(O22,N22),Q22)</f>
        <v>FixedIborSwapCurveNode@12</v>
      </c>
    </row>
    <row r="23" spans="2:18" x14ac:dyDescent="0.45">
      <c r="B23" s="12" t="s">
        <v>29</v>
      </c>
      <c r="C23" s="12" t="s">
        <v>43</v>
      </c>
      <c r="D23" s="18">
        <v>-1.1000000000000001E-3</v>
      </c>
      <c r="E23" s="13" t="str">
        <f>_xll.og.QuoteId.of("Excel~" &amp;B23&amp;"."&amp;C23)</f>
        <v>QuoteId@24</v>
      </c>
      <c r="F23" s="13" t="str">
        <f>_xll.og.FixedOvernightSwapCurveNode.ofRate(_xll.og.FixedOvernightSwapTemplate.of(C23,B23),E23)</f>
        <v>FixedOvernightSwapCurveNode@8</v>
      </c>
      <c r="H23" s="12" t="s">
        <v>75</v>
      </c>
      <c r="I23" s="12" t="s">
        <v>44</v>
      </c>
      <c r="J23" s="18">
        <v>3.8999999999999998E-3</v>
      </c>
      <c r="K23" s="13" t="str">
        <f>_xll.og.QuoteId.of("Excel~" &amp;H23&amp;"."&amp;I23)</f>
        <v>QuoteId@28</v>
      </c>
      <c r="L23" s="13" t="str">
        <f>_xll.og.FixedIborSwapCurveNode.ofRate(_xll.og.FixedIborSwapTemplate.of(I23,H23),K23)</f>
        <v>FixedIborSwapCurveNode@13</v>
      </c>
      <c r="N23" s="12" t="s">
        <v>80</v>
      </c>
      <c r="O23" s="12" t="s">
        <v>45</v>
      </c>
      <c r="P23" s="18">
        <v>8.3000000000000001E-3</v>
      </c>
      <c r="Q23" s="13" t="str">
        <f>_xll.og.QuoteId.of("Excel~" &amp;N23&amp;"."&amp;O23)</f>
        <v>QuoteId@34</v>
      </c>
      <c r="R23" s="13" t="str">
        <f>_xll.og.FixedIborSwapCurveNode.ofRate(_xll.og.FixedIborSwapTemplate.of(O23,N23),Q23)</f>
        <v>FixedIborSwapCurveNode@17</v>
      </c>
    </row>
    <row r="24" spans="2:18" x14ac:dyDescent="0.45">
      <c r="B24" s="12" t="s">
        <v>29</v>
      </c>
      <c r="C24" s="12" t="s">
        <v>44</v>
      </c>
      <c r="D24" s="18">
        <v>2.2000000000000001E-3</v>
      </c>
      <c r="E24" s="13" t="str">
        <f>_xll.og.QuoteId.of("Excel~" &amp;B24&amp;"."&amp;C24)</f>
        <v>QuoteId@30</v>
      </c>
      <c r="F24" s="13" t="str">
        <f>_xll.og.FixedOvernightSwapCurveNode.ofRate(_xll.og.FixedOvernightSwapTemplate.of(C24,B24),E24)</f>
        <v>FixedOvernightSwapCurveNode@10</v>
      </c>
      <c r="H24" s="12" t="s">
        <v>75</v>
      </c>
      <c r="I24" s="12" t="s">
        <v>45</v>
      </c>
      <c r="J24" s="18">
        <v>7.4000000000000003E-3</v>
      </c>
      <c r="K24" s="13" t="str">
        <f>_xll.og.QuoteId.of("Excel~" &amp;H24&amp;"."&amp;I24)</f>
        <v>QuoteId@29</v>
      </c>
      <c r="L24" s="13" t="str">
        <f>_xll.og.FixedIborSwapCurveNode.ofRate(_xll.og.FixedIborSwapTemplate.of(I24,H24),K24)</f>
        <v>FixedIborSwapCurveNode@14</v>
      </c>
      <c r="N24" s="12" t="s">
        <v>80</v>
      </c>
      <c r="O24" s="12" t="s">
        <v>46</v>
      </c>
      <c r="P24" s="18">
        <v>9.4999999999999998E-3</v>
      </c>
      <c r="Q24" s="13" t="str">
        <f>_xll.og.QuoteId.of("Excel~" &amp;N24&amp;"."&amp;O24)</f>
        <v>QuoteId@32</v>
      </c>
      <c r="R24" s="13" t="str">
        <f>_xll.og.FixedIborSwapCurveNode.ofRate(_xll.og.FixedIborSwapTemplate.of(O24,N24),Q24)</f>
        <v>FixedIborSwapCurveNode@20</v>
      </c>
    </row>
    <row r="25" spans="2:18" x14ac:dyDescent="0.45">
      <c r="B25" s="12" t="s">
        <v>29</v>
      </c>
      <c r="C25" s="12" t="s">
        <v>45</v>
      </c>
      <c r="D25" s="18">
        <v>5.7999999999999996E-3</v>
      </c>
      <c r="E25" s="13" t="str">
        <f>_xll.og.QuoteId.of("Excel~" &amp;B25&amp;"."&amp;C25)</f>
        <v>QuoteId@37</v>
      </c>
      <c r="F25" s="13" t="str">
        <f>_xll.og.FixedOvernightSwapCurveNode.ofRate(_xll.og.FixedOvernightSwapTemplate.of(C25,B25),E25)</f>
        <v>FixedOvernightSwapCurveNode@11</v>
      </c>
      <c r="H25" s="12" t="s">
        <v>75</v>
      </c>
      <c r="I25" s="12" t="s">
        <v>46</v>
      </c>
      <c r="J25" s="18">
        <v>8.8000000000000005E-3</v>
      </c>
      <c r="K25" s="13" t="str">
        <f>_xll.og.QuoteId.of("Excel~" &amp;H25&amp;"."&amp;I25)</f>
        <v>QuoteId@33</v>
      </c>
      <c r="L25" s="13" t="str">
        <f>_xll.og.FixedIborSwapCurveNode.ofRate(_xll.og.FixedIborSwapTemplate.of(I25,H25),K25)</f>
        <v>FixedIborSwapCurveNode@16</v>
      </c>
      <c r="N25" s="12" t="s">
        <v>80</v>
      </c>
      <c r="O25" s="12" t="s">
        <v>47</v>
      </c>
      <c r="P25" s="18">
        <v>0.01</v>
      </c>
      <c r="Q25" s="13" t="str">
        <f>_xll.og.QuoteId.of("Excel~" &amp;N25&amp;"."&amp;O25)</f>
        <v>QuoteId@35</v>
      </c>
      <c r="R25" s="13" t="str">
        <f>_xll.og.FixedIborSwapCurveNode.ofRate(_xll.og.FixedIborSwapTemplate.of(O25,N25),Q25)</f>
        <v>FixedIborSwapCurveNode@18</v>
      </c>
    </row>
    <row r="26" spans="2:18" x14ac:dyDescent="0.45">
      <c r="B26" s="12" t="s">
        <v>29</v>
      </c>
      <c r="C26" s="12" t="s">
        <v>46</v>
      </c>
      <c r="D26" s="18">
        <v>7.4999999999999997E-3</v>
      </c>
      <c r="E26" s="13" t="str">
        <f>_xll.og.QuoteId.of("Excel~" &amp;B26&amp;"."&amp;C26)</f>
        <v>QuoteId@39</v>
      </c>
      <c r="F26" s="13" t="str">
        <f>_xll.og.FixedOvernightSwapCurveNode.ofRate(_xll.og.FixedOvernightSwapTemplate.of(C26,B26),E26)</f>
        <v>FixedOvernightSwapCurveNode@13</v>
      </c>
      <c r="H26" s="12" t="s">
        <v>75</v>
      </c>
      <c r="I26" s="12" t="s">
        <v>47</v>
      </c>
      <c r="J26" s="18">
        <v>9.4999999999999998E-3</v>
      </c>
      <c r="K26" s="13" t="str">
        <f>_xll.og.QuoteId.of("Excel~" &amp;H26&amp;"."&amp;I26)</f>
        <v>QuoteId@38</v>
      </c>
      <c r="L26" s="13" t="str">
        <f>_xll.og.FixedIborSwapCurveNode.ofRate(_xll.og.FixedIborSwapTemplate.of(I26,H26),K26)</f>
        <v>FixedIborSwapCurveNode@19</v>
      </c>
    </row>
    <row r="27" spans="2:18" x14ac:dyDescent="0.45">
      <c r="B27" s="12" t="s">
        <v>29</v>
      </c>
      <c r="C27" s="12" t="s">
        <v>47</v>
      </c>
      <c r="D27" s="18">
        <v>8.2000000000000007E-3</v>
      </c>
      <c r="E27" s="13" t="str">
        <f>_xll.og.QuoteId.of("Excel~" &amp;B27&amp;"."&amp;C27)</f>
        <v>QuoteId@36</v>
      </c>
      <c r="F27" s="13" t="str">
        <f>_xll.og.FixedOvernightSwapCurveNode.ofRate(_xll.og.FixedOvernightSwapTemplate.of(C27,B27),E27)</f>
        <v>FixedOvernightSwapCurveNode@12</v>
      </c>
    </row>
    <row r="31" spans="2:18" x14ac:dyDescent="0.45">
      <c r="B31" s="16" t="str">
        <f>_xll.og.InterpolatedNodalCurveDefinition.build(B32:B38,C32:C38,F14:F27)</f>
        <v>InterpolatedNodalCurveDefinition@2</v>
      </c>
      <c r="H31" s="16" t="str">
        <f>_xll.og.InterpolatedNodalCurveDefinition.build(H32:H38,I32:I38,L14:L26)</f>
        <v>InterpolatedNodalCurveDefinition@3</v>
      </c>
      <c r="N31" s="16" t="str">
        <f>_xll.og.InterpolatedNodalCurveDefinition.build(N32:N38,O32:O38,R14:R25)</f>
        <v>InterpolatedNodalCurveDefinition@1</v>
      </c>
    </row>
    <row r="32" spans="2:18" x14ac:dyDescent="0.45">
      <c r="B32" s="2" t="s">
        <v>48</v>
      </c>
      <c r="C32" s="12" t="s">
        <v>49</v>
      </c>
      <c r="H32" s="2" t="s">
        <v>48</v>
      </c>
      <c r="I32" s="12" t="s">
        <v>76</v>
      </c>
      <c r="N32" s="2" t="s">
        <v>48</v>
      </c>
      <c r="O32" s="12" t="s">
        <v>81</v>
      </c>
    </row>
    <row r="33" spans="2:16" x14ac:dyDescent="0.45">
      <c r="B33" s="2" t="s">
        <v>50</v>
      </c>
      <c r="C33" s="12" t="s">
        <v>51</v>
      </c>
      <c r="H33" s="2" t="s">
        <v>50</v>
      </c>
      <c r="I33" s="12" t="s">
        <v>51</v>
      </c>
      <c r="N33" s="2" t="s">
        <v>50</v>
      </c>
      <c r="O33" s="12" t="s">
        <v>51</v>
      </c>
    </row>
    <row r="34" spans="2:16" x14ac:dyDescent="0.45">
      <c r="B34" s="2" t="s">
        <v>58</v>
      </c>
      <c r="C34" s="12" t="s">
        <v>52</v>
      </c>
      <c r="H34" s="2" t="s">
        <v>58</v>
      </c>
      <c r="I34" s="12" t="s">
        <v>52</v>
      </c>
      <c r="N34" s="2" t="s">
        <v>58</v>
      </c>
      <c r="O34" s="12" t="s">
        <v>52</v>
      </c>
    </row>
    <row r="35" spans="2:16" x14ac:dyDescent="0.45">
      <c r="B35" s="2" t="s">
        <v>59</v>
      </c>
      <c r="C35" s="12" t="s">
        <v>52</v>
      </c>
      <c r="H35" s="2" t="s">
        <v>59</v>
      </c>
      <c r="I35" s="12" t="s">
        <v>52</v>
      </c>
      <c r="N35" s="2" t="s">
        <v>59</v>
      </c>
      <c r="O35" s="12" t="s">
        <v>52</v>
      </c>
    </row>
    <row r="36" spans="2:16" x14ac:dyDescent="0.45">
      <c r="B36" s="2" t="s">
        <v>53</v>
      </c>
      <c r="C36" s="12" t="s">
        <v>54</v>
      </c>
      <c r="H36" s="2" t="s">
        <v>53</v>
      </c>
      <c r="I36" s="12" t="s">
        <v>54</v>
      </c>
      <c r="N36" s="2" t="s">
        <v>53</v>
      </c>
      <c r="O36" s="12" t="s">
        <v>54</v>
      </c>
    </row>
    <row r="37" spans="2:16" x14ac:dyDescent="0.45">
      <c r="B37" s="2" t="s">
        <v>56</v>
      </c>
      <c r="C37" s="12" t="s">
        <v>60</v>
      </c>
      <c r="H37" s="2" t="s">
        <v>56</v>
      </c>
      <c r="I37" s="12" t="s">
        <v>60</v>
      </c>
      <c r="N37" s="2" t="s">
        <v>56</v>
      </c>
      <c r="O37" s="12" t="s">
        <v>60</v>
      </c>
    </row>
    <row r="38" spans="2:16" x14ac:dyDescent="0.45">
      <c r="B38" s="2" t="s">
        <v>55</v>
      </c>
      <c r="C38" s="12" t="s">
        <v>57</v>
      </c>
      <c r="H38" s="2" t="s">
        <v>55</v>
      </c>
      <c r="I38" s="12" t="s">
        <v>57</v>
      </c>
      <c r="N38" s="2" t="s">
        <v>55</v>
      </c>
      <c r="O38" s="12" t="s">
        <v>57</v>
      </c>
    </row>
    <row r="40" spans="2:16" x14ac:dyDescent="0.45">
      <c r="B40" s="16" t="str">
        <f>_xll.og.CurveGroupEntry.of(C41,C42,C43)</f>
        <v>CurveGroupEntry@1</v>
      </c>
      <c r="H40" s="16" t="str">
        <f>_xll.og.CurveGroupEntry.of(I41,I42,I43)</f>
        <v>CurveGroupEntry@3</v>
      </c>
      <c r="N40" s="16" t="str">
        <f>_xll.og.CurveGroupEntry.of(O41,O42,O43)</f>
        <v>CurveGroupEntry@2</v>
      </c>
    </row>
    <row r="41" spans="2:16" x14ac:dyDescent="0.45">
      <c r="B41" s="2" t="s">
        <v>48</v>
      </c>
      <c r="C41" s="12" t="s">
        <v>49</v>
      </c>
      <c r="H41" s="2" t="s">
        <v>48</v>
      </c>
      <c r="I41" s="12" t="s">
        <v>76</v>
      </c>
      <c r="N41" s="2" t="s">
        <v>48</v>
      </c>
      <c r="O41" s="12" t="s">
        <v>81</v>
      </c>
    </row>
    <row r="42" spans="2:16" x14ac:dyDescent="0.45">
      <c r="B42" s="2" t="s">
        <v>12</v>
      </c>
      <c r="C42" s="12" t="s">
        <v>61</v>
      </c>
      <c r="H42" s="2" t="s">
        <v>12</v>
      </c>
      <c r="I42" s="12" t="s">
        <v>61</v>
      </c>
      <c r="N42" s="2" t="s">
        <v>12</v>
      </c>
      <c r="O42" s="12" t="s">
        <v>61</v>
      </c>
    </row>
    <row r="43" spans="2:16" x14ac:dyDescent="0.45">
      <c r="B43" s="2" t="s">
        <v>63</v>
      </c>
      <c r="C43" s="12" t="str">
        <f>_xll.og.OvernightIndex.of(D43)</f>
        <v>ImmutableOvernightIndex@1</v>
      </c>
      <c r="D43" s="4" t="s">
        <v>62</v>
      </c>
      <c r="H43" s="2" t="s">
        <v>63</v>
      </c>
      <c r="I43" s="12" t="str">
        <f>_xll.og.IborIndex.of(J43)</f>
        <v>ImmutableIborIndex@2</v>
      </c>
      <c r="J43" s="4" t="s">
        <v>71</v>
      </c>
      <c r="N43" s="2" t="s">
        <v>63</v>
      </c>
      <c r="O43" s="12" t="str">
        <f>_xll.og.IborIndex.of(P43)</f>
        <v>ImmutableIborIndex@1</v>
      </c>
      <c r="P43" s="4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9"/>
  <sheetViews>
    <sheetView tabSelected="1" zoomScale="75" zoomScaleNormal="75" workbookViewId="0"/>
  </sheetViews>
  <sheetFormatPr defaultRowHeight="14.25" x14ac:dyDescent="0.45"/>
  <cols>
    <col min="2" max="2" width="20.59765625" bestFit="1" customWidth="1"/>
    <col min="3" max="3" width="24.796875" bestFit="1" customWidth="1"/>
    <col min="4" max="4" width="16" bestFit="1" customWidth="1"/>
    <col min="5" max="5" width="10.19921875" bestFit="1" customWidth="1"/>
    <col min="6" max="6" width="28.796875" bestFit="1" customWidth="1"/>
    <col min="7" max="7" width="20.59765625" bestFit="1" customWidth="1"/>
    <col min="8" max="8" width="24.3984375" bestFit="1" customWidth="1"/>
    <col min="9" max="9" width="16" bestFit="1" customWidth="1"/>
    <col min="10" max="10" width="5.1328125" bestFit="1" customWidth="1"/>
    <col min="12" max="12" width="21.1328125" bestFit="1" customWidth="1"/>
    <col min="13" max="13" width="12.59765625" bestFit="1" customWidth="1"/>
    <col min="14" max="14" width="12.59765625" customWidth="1"/>
    <col min="15" max="15" width="21.9296875" customWidth="1"/>
    <col min="16" max="16" width="22.59765625" customWidth="1"/>
    <col min="17" max="17" width="18.796875" customWidth="1"/>
    <col min="18" max="18" width="12.59765625" bestFit="1" customWidth="1"/>
    <col min="19" max="19" width="28" customWidth="1"/>
    <col min="20" max="20" width="24" customWidth="1"/>
    <col min="21" max="21" width="18.19921875" customWidth="1"/>
    <col min="22" max="22" width="15" customWidth="1"/>
    <col min="23" max="23" width="11.86328125" customWidth="1"/>
    <col min="24" max="24" width="20.59765625" bestFit="1" customWidth="1"/>
    <col min="25" max="25" width="11.53125" bestFit="1" customWidth="1"/>
    <col min="26" max="26" width="11.73046875" bestFit="1" customWidth="1"/>
  </cols>
  <sheetData>
    <row r="2" spans="2:17" x14ac:dyDescent="0.45">
      <c r="B2" s="11" t="s">
        <v>27</v>
      </c>
      <c r="C2" s="8" t="str">
        <f>_xll.og.ReferenceData.standard()</f>
        <v>ImmutableReferenceData@1</v>
      </c>
      <c r="E2" s="19" t="s">
        <v>69</v>
      </c>
      <c r="F2" s="20" t="str">
        <f>_xll.og.DiscountingSwapProductPricer.DEFAULT()</f>
        <v>DiscountingSwapProductPricer@1</v>
      </c>
      <c r="L2" s="19"/>
      <c r="M2" s="19" t="s">
        <v>82</v>
      </c>
      <c r="N2" s="19" t="s">
        <v>83</v>
      </c>
      <c r="O2" s="19" t="s">
        <v>85</v>
      </c>
      <c r="P2" s="19" t="s">
        <v>86</v>
      </c>
      <c r="Q2" s="19" t="s">
        <v>84</v>
      </c>
    </row>
    <row r="3" spans="2:17" x14ac:dyDescent="0.45">
      <c r="B3" s="11" t="s">
        <v>28</v>
      </c>
      <c r="C3" s="8" t="str">
        <f>_xll.og.Swap.resolve(C5,C2)</f>
        <v>ResolvedSwap@1</v>
      </c>
      <c r="E3" s="19" t="s">
        <v>77</v>
      </c>
      <c r="F3" s="20" t="str">
        <f>_xll.og.DiscountingSwapProductPricer.presentValueMultiCurrency(F2,C3,'Market Data'!B2)</f>
        <v>MultiCurrencyAmount@1</v>
      </c>
      <c r="L3" s="3" t="str">
        <f t="array" ref="L3:L18">_xll.og.List.explode(F5)</f>
        <v>IborRateSensitivity@1</v>
      </c>
      <c r="M3" s="20" t="str">
        <f>_xll.og.Currency.toString(_xll.og.Bean.property($L3,M$2))</f>
        <v>EUR</v>
      </c>
      <c r="N3" s="20" t="str">
        <f>_xll.og.Bean.property($L3,N$2)</f>
        <v/>
      </c>
      <c r="O3" s="23" t="str">
        <f>_xll.og.Bean.property($L3,O$2)</f>
        <v>EUR-EURIBOR-3M</v>
      </c>
      <c r="P3" s="20">
        <f>_xll.og.Bean.property($L3,P$2)</f>
        <v>0.25555555555555554</v>
      </c>
      <c r="Q3" s="24">
        <f>_xll.og.Bean.property($L3,Q$2)</f>
        <v>2556450.1789434357</v>
      </c>
    </row>
    <row r="4" spans="2:17" x14ac:dyDescent="0.45">
      <c r="E4" s="19" t="s">
        <v>78</v>
      </c>
      <c r="F4" s="21">
        <f>_xll.og.CurrencyAmount.getAmount(_xll.og.MultiCurrencyAmount.getAmountOrZero(F3,"EUR"))</f>
        <v>-272455.95127698663</v>
      </c>
      <c r="L4" s="3" t="str">
        <v>IborRateSensitivity@2</v>
      </c>
      <c r="M4" s="20" t="str">
        <f>_xll.og.Currency.toString(_xll.og.Bean.property($L4,M$2))</f>
        <v>EUR</v>
      </c>
      <c r="N4" s="20" t="str">
        <f>_xll.og.Bean.property($L4,N$2)</f>
        <v/>
      </c>
      <c r="O4" s="23" t="str">
        <f>_xll.og.Bean.property($L4,O$2)</f>
        <v>EUR-EURIBOR-3M</v>
      </c>
      <c r="P4" s="20">
        <f>_xll.og.Bean.property($L4,P$2)</f>
        <v>0.25555555555555554</v>
      </c>
      <c r="Q4" s="24">
        <f>_xll.og.Bean.property($L4,Q$2)</f>
        <v>2557326.0710469773</v>
      </c>
    </row>
    <row r="5" spans="2:17" x14ac:dyDescent="0.45">
      <c r="B5" s="10" t="s">
        <v>25</v>
      </c>
      <c r="C5" s="8" t="str">
        <f>_xll.og.Swap.of(C6:C7)</f>
        <v>Swap@1</v>
      </c>
      <c r="E5" s="19" t="s">
        <v>87</v>
      </c>
      <c r="F5" s="21" t="str">
        <f>_xll.og.PointSensitivities.getSensitivities(_xll.og.PointSensitivities.normalized(_xll.og.PointSensitivityBuilder.build(_xll.og.DiscountingSwapProductPricer.presentValueSensitivity(F2,C3,'Market Data'!B2))))</f>
        <v>RegularImmutableList@1</v>
      </c>
      <c r="L5" s="3" t="str">
        <v>IborRateSensitivity@3</v>
      </c>
      <c r="M5" s="20" t="str">
        <f>_xll.og.Currency.toString(_xll.og.Bean.property($L5,M$2))</f>
        <v>EUR</v>
      </c>
      <c r="N5" s="20" t="str">
        <f>_xll.og.Bean.property($L5,N$2)</f>
        <v/>
      </c>
      <c r="O5" s="23" t="str">
        <f>_xll.og.Bean.property($L5,O$2)</f>
        <v>EUR-EURIBOR-3M</v>
      </c>
      <c r="P5" s="20">
        <f>_xll.og.Bean.property($L5,P$2)</f>
        <v>0.25277777777777777</v>
      </c>
      <c r="Q5" s="24">
        <f>_xll.og.Bean.property($L5,Q$2)</f>
        <v>2531429.3182908599</v>
      </c>
    </row>
    <row r="6" spans="2:17" x14ac:dyDescent="0.45">
      <c r="B6" s="2" t="s">
        <v>14</v>
      </c>
      <c r="C6" s="1" t="str">
        <f>C9</f>
        <v>RateCalculationSwapLeg@2</v>
      </c>
      <c r="L6" s="3" t="str">
        <v>IborRateSensitivity@4</v>
      </c>
      <c r="M6" s="20" t="str">
        <f>_xll.og.Currency.toString(_xll.og.Bean.property($L6,M$2))</f>
        <v>EUR</v>
      </c>
      <c r="N6" s="20" t="str">
        <f>_xll.og.Bean.property($L6,N$2)</f>
        <v/>
      </c>
      <c r="O6" s="23" t="str">
        <f>_xll.og.Bean.property($L6,O$2)</f>
        <v>EUR-EURIBOR-3M</v>
      </c>
      <c r="P6" s="20">
        <f>_xll.og.Bean.property($L6,P$2)</f>
        <v>0.25</v>
      </c>
      <c r="Q6" s="24">
        <f>_xll.og.Bean.property($L6,Q$2)</f>
        <v>2504777.6951774531</v>
      </c>
    </row>
    <row r="7" spans="2:17" x14ac:dyDescent="0.45">
      <c r="B7" s="2" t="s">
        <v>19</v>
      </c>
      <c r="C7" s="1" t="str">
        <f>H9</f>
        <v>RateCalculationSwapLeg@1</v>
      </c>
      <c r="L7" s="3" t="str">
        <v>IborRateSensitivity@5</v>
      </c>
      <c r="M7" s="20" t="str">
        <f>_xll.og.Currency.toString(_xll.og.Bean.property($L7,M$2))</f>
        <v>EUR</v>
      </c>
      <c r="N7" s="20" t="str">
        <f>_xll.og.Bean.property($L7,N$2)</f>
        <v/>
      </c>
      <c r="O7" s="23" t="str">
        <f>_xll.og.Bean.property($L7,O$2)</f>
        <v>EUR-EURIBOR-3M</v>
      </c>
      <c r="P7" s="20">
        <f>_xll.og.Bean.property($L7,P$2)</f>
        <v>0.25555555555555554</v>
      </c>
      <c r="Q7" s="24">
        <f>_xll.og.Bean.property($L7,Q$2)</f>
        <v>2561913.0308725024</v>
      </c>
    </row>
    <row r="8" spans="2:17" x14ac:dyDescent="0.45">
      <c r="L8" s="3" t="str">
        <v>IborRateSensitivity@6</v>
      </c>
      <c r="M8" s="20" t="str">
        <f>_xll.og.Currency.toString(_xll.og.Bean.property($L8,M$2))</f>
        <v>EUR</v>
      </c>
      <c r="N8" s="20" t="str">
        <f>_xll.og.Bean.property($L8,N$2)</f>
        <v/>
      </c>
      <c r="O8" s="23" t="str">
        <f>_xll.og.Bean.property($L8,O$2)</f>
        <v>EUR-EURIBOR-3M</v>
      </c>
      <c r="P8" s="20">
        <f>_xll.og.Bean.property($L8,P$2)</f>
        <v>0.26111111111111113</v>
      </c>
      <c r="Q8" s="24">
        <f>_xll.og.Bean.property($L8,Q$2)</f>
        <v>2619250.9833476138</v>
      </c>
    </row>
    <row r="9" spans="2:17" x14ac:dyDescent="0.45">
      <c r="B9" s="3" t="s">
        <v>14</v>
      </c>
      <c r="C9" s="8" t="str">
        <f>_xll.og.RateCalculationSwapLeg.build(B10:B14,C10:C14)</f>
        <v>RateCalculationSwapLeg@2</v>
      </c>
      <c r="G9" s="9" t="s">
        <v>19</v>
      </c>
      <c r="H9" s="8" t="str">
        <f>_xll.og.RateCalculationSwapLeg.build(G10:G14,H10:H14)</f>
        <v>RateCalculationSwapLeg@1</v>
      </c>
      <c r="L9" s="3" t="str">
        <v>IborRateSensitivity@7</v>
      </c>
      <c r="M9" s="20" t="str">
        <f>_xll.og.Currency.toString(_xll.og.Bean.property($L9,M$2))</f>
        <v>EUR</v>
      </c>
      <c r="N9" s="20" t="str">
        <f>_xll.og.Bean.property($L9,N$2)</f>
        <v/>
      </c>
      <c r="O9" s="23" t="str">
        <f>_xll.og.Bean.property($L9,O$2)</f>
        <v>EUR-EURIBOR-3M</v>
      </c>
      <c r="P9" s="20">
        <f>_xll.og.Bean.property($L9,P$2)</f>
        <v>0.25277777777777777</v>
      </c>
      <c r="Q9" s="24">
        <f>_xll.og.Bean.property($L9,Q$2)</f>
        <v>2537297.6014800463</v>
      </c>
    </row>
    <row r="10" spans="2:17" x14ac:dyDescent="0.45">
      <c r="B10" s="2" t="s">
        <v>0</v>
      </c>
      <c r="C10" s="1" t="s">
        <v>1</v>
      </c>
      <c r="G10" s="2" t="s">
        <v>0</v>
      </c>
      <c r="H10" s="1" t="s">
        <v>20</v>
      </c>
      <c r="L10" s="3" t="str">
        <v>IborRateSensitivity@8</v>
      </c>
      <c r="M10" s="20" t="str">
        <f>_xll.og.Currency.toString(_xll.og.Bean.property($L10,M$2))</f>
        <v>EUR</v>
      </c>
      <c r="N10" s="20" t="str">
        <f>_xll.og.Bean.property($L10,N$2)</f>
        <v/>
      </c>
      <c r="O10" s="23" t="str">
        <f>_xll.og.Bean.property($L10,O$2)</f>
        <v>EUR-EURIBOR-3M</v>
      </c>
      <c r="P10" s="20">
        <f>_xll.og.Bean.property($L10,P$2)</f>
        <v>0.25277777777777777</v>
      </c>
      <c r="Q10" s="24">
        <f>_xll.og.Bean.property($L10,Q$2)</f>
        <v>2455273.4145536497</v>
      </c>
    </row>
    <row r="11" spans="2:17" x14ac:dyDescent="0.45">
      <c r="B11" s="2" t="s">
        <v>2</v>
      </c>
      <c r="C11" s="1" t="str">
        <f>C16</f>
        <v>PeriodicSchedule@2</v>
      </c>
      <c r="G11" s="2" t="s">
        <v>2</v>
      </c>
      <c r="H11" s="1" t="str">
        <f>H16</f>
        <v>PeriodicSchedule@1</v>
      </c>
      <c r="L11" s="3" t="str">
        <v>ZeroRateSensitivity@1</v>
      </c>
      <c r="M11" s="20" t="str">
        <f>_xll.og.Currency.toString(_xll.og.Bean.property($L11,M$2))</f>
        <v>EUR</v>
      </c>
      <c r="N11" s="25">
        <f>_xll.og.Bean.property($L11,N$2)</f>
        <v>0.25753424657534246</v>
      </c>
      <c r="O11" s="23" t="str">
        <f>_xll.og.Bean.property($L11,O$2)</f>
        <v/>
      </c>
      <c r="P11" s="20" t="str">
        <f>_xll.og.Bean.property($L11,P$2)</f>
        <v/>
      </c>
      <c r="Q11" s="24">
        <f>_xll.og.Bean.property($L11,Q$2)</f>
        <v>7933.4003224362186</v>
      </c>
    </row>
    <row r="12" spans="2:17" x14ac:dyDescent="0.45">
      <c r="B12" s="2" t="s">
        <v>10</v>
      </c>
      <c r="C12" s="1" t="str">
        <f>C22</f>
        <v>PaymentSchedule@1</v>
      </c>
      <c r="G12" s="2" t="s">
        <v>10</v>
      </c>
      <c r="H12" s="1" t="str">
        <f>H22</f>
        <v>PaymentSchedule@2</v>
      </c>
      <c r="L12" s="3" t="str">
        <v>ZeroRateSensitivity@2</v>
      </c>
      <c r="M12" s="20" t="str">
        <f>_xll.og.Currency.toString(_xll.og.Bean.property($L12,M$2))</f>
        <v>EUR</v>
      </c>
      <c r="N12" s="20">
        <f>_xll.og.Bean.property($L12,N$2)</f>
        <v>0.50958904109589043</v>
      </c>
      <c r="O12" s="23" t="str">
        <f>_xll.og.Bean.property($L12,O$2)</f>
        <v/>
      </c>
      <c r="P12" s="20" t="str">
        <f>_xll.og.Bean.property($L12,P$2)</f>
        <v/>
      </c>
      <c r="Q12" s="24">
        <f>_xll.og.Bean.property($L12,Q$2)</f>
        <v>17071.727958181815</v>
      </c>
    </row>
    <row r="13" spans="2:17" x14ac:dyDescent="0.45">
      <c r="B13" s="2" t="s">
        <v>11</v>
      </c>
      <c r="C13" s="1" t="str">
        <f>_xll.og.NotionalSchedule.build(B27:B28,C27:C28)</f>
        <v>NotionalSchedule@1</v>
      </c>
      <c r="G13" s="2" t="s">
        <v>11</v>
      </c>
      <c r="H13" s="1" t="str">
        <f>H26</f>
        <v>NotionalSchedule@2</v>
      </c>
      <c r="L13" s="3" t="str">
        <v>ZeroRateSensitivity@3</v>
      </c>
      <c r="M13" s="20" t="str">
        <f>_xll.og.Currency.toString(_xll.og.Bean.property($L13,M$2))</f>
        <v>EUR</v>
      </c>
      <c r="N13" s="20">
        <f>_xll.og.Bean.property($L13,N$2)</f>
        <v>0.75890410958904109</v>
      </c>
      <c r="O13" s="23" t="str">
        <f>_xll.og.Bean.property($L13,O$2)</f>
        <v/>
      </c>
      <c r="P13" s="20" t="str">
        <f>_xll.og.Bean.property($L13,P$2)</f>
        <v/>
      </c>
      <c r="Q13" s="24">
        <f>_xll.og.Bean.property($L13,Q$2)</f>
        <v>25166.568677485251</v>
      </c>
    </row>
    <row r="14" spans="2:17" x14ac:dyDescent="0.45">
      <c r="B14" s="2" t="s">
        <v>18</v>
      </c>
      <c r="C14" s="1" t="str">
        <f>_xll.og.FixedRateCalculation.of(D14,E14)</f>
        <v>FixedRateCalculation@1</v>
      </c>
      <c r="D14" s="7">
        <v>0.01</v>
      </c>
      <c r="E14" s="4" t="s">
        <v>72</v>
      </c>
      <c r="G14" s="2" t="s">
        <v>18</v>
      </c>
      <c r="H14" s="1" t="str">
        <f>_xll.og.IborRateCalculation.of(I14)</f>
        <v>IborRateCalculation@1</v>
      </c>
      <c r="I14" s="4" t="s">
        <v>71</v>
      </c>
      <c r="L14" s="3" t="str">
        <v>ZeroRateSensitivity@4</v>
      </c>
      <c r="M14" s="20" t="str">
        <f>_xll.og.Currency.toString(_xll.og.Bean.property($L14,M$2))</f>
        <v>EUR</v>
      </c>
      <c r="N14" s="20">
        <f>_xll.og.Bean.property($L14,N$2)</f>
        <v>1.0054794520547945</v>
      </c>
      <c r="O14" s="23" t="str">
        <f>_xll.og.Bean.property($L14,O$2)</f>
        <v/>
      </c>
      <c r="P14" s="20" t="str">
        <f>_xll.og.Bean.property($L14,P$2)</f>
        <v/>
      </c>
      <c r="Q14" s="24">
        <f>_xll.og.Bean.property($L14,Q$2)</f>
        <v>35787.13660480408</v>
      </c>
    </row>
    <row r="15" spans="2:17" x14ac:dyDescent="0.45">
      <c r="L15" s="3" t="str">
        <v>ZeroRateSensitivity@5</v>
      </c>
      <c r="M15" s="20" t="str">
        <f>_xll.og.Currency.toString(_xll.og.Bean.property($L15,M$2))</f>
        <v>EUR</v>
      </c>
      <c r="N15" s="20">
        <f>_xll.og.Bean.property($L15,N$2)</f>
        <v>1.2575342465753425</v>
      </c>
      <c r="O15" s="23" t="str">
        <f>_xll.og.Bean.property($L15,O$2)</f>
        <v/>
      </c>
      <c r="P15" s="20" t="str">
        <f>_xll.og.Bean.property($L15,P$2)</f>
        <v/>
      </c>
      <c r="Q15" s="24">
        <f>_xll.og.Bean.property($L15,Q$2)</f>
        <v>43439.604779939771</v>
      </c>
    </row>
    <row r="16" spans="2:17" x14ac:dyDescent="0.45">
      <c r="B16" s="3" t="s">
        <v>15</v>
      </c>
      <c r="C16" s="8" t="str">
        <f>_xll.og.PeriodicSchedule.build(B17:B20,C17:C20)</f>
        <v>PeriodicSchedule@2</v>
      </c>
      <c r="G16" s="9" t="s">
        <v>21</v>
      </c>
      <c r="H16" s="8" t="str">
        <f>_xll.og.PeriodicSchedule.build(G17:G20,H17:H20)</f>
        <v>PeriodicSchedule@1</v>
      </c>
      <c r="L16" s="3" t="str">
        <v>ZeroRateSensitivity@6</v>
      </c>
      <c r="M16" s="20" t="str">
        <f>_xll.og.Currency.toString(_xll.og.Bean.property($L16,M$2))</f>
        <v>EUR</v>
      </c>
      <c r="N16" s="20">
        <f>_xll.og.Bean.property($L16,N$2)</f>
        <v>1.515068493150685</v>
      </c>
      <c r="O16" s="23" t="str">
        <f>_xll.og.Bean.property($L16,O$2)</f>
        <v/>
      </c>
      <c r="P16" s="20" t="str">
        <f>_xll.og.Bean.property($L16,P$2)</f>
        <v/>
      </c>
      <c r="Q16" s="24">
        <f>_xll.og.Bean.property($L16,Q$2)</f>
        <v>54118.288769099832</v>
      </c>
    </row>
    <row r="17" spans="2:17" x14ac:dyDescent="0.45">
      <c r="B17" s="2" t="s">
        <v>3</v>
      </c>
      <c r="C17" s="5">
        <v>42431</v>
      </c>
      <c r="G17" s="2" t="s">
        <v>3</v>
      </c>
      <c r="H17" s="5">
        <v>42431</v>
      </c>
      <c r="L17" s="3" t="str">
        <v>ZeroRateSensitivity@7</v>
      </c>
      <c r="M17" s="20" t="str">
        <f>_xll.og.Currency.toString(_xll.og.Bean.property($L17,M$2))</f>
        <v>EUR</v>
      </c>
      <c r="N17" s="20">
        <f>_xll.og.Bean.property($L17,N$2)</f>
        <v>1.7643835616438357</v>
      </c>
      <c r="O17" s="23" t="str">
        <f>_xll.og.Bean.property($L17,O$2)</f>
        <v/>
      </c>
      <c r="P17" s="20" t="str">
        <f>_xll.og.Bean.property($L17,P$2)</f>
        <v/>
      </c>
      <c r="Q17" s="24">
        <f>_xll.og.Bean.property($L17,Q$2)</f>
        <v>61738.114744073675</v>
      </c>
    </row>
    <row r="18" spans="2:17" x14ac:dyDescent="0.45">
      <c r="B18" s="2" t="s">
        <v>4</v>
      </c>
      <c r="C18" s="5">
        <v>43161</v>
      </c>
      <c r="G18" s="2" t="s">
        <v>4</v>
      </c>
      <c r="H18" s="5">
        <v>43161</v>
      </c>
      <c r="L18" s="3" t="str">
        <v>ZeroRateSensitivity@8</v>
      </c>
      <c r="M18" s="20" t="str">
        <f>_xll.og.Currency.toString(_xll.og.Bean.property($L18,M$2))</f>
        <v>EUR</v>
      </c>
      <c r="N18" s="20">
        <f>_xll.og.Bean.property($L18,N$2)</f>
        <v>2.0054794520547947</v>
      </c>
      <c r="O18" s="23" t="str">
        <f>_xll.og.Bean.property($L18,O$2)</f>
        <v/>
      </c>
      <c r="P18" s="20" t="str">
        <f>_xll.og.Bean.property($L18,P$2)</f>
        <v/>
      </c>
      <c r="Q18" s="24">
        <f>_xll.og.Bean.property($L18,Q$2)</f>
        <v>68469.259415752371</v>
      </c>
    </row>
    <row r="19" spans="2:17" x14ac:dyDescent="0.45">
      <c r="B19" s="2" t="s">
        <v>5</v>
      </c>
      <c r="C19" s="1" t="s">
        <v>22</v>
      </c>
      <c r="G19" s="2" t="s">
        <v>5</v>
      </c>
      <c r="H19" s="1" t="s">
        <v>22</v>
      </c>
    </row>
    <row r="20" spans="2:17" x14ac:dyDescent="0.45">
      <c r="B20" s="2" t="s">
        <v>6</v>
      </c>
      <c r="C20" s="1" t="str">
        <f>_xll.og.BusinessDayAdjustment.of(D20,E20)</f>
        <v>BusinessDayAdjustment@1</v>
      </c>
      <c r="D20" s="4" t="s">
        <v>7</v>
      </c>
      <c r="E20" s="4" t="s">
        <v>70</v>
      </c>
      <c r="G20" s="2" t="s">
        <v>6</v>
      </c>
      <c r="H20" s="1" t="str">
        <f>_xll.og.BusinessDayAdjustment.of(I20,J20)</f>
        <v>BusinessDayAdjustment@2</v>
      </c>
      <c r="I20" s="4" t="s">
        <v>7</v>
      </c>
      <c r="J20" s="4" t="s">
        <v>70</v>
      </c>
    </row>
    <row r="22" spans="2:17" x14ac:dyDescent="0.45">
      <c r="B22" s="3" t="s">
        <v>16</v>
      </c>
      <c r="C22" s="8" t="str">
        <f>_xll.og.PaymentSchedule.build(B23:B24,C23:C24)</f>
        <v>PaymentSchedule@1</v>
      </c>
      <c r="G22" s="9" t="s">
        <v>23</v>
      </c>
      <c r="H22" s="8" t="str">
        <f>_xll.og.PaymentSchedule.build(G23:G24,H23:H24)</f>
        <v>PaymentSchedule@2</v>
      </c>
      <c r="O22" s="22"/>
      <c r="Q22" s="6"/>
    </row>
    <row r="23" spans="2:17" x14ac:dyDescent="0.45">
      <c r="B23" s="2" t="s">
        <v>8</v>
      </c>
      <c r="C23" s="1" t="s">
        <v>22</v>
      </c>
      <c r="G23" s="2" t="s">
        <v>8</v>
      </c>
      <c r="H23" s="1" t="s">
        <v>22</v>
      </c>
      <c r="O23" s="22"/>
      <c r="Q23" s="6"/>
    </row>
    <row r="24" spans="2:17" x14ac:dyDescent="0.45">
      <c r="B24" s="2" t="s">
        <v>9</v>
      </c>
      <c r="C24" s="1" t="s">
        <v>26</v>
      </c>
      <c r="G24" s="2" t="s">
        <v>9</v>
      </c>
      <c r="H24" s="1" t="s">
        <v>26</v>
      </c>
      <c r="O24" s="22"/>
      <c r="Q24" s="6"/>
    </row>
    <row r="25" spans="2:17" x14ac:dyDescent="0.45">
      <c r="O25" s="22"/>
      <c r="Q25" s="6"/>
    </row>
    <row r="26" spans="2:17" x14ac:dyDescent="0.45">
      <c r="B26" s="3" t="s">
        <v>17</v>
      </c>
      <c r="C26" s="8" t="str">
        <f>_xll.og.NotionalSchedule.build(B27:B28,C27:C28)</f>
        <v>NotionalSchedule@3</v>
      </c>
      <c r="G26" s="9" t="s">
        <v>24</v>
      </c>
      <c r="H26" s="8" t="str">
        <f>_xll.og.NotionalSchedule.build(G27:G28,H27:H28)</f>
        <v>NotionalSchedule@2</v>
      </c>
      <c r="O26" s="22"/>
      <c r="Q26" s="6"/>
    </row>
    <row r="27" spans="2:17" x14ac:dyDescent="0.45">
      <c r="B27" s="2" t="s">
        <v>12</v>
      </c>
      <c r="C27" s="1" t="s">
        <v>61</v>
      </c>
      <c r="G27" s="2" t="s">
        <v>12</v>
      </c>
      <c r="H27" s="1" t="s">
        <v>61</v>
      </c>
      <c r="O27" s="22"/>
      <c r="Q27" s="6"/>
    </row>
    <row r="28" spans="2:17" x14ac:dyDescent="0.45">
      <c r="B28" s="2" t="s">
        <v>13</v>
      </c>
      <c r="C28" s="14">
        <v>10000000</v>
      </c>
      <c r="D28" s="6"/>
      <c r="G28" s="2" t="s">
        <v>13</v>
      </c>
      <c r="H28" s="14">
        <v>10000000</v>
      </c>
      <c r="O28" s="22"/>
      <c r="Q28" s="6"/>
    </row>
    <row r="29" spans="2:17" x14ac:dyDescent="0.45">
      <c r="O29" s="22"/>
      <c r="Q29" s="6"/>
    </row>
  </sheetData>
  <sortState ref="Y6:Z29">
    <sortCondition ref="Y6:Y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Data</vt:lpstr>
      <vt:lpstr>Swap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2017-11-27T16:43:47Z</dcterms:created>
  <dcterms:modified xsi:type="dcterms:W3CDTF">2018-01-19T16:29:11Z</dcterms:modified>
</cp:coreProperties>
</file>