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rata-excel\"/>
    </mc:Choice>
  </mc:AlternateContent>
  <bookViews>
    <workbookView xWindow="0" yWindow="0" windowWidth="17520" windowHeight="3953"/>
  </bookViews>
  <sheets>
    <sheet name="Market Data" sheetId="2" r:id="rId1"/>
    <sheet name="Swap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H38" i="2" s="1"/>
  <c r="K23" i="2" l="1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D10" i="2"/>
  <c r="L14" i="2" l="1"/>
  <c r="H29" i="2" s="1"/>
  <c r="D11" i="2" s="1"/>
  <c r="D5" i="2"/>
  <c r="F2" i="1"/>
  <c r="C6" i="2" l="1"/>
  <c r="E15" i="2" l="1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14" i="2"/>
  <c r="C5" i="2" l="1"/>
  <c r="C4" i="2" s="1"/>
  <c r="F14" i="2"/>
  <c r="C41" i="2"/>
  <c r="B38" i="2" s="1"/>
  <c r="C10" i="2" s="1"/>
  <c r="B29" i="2" l="1"/>
  <c r="C11" i="2" s="1"/>
  <c r="H14" i="1"/>
  <c r="B8" i="2" l="1"/>
  <c r="B2" i="2" s="1"/>
  <c r="C20" i="1"/>
  <c r="C16" i="1" s="1"/>
  <c r="H20" i="1"/>
  <c r="H16" i="1" s="1"/>
  <c r="C2" i="1"/>
  <c r="H26" i="1"/>
  <c r="C14" i="1"/>
  <c r="C13" i="1"/>
  <c r="C26" i="1"/>
  <c r="C11" i="1" l="1"/>
  <c r="H11" i="1"/>
  <c r="H13" i="1"/>
  <c r="H22" i="1"/>
  <c r="C22" i="1"/>
  <c r="C12" i="1" l="1"/>
  <c r="C9" i="1" s="1"/>
  <c r="H12" i="1"/>
  <c r="H9" i="1" s="1"/>
  <c r="C6" i="1" l="1"/>
  <c r="C7" i="1"/>
  <c r="C5" i="1" l="1"/>
  <c r="C3" i="1" s="1"/>
  <c r="F3" i="1" s="1"/>
  <c r="F4" i="1" s="1"/>
</calcChain>
</file>

<file path=xl/sharedStrings.xml><?xml version="1.0" encoding="utf-8"?>
<sst xmlns="http://schemas.openxmlformats.org/spreadsheetml/2006/main" count="164" uniqueCount="79">
  <si>
    <t>PayReceive</t>
  </si>
  <si>
    <t>Pay</t>
  </si>
  <si>
    <t>AccrualSchedule</t>
  </si>
  <si>
    <t>StartDate</t>
  </si>
  <si>
    <t>EndDate</t>
  </si>
  <si>
    <t>Frequency</t>
  </si>
  <si>
    <t>BusinessDayAdjustment</t>
  </si>
  <si>
    <t>ModifiedFollowing</t>
  </si>
  <si>
    <t>PaymentFrequency</t>
  </si>
  <si>
    <t>PaymentDateOffset</t>
  </si>
  <si>
    <t>PaymentSchedule</t>
  </si>
  <si>
    <t>NotionalSchedule</t>
  </si>
  <si>
    <t>Currency</t>
  </si>
  <si>
    <t>Amount</t>
  </si>
  <si>
    <t>Pay Leg</t>
  </si>
  <si>
    <t>Pay Accrual Schedule</t>
  </si>
  <si>
    <t>Pay Payment Schedule</t>
  </si>
  <si>
    <t>Pay NotionalSchedule</t>
  </si>
  <si>
    <t>Calculation</t>
  </si>
  <si>
    <t>Recv Leg</t>
  </si>
  <si>
    <t>Receive</t>
  </si>
  <si>
    <t>Recv Accrual Schedule</t>
  </si>
  <si>
    <t>3m</t>
  </si>
  <si>
    <t>Recv Payment Schedule</t>
  </si>
  <si>
    <t>Recv Notional Schedule</t>
  </si>
  <si>
    <t>Swap</t>
  </si>
  <si>
    <t>NONE</t>
  </si>
  <si>
    <t>Reference Data</t>
  </si>
  <si>
    <t>Resolved Swap</t>
  </si>
  <si>
    <t>EUR-FIXED-1Y-EONIA-OIS</t>
  </si>
  <si>
    <t>1Y</t>
  </si>
  <si>
    <t>Tenor</t>
  </si>
  <si>
    <t>Convention</t>
  </si>
  <si>
    <t>QuoteId</t>
  </si>
  <si>
    <t>Curve Node</t>
  </si>
  <si>
    <t>1M</t>
  </si>
  <si>
    <t>2M</t>
  </si>
  <si>
    <t>3M</t>
  </si>
  <si>
    <t>6M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</si>
  <si>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</si>
  <si>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</si>
  <si>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</si>
  <si>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</si>
  <si>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</si>
  <si>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</si>
  <si>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</si>
  <si>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</si>
  <si>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</si>
  <si>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Name</t>
  </si>
  <si>
    <t>EUR-DSCON-OIS</t>
  </si>
  <si>
    <t>DayCount</t>
  </si>
  <si>
    <t>Act/365F</t>
  </si>
  <si>
    <t>Flat</t>
  </si>
  <si>
    <t>Interpolator</t>
  </si>
  <si>
    <t>Linear</t>
  </si>
  <si>
    <t>YValueType</t>
  </si>
  <si>
    <t>XValueType</t>
  </si>
  <si>
    <t>ZERO_RATE</t>
  </si>
  <si>
    <t>ExtrapolatorLeft</t>
  </si>
  <si>
    <t>ExtrapolatorRight</t>
  </si>
  <si>
    <t>YEAR_FRACTION</t>
  </si>
  <si>
    <t>EUR</t>
  </si>
  <si>
    <t>EUR-EONIA</t>
  </si>
  <si>
    <t>Index</t>
  </si>
  <si>
    <t>Curve Entries</t>
  </si>
  <si>
    <t>Curve Definitions</t>
  </si>
  <si>
    <t>Quote</t>
  </si>
  <si>
    <t>Valuation Date</t>
  </si>
  <si>
    <t>Market Data</t>
  </si>
  <si>
    <t>Swap Pricer</t>
  </si>
  <si>
    <t>EUTA</t>
  </si>
  <si>
    <t>EUR-EURIBOR-3M</t>
  </si>
  <si>
    <t>Act/360</t>
  </si>
  <si>
    <t>Combined Market Data</t>
  </si>
  <si>
    <t>EUR-MULTICURVE</t>
  </si>
  <si>
    <t>EUR-FIXED-1Y-EURIBOR-3M</t>
  </si>
  <si>
    <t>EUR-EURIBOR-3M-IRS</t>
  </si>
  <si>
    <t>PV</t>
  </si>
  <si>
    <t>PV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</si>
</sst>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2" borderId="0" xfId="0" applyNumberFormat="1" applyFill="1"/>
    <xf numFmtId="3" fontId="0" fillId="0" borderId="0" xfId="0" applyNumberFormat="1"/>
    <xf numFmtId="10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3" fontId="0" fillId="2" borderId="0" xfId="0" applyNumberFormat="1" applyFill="1"/>
    <xf numFmtId="0" fontId="2" fillId="12" borderId="0" xfId="0" applyFont="1" applyFill="1"/>
    <xf numFmtId="0" fontId="0" fillId="13" borderId="0" xfId="0" applyFill="1"/>
    <xf numFmtId="14" fontId="0" fillId="10" borderId="0" xfId="0" applyNumberFormat="1" applyFill="1"/>
    <xf numFmtId="164" fontId="0" fillId="2" borderId="0" xfId="1" applyNumberFormat="1" applyFont="1" applyFill="1"/>
    <xf numFmtId="0" fontId="0" fillId="14" borderId="0" xfId="0" applyFill="1"/>
    <xf numFmtId="0" fontId="0" fillId="15" borderId="0" xfId="0" applyFill="1"/>
    <xf numFmtId="3" fontId="3" fillId="15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zoomScale="50" zoomScaleNormal="50" workbookViewId="0"/>
  </sheetViews>
  <sheetFormatPr defaultRowHeight="14.25" x14ac:dyDescent="0.45"/>
  <cols>
    <col min="1" max="1" width="10.19921875" customWidth="1"/>
    <col min="2" max="4" width="33.796875" bestFit="1" customWidth="1"/>
    <col min="5" max="5" width="12.33203125" bestFit="1" customWidth="1"/>
    <col min="6" max="6" width="31.796875" bestFit="1" customWidth="1"/>
    <col min="7" max="7" width="7.9296875" customWidth="1"/>
    <col min="8" max="8" width="33.796875" bestFit="1" customWidth="1"/>
    <col min="9" max="9" width="21" bestFit="1" customWidth="1"/>
    <col min="10" max="10" width="15.265625" bestFit="1" customWidth="1"/>
    <col min="11" max="11" width="12.33203125" bestFit="1" customWidth="1"/>
    <col min="12" max="12" width="26.59765625" bestFit="1" customWidth="1"/>
  </cols>
  <sheetData>
    <row r="2" spans="2:12" x14ac:dyDescent="0.45">
      <c r="B2" s="16" t="str">
        <f>_xll.og.CurveCalibrator.calibrate(_xll.og.CurveCalibrator.standard(),B8,C4,C6)</f>
        <v>ImmutableRatesProvider@9</v>
      </c>
    </row>
    <row r="3" spans="2:12" x14ac:dyDescent="0.45">
      <c r="B3" s="2" t="s">
        <v>67</v>
      </c>
      <c r="C3" s="17">
        <v>42429</v>
      </c>
    </row>
    <row r="4" spans="2:12" x14ac:dyDescent="0.45">
      <c r="B4" s="2" t="s">
        <v>73</v>
      </c>
      <c r="C4" s="17" t="str">
        <f>_xll.og.MarketData.combinedWith(C5,D5)</f>
        <v>ImmutableMarketData@22</v>
      </c>
    </row>
    <row r="5" spans="2:12" ht="13.9" customHeight="1" x14ac:dyDescent="0.45">
      <c r="B5" s="2" t="s">
        <v>68</v>
      </c>
      <c r="C5" s="12" t="str">
        <f>_xll.og.MarketData.of(C3,E14:E27,D14:D27)</f>
        <v>ImmutableMarketData@21</v>
      </c>
      <c r="D5" s="12" t="str">
        <f>_xll.og.MarketData.of(C3,K14:K23,J14:J23)</f>
        <v>ImmutableMarketData@20</v>
      </c>
    </row>
    <row r="6" spans="2:12" x14ac:dyDescent="0.45">
      <c r="B6" s="2" t="s">
        <v>27</v>
      </c>
      <c r="C6" s="12" t="str">
        <f>_xll.og.ReferenceData.standard()</f>
        <v>ImmutableReferenceData@10</v>
      </c>
    </row>
    <row r="8" spans="2:12" x14ac:dyDescent="0.45">
      <c r="B8" s="16" t="str">
        <f>_xll.og.CurveGroupDefinition.of(C9,C10:D10,C11:D11)</f>
        <v>CurveGroupDefinition@12</v>
      </c>
    </row>
    <row r="9" spans="2:12" x14ac:dyDescent="0.45">
      <c r="B9" s="2" t="s">
        <v>48</v>
      </c>
      <c r="C9" s="12" t="s">
        <v>74</v>
      </c>
    </row>
    <row r="10" spans="2:12" x14ac:dyDescent="0.45">
      <c r="B10" s="2" t="s">
        <v>64</v>
      </c>
      <c r="C10" s="12" t="str">
        <f>B38</f>
        <v>CurveGroupEntry@16</v>
      </c>
      <c r="D10" s="12" t="str">
        <f>H38</f>
        <v>CurveGroupEntry@15</v>
      </c>
    </row>
    <row r="11" spans="2:12" x14ac:dyDescent="0.45">
      <c r="B11" s="2" t="s">
        <v>65</v>
      </c>
      <c r="C11" s="12" t="str">
        <f>B29</f>
        <v>InterpolatedNodalCurveDefinition@16</v>
      </c>
      <c r="D11" s="12" t="str">
        <f>H29</f>
        <v>InterpolatedNodalCurveDefinition@15</v>
      </c>
    </row>
    <row r="13" spans="2:12" x14ac:dyDescent="0.45">
      <c r="B13" s="2" t="s">
        <v>32</v>
      </c>
      <c r="C13" s="2" t="s">
        <v>31</v>
      </c>
      <c r="D13" s="15" t="s">
        <v>66</v>
      </c>
      <c r="E13" s="10" t="s">
        <v>33</v>
      </c>
      <c r="F13" s="10" t="s">
        <v>34</v>
      </c>
      <c r="H13" s="2" t="s">
        <v>32</v>
      </c>
      <c r="I13" s="2" t="s">
        <v>31</v>
      </c>
      <c r="J13" s="15" t="s">
        <v>66</v>
      </c>
      <c r="K13" s="10" t="s">
        <v>33</v>
      </c>
      <c r="L13" s="10" t="s">
        <v>34</v>
      </c>
    </row>
    <row r="14" spans="2:12" x14ac:dyDescent="0.45">
      <c r="B14" s="12" t="s">
        <v>29</v>
      </c>
      <c r="C14" s="12" t="s">
        <v>35</v>
      </c>
      <c r="D14" s="18">
        <v>-3.15E-3</v>
      </c>
      <c r="E14" s="13" t="str">
        <f>_xll.og.QuoteId.of("Excel~" &amp;B14&amp;"."&amp;C14)</f>
        <v>QuoteId@153</v>
      </c>
      <c r="F14" s="13" t="str">
        <f>_xll.og.FixedOvernightSwapCurveNode.ofRate(_xll.og.FixedOvernightSwapTemplate.of(C14,B14),E14)</f>
        <v>FixedOvernightSwapCurveNode@84</v>
      </c>
      <c r="H14" s="12" t="s">
        <v>75</v>
      </c>
      <c r="I14" s="12" t="s">
        <v>30</v>
      </c>
      <c r="J14" s="18">
        <v>-3.15E-3</v>
      </c>
      <c r="K14" s="13" t="str">
        <f>_xll.og.QuoteId.of("Excel~" &amp;H14&amp;"."&amp;I14)</f>
        <v>QuoteId@135</v>
      </c>
      <c r="L14" s="13" t="str">
        <f>_xll.og.FixedIborSwapCurveNode.ofRate(_xll.og.FixedIborSwapTemplate.of(I14,H14),K14)</f>
        <v>FixedIborSwapCurveNode@71</v>
      </c>
    </row>
    <row r="15" spans="2:12" x14ac:dyDescent="0.45">
      <c r="B15" s="12" t="s">
        <v>29</v>
      </c>
      <c r="C15" s="12" t="s">
        <v>36</v>
      </c>
      <c r="D15" s="18">
        <v>-3.3999999999999998E-3</v>
      </c>
      <c r="E15" s="13" t="str">
        <f>_xll.og.QuoteId.of("Excel~" &amp;B15&amp;"."&amp;C15)</f>
        <v>QuoteId@142</v>
      </c>
      <c r="F15" s="13" t="str">
        <f>_xll.og.FixedOvernightSwapCurveNode.ofRate(_xll.og.FixedOvernightSwapTemplate.of(C15,B15),E15)</f>
        <v>FixedOvernightSwapCurveNode@71</v>
      </c>
      <c r="H15" s="12" t="s">
        <v>75</v>
      </c>
      <c r="I15" s="12" t="s">
        <v>39</v>
      </c>
      <c r="J15" s="18">
        <v>-3.4499999999999999E-3</v>
      </c>
      <c r="K15" s="13" t="str">
        <f>_xll.og.QuoteId.of("Excel~" &amp;H15&amp;"."&amp;I15)</f>
        <v>QuoteId@140</v>
      </c>
      <c r="L15" s="13" t="str">
        <f>_xll.og.FixedIborSwapCurveNode.ofRate(_xll.og.FixedIborSwapTemplate.of(I15,H15),K15)</f>
        <v>FixedIborSwapCurveNode@70</v>
      </c>
    </row>
    <row r="16" spans="2:12" x14ac:dyDescent="0.45">
      <c r="B16" s="12" t="s">
        <v>29</v>
      </c>
      <c r="C16" s="12" t="s">
        <v>37</v>
      </c>
      <c r="D16" s="18">
        <v>-3.5999999999999999E-3</v>
      </c>
      <c r="E16" s="13" t="str">
        <f>_xll.og.QuoteId.of("Excel~" &amp;B16&amp;"."&amp;C16)</f>
        <v>QuoteId@144</v>
      </c>
      <c r="F16" s="13" t="str">
        <f>_xll.og.FixedOvernightSwapCurveNode.ofRate(_xll.og.FixedOvernightSwapTemplate.of(C16,B16),E16)</f>
        <v>FixedOvernightSwapCurveNode@72</v>
      </c>
      <c r="H16" s="12" t="s">
        <v>75</v>
      </c>
      <c r="I16" s="12" t="s">
        <v>40</v>
      </c>
      <c r="J16" s="18">
        <v>-3.1999999999999997E-3</v>
      </c>
      <c r="K16" s="13" t="str">
        <f>_xll.og.QuoteId.of("Excel~" &amp;H16&amp;"."&amp;I16)</f>
        <v>QuoteId@136</v>
      </c>
      <c r="L16" s="13" t="str">
        <f>_xll.og.FixedIborSwapCurveNode.ofRate(_xll.og.FixedIborSwapTemplate.of(I16,H16),K16)</f>
        <v>FixedIborSwapCurveNode@66</v>
      </c>
    </row>
    <row r="17" spans="2:12" x14ac:dyDescent="0.45">
      <c r="B17" s="12" t="s">
        <v>29</v>
      </c>
      <c r="C17" s="12" t="s">
        <v>38</v>
      </c>
      <c r="D17" s="18">
        <v>-4.0000000000000001E-3</v>
      </c>
      <c r="E17" s="13" t="str">
        <f>_xll.og.QuoteId.of("Excel~" &amp;B17&amp;"."&amp;C17)</f>
        <v>QuoteId@141</v>
      </c>
      <c r="F17" s="13" t="str">
        <f>_xll.og.FixedOvernightSwapCurveNode.ofRate(_xll.og.FixedOvernightSwapTemplate.of(C17,B17),E17)</f>
        <v>FixedOvernightSwapCurveNode@74</v>
      </c>
      <c r="H17" s="12" t="s">
        <v>75</v>
      </c>
      <c r="I17" s="12" t="s">
        <v>41</v>
      </c>
      <c r="J17" s="18">
        <v>-2.4999999999999996E-3</v>
      </c>
      <c r="K17" s="13" t="str">
        <f>_xll.og.QuoteId.of("Excel~" &amp;H17&amp;"."&amp;I17)</f>
        <v>QuoteId@134</v>
      </c>
      <c r="L17" s="13" t="str">
        <f>_xll.og.FixedIborSwapCurveNode.ofRate(_xll.og.FixedIborSwapTemplate.of(I17,H17),K17)</f>
        <v>FixedIborSwapCurveNode@65</v>
      </c>
    </row>
    <row r="18" spans="2:12" x14ac:dyDescent="0.45">
      <c r="B18" s="12" t="s">
        <v>29</v>
      </c>
      <c r="C18" s="12" t="s">
        <v>30</v>
      </c>
      <c r="D18" s="18">
        <v>-4.4999999999999997E-3</v>
      </c>
      <c r="E18" s="13" t="str">
        <f>_xll.og.QuoteId.of("Excel~" &amp;B18&amp;"."&amp;C18)</f>
        <v>QuoteId@143</v>
      </c>
      <c r="F18" s="13" t="str">
        <f>_xll.og.FixedOvernightSwapCurveNode.ofRate(_xll.og.FixedOvernightSwapTemplate.of(C18,B18),E18)</f>
        <v>FixedOvernightSwapCurveNode@73</v>
      </c>
      <c r="H18" s="12" t="s">
        <v>75</v>
      </c>
      <c r="I18" s="12" t="s">
        <v>42</v>
      </c>
      <c r="J18" s="18">
        <v>-1.6750000000000001E-3</v>
      </c>
      <c r="K18" s="13" t="str">
        <f>_xll.og.QuoteId.of("Excel~" &amp;H18&amp;"."&amp;I18)</f>
        <v>QuoteId@133</v>
      </c>
      <c r="L18" s="13" t="str">
        <f>_xll.og.FixedIborSwapCurveNode.ofRate(_xll.og.FixedIborSwapTemplate.of(I18,H18),K18)</f>
        <v>FixedIborSwapCurveNode@64</v>
      </c>
    </row>
    <row r="19" spans="2:12" x14ac:dyDescent="0.45">
      <c r="B19" s="12" t="s">
        <v>29</v>
      </c>
      <c r="C19" s="12" t="s">
        <v>39</v>
      </c>
      <c r="D19" s="18">
        <v>-4.8999999999999998E-3</v>
      </c>
      <c r="E19" s="13" t="str">
        <f>_xll.og.QuoteId.of("Excel~" &amp;B19&amp;"."&amp;C19)</f>
        <v>QuoteId@145</v>
      </c>
      <c r="F19" s="13" t="str">
        <f>_xll.og.FixedOvernightSwapCurveNode.ofRate(_xll.og.FixedOvernightSwapTemplate.of(C19,B19),E19)</f>
        <v>FixedOvernightSwapCurveNode@75</v>
      </c>
      <c r="H19" s="12" t="s">
        <v>75</v>
      </c>
      <c r="I19" s="12" t="s">
        <v>43</v>
      </c>
      <c r="J19" s="18">
        <v>5.4999999999999992E-4</v>
      </c>
      <c r="K19" s="13" t="str">
        <f>_xll.og.QuoteId.of("Excel~" &amp;H19&amp;"."&amp;I19)</f>
        <v>QuoteId@139</v>
      </c>
      <c r="L19" s="13" t="str">
        <f>_xll.og.FixedIborSwapCurveNode.ofRate(_xll.og.FixedIborSwapTemplate.of(I19,H19),K19)</f>
        <v>FixedIborSwapCurveNode@69</v>
      </c>
    </row>
    <row r="20" spans="2:12" x14ac:dyDescent="0.45">
      <c r="B20" s="12" t="s">
        <v>29</v>
      </c>
      <c r="C20" s="12" t="s">
        <v>40</v>
      </c>
      <c r="D20" s="18">
        <v>-4.7000000000000002E-3</v>
      </c>
      <c r="E20" s="13" t="str">
        <f>_xll.og.QuoteId.of("Excel~" &amp;B20&amp;"."&amp;C20)</f>
        <v>QuoteId@147</v>
      </c>
      <c r="F20" s="13" t="str">
        <f>_xll.og.FixedOvernightSwapCurveNode.ofRate(_xll.og.FixedOvernightSwapTemplate.of(C20,B20),E20)</f>
        <v>FixedOvernightSwapCurveNode@76</v>
      </c>
      <c r="H20" s="12" t="s">
        <v>75</v>
      </c>
      <c r="I20" s="12" t="s">
        <v>44</v>
      </c>
      <c r="J20" s="18">
        <v>3.8999999999999998E-3</v>
      </c>
      <c r="K20" s="13" t="str">
        <f>_xll.og.QuoteId.of("Excel~" &amp;H20&amp;"."&amp;I20)</f>
        <v>QuoteId@137</v>
      </c>
      <c r="L20" s="13" t="str">
        <f>_xll.og.FixedIborSwapCurveNode.ofRate(_xll.og.FixedIborSwapTemplate.of(I20,H20),K20)</f>
        <v>FixedIborSwapCurveNode@67</v>
      </c>
    </row>
    <row r="21" spans="2:12" x14ac:dyDescent="0.45">
      <c r="B21" s="12" t="s">
        <v>29</v>
      </c>
      <c r="C21" s="12" t="s">
        <v>41</v>
      </c>
      <c r="D21" s="18">
        <v>-4.1999999999999997E-3</v>
      </c>
      <c r="E21" s="13" t="str">
        <f>_xll.og.QuoteId.of("Excel~" &amp;B21&amp;"."&amp;C21)</f>
        <v>QuoteId@146</v>
      </c>
      <c r="F21" s="13" t="str">
        <f>_xll.og.FixedOvernightSwapCurveNode.ofRate(_xll.og.FixedOvernightSwapTemplate.of(C21,B21),E21)</f>
        <v>FixedOvernightSwapCurveNode@77</v>
      </c>
      <c r="H21" s="12" t="s">
        <v>75</v>
      </c>
      <c r="I21" s="12" t="s">
        <v>45</v>
      </c>
      <c r="J21" s="18">
        <v>7.4000000000000003E-3</v>
      </c>
      <c r="K21" s="13" t="str">
        <f>_xll.og.QuoteId.of("Excel~" &amp;H21&amp;"."&amp;I21)</f>
        <v>QuoteId@132</v>
      </c>
      <c r="L21" s="13" t="str">
        <f>_xll.og.FixedIborSwapCurveNode.ofRate(_xll.og.FixedIborSwapTemplate.of(I21,H21),K21)</f>
        <v>FixedIborSwapCurveNode@63</v>
      </c>
    </row>
    <row r="22" spans="2:12" x14ac:dyDescent="0.45">
      <c r="B22" s="12" t="s">
        <v>29</v>
      </c>
      <c r="C22" s="12" t="s">
        <v>42</v>
      </c>
      <c r="D22" s="18">
        <v>-3.3999999999999998E-3</v>
      </c>
      <c r="E22" s="13" t="str">
        <f>_xll.og.QuoteId.of("Excel~" &amp;B22&amp;"."&amp;C22)</f>
        <v>QuoteId@148</v>
      </c>
      <c r="F22" s="13" t="str">
        <f>_xll.og.FixedOvernightSwapCurveNode.ofRate(_xll.og.FixedOvernightSwapTemplate.of(C22,B22),E22)</f>
        <v>FixedOvernightSwapCurveNode@78</v>
      </c>
      <c r="H22" s="12" t="s">
        <v>75</v>
      </c>
      <c r="I22" s="12" t="s">
        <v>46</v>
      </c>
      <c r="J22" s="18">
        <v>8.8000000000000005E-3</v>
      </c>
      <c r="K22" s="13" t="str">
        <f>_xll.og.QuoteId.of("Excel~" &amp;H22&amp;"."&amp;I22)</f>
        <v>QuoteId@131</v>
      </c>
      <c r="L22" s="13" t="str">
        <f>_xll.og.FixedIborSwapCurveNode.ofRate(_xll.og.FixedIborSwapTemplate.of(I22,H22),K22)</f>
        <v>FixedIborSwapCurveNode@62</v>
      </c>
    </row>
    <row r="23" spans="2:12" x14ac:dyDescent="0.45">
      <c r="B23" s="12" t="s">
        <v>29</v>
      </c>
      <c r="C23" s="12" t="s">
        <v>43</v>
      </c>
      <c r="D23" s="18">
        <v>-1.1000000000000001E-3</v>
      </c>
      <c r="E23" s="13" t="str">
        <f>_xll.og.QuoteId.of("Excel~" &amp;B23&amp;"."&amp;C23)</f>
        <v>QuoteId@149</v>
      </c>
      <c r="F23" s="13" t="str">
        <f>_xll.og.FixedOvernightSwapCurveNode.ofRate(_xll.og.FixedOvernightSwapTemplate.of(C23,B23),E23)</f>
        <v>FixedOvernightSwapCurveNode@80</v>
      </c>
      <c r="H23" s="12" t="s">
        <v>75</v>
      </c>
      <c r="I23" s="12" t="s">
        <v>47</v>
      </c>
      <c r="J23" s="18">
        <v>9.4999999999999998E-3</v>
      </c>
      <c r="K23" s="13" t="str">
        <f>_xll.og.QuoteId.of("Excel~" &amp;H23&amp;"."&amp;I23)</f>
        <v>QuoteId@138</v>
      </c>
      <c r="L23" s="13" t="str">
        <f>_xll.og.FixedIborSwapCurveNode.ofRate(_xll.og.FixedIborSwapTemplate.of(I23,H23),K23)</f>
        <v>FixedIborSwapCurveNode@68</v>
      </c>
    </row>
    <row r="24" spans="2:12" x14ac:dyDescent="0.45">
      <c r="B24" s="12" t="s">
        <v>29</v>
      </c>
      <c r="C24" s="12" t="s">
        <v>44</v>
      </c>
      <c r="D24" s="18">
        <v>2.2000000000000001E-3</v>
      </c>
      <c r="E24" s="13" t="str">
        <f>_xll.og.QuoteId.of("Excel~" &amp;B24&amp;"."&amp;C24)</f>
        <v>QuoteId@150</v>
      </c>
      <c r="F24" s="13" t="str">
        <f>_xll.og.FixedOvernightSwapCurveNode.ofRate(_xll.og.FixedOvernightSwapTemplate.of(C24,B24),E24)</f>
        <v>FixedOvernightSwapCurveNode@79</v>
      </c>
    </row>
    <row r="25" spans="2:12" x14ac:dyDescent="0.45">
      <c r="B25" s="12" t="s">
        <v>29</v>
      </c>
      <c r="C25" s="12" t="s">
        <v>45</v>
      </c>
      <c r="D25" s="18">
        <v>5.7999999999999996E-3</v>
      </c>
      <c r="E25" s="13" t="str">
        <f>_xll.og.QuoteId.of("Excel~" &amp;B25&amp;"."&amp;C25)</f>
        <v>QuoteId@151</v>
      </c>
      <c r="F25" s="13" t="str">
        <f>_xll.og.FixedOvernightSwapCurveNode.ofRate(_xll.og.FixedOvernightSwapTemplate.of(C25,B25),E25)</f>
        <v>FixedOvernightSwapCurveNode@81</v>
      </c>
    </row>
    <row r="26" spans="2:12" x14ac:dyDescent="0.45">
      <c r="B26" s="12" t="s">
        <v>29</v>
      </c>
      <c r="C26" s="12" t="s">
        <v>46</v>
      </c>
      <c r="D26" s="18">
        <v>7.4999999999999997E-3</v>
      </c>
      <c r="E26" s="13" t="str">
        <f>_xll.og.QuoteId.of("Excel~" &amp;B26&amp;"."&amp;C26)</f>
        <v>QuoteId@152</v>
      </c>
      <c r="F26" s="13" t="str">
        <f>_xll.og.FixedOvernightSwapCurveNode.ofRate(_xll.og.FixedOvernightSwapTemplate.of(C26,B26),E26)</f>
        <v>FixedOvernightSwapCurveNode@82</v>
      </c>
    </row>
    <row r="27" spans="2:12" x14ac:dyDescent="0.45">
      <c r="B27" s="12" t="s">
        <v>29</v>
      </c>
      <c r="C27" s="12" t="s">
        <v>47</v>
      </c>
      <c r="D27" s="18">
        <v>8.2000000000000007E-3</v>
      </c>
      <c r="E27" s="13" t="str">
        <f>_xll.og.QuoteId.of("Excel~" &amp;B27&amp;"."&amp;C27)</f>
        <v>QuoteId@154</v>
      </c>
      <c r="F27" s="13" t="str">
        <f>_xll.og.FixedOvernightSwapCurveNode.ofRate(_xll.og.FixedOvernightSwapTemplate.of(C27,B27),E27)</f>
        <v>FixedOvernightSwapCurveNode@83</v>
      </c>
    </row>
    <row r="29" spans="2:12" x14ac:dyDescent="0.45">
      <c r="B29" s="16" t="str">
        <f>_xll.og.InterpolatedNodalCurveDefinition.build(B30:B36,C30:C36,F14:F27)</f>
        <v>InterpolatedNodalCurveDefinition@16</v>
      </c>
      <c r="H29" s="16" t="str">
        <f>_xll.og.InterpolatedNodalCurveDefinition.build(H30:H36,I30:I36,L14:L23)</f>
        <v>InterpolatedNodalCurveDefinition@15</v>
      </c>
    </row>
    <row r="30" spans="2:12" x14ac:dyDescent="0.45">
      <c r="B30" s="2" t="s">
        <v>48</v>
      </c>
      <c r="C30" s="12" t="s">
        <v>49</v>
      </c>
      <c r="H30" s="2" t="s">
        <v>48</v>
      </c>
      <c r="I30" s="12" t="s">
        <v>76</v>
      </c>
    </row>
    <row r="31" spans="2:12" x14ac:dyDescent="0.45">
      <c r="B31" s="2" t="s">
        <v>50</v>
      </c>
      <c r="C31" s="12" t="s">
        <v>51</v>
      </c>
      <c r="H31" s="2" t="s">
        <v>50</v>
      </c>
      <c r="I31" s="12" t="s">
        <v>51</v>
      </c>
    </row>
    <row r="32" spans="2:12" x14ac:dyDescent="0.45">
      <c r="B32" s="2" t="s">
        <v>58</v>
      </c>
      <c r="C32" s="12" t="s">
        <v>52</v>
      </c>
      <c r="H32" s="2" t="s">
        <v>58</v>
      </c>
      <c r="I32" s="12" t="s">
        <v>52</v>
      </c>
    </row>
    <row r="33" spans="2:10" x14ac:dyDescent="0.45">
      <c r="B33" s="2" t="s">
        <v>59</v>
      </c>
      <c r="C33" s="12" t="s">
        <v>52</v>
      </c>
      <c r="H33" s="2" t="s">
        <v>59</v>
      </c>
      <c r="I33" s="12" t="s">
        <v>52</v>
      </c>
    </row>
    <row r="34" spans="2:10" x14ac:dyDescent="0.45">
      <c r="B34" s="2" t="s">
        <v>53</v>
      </c>
      <c r="C34" s="12" t="s">
        <v>54</v>
      </c>
      <c r="H34" s="2" t="s">
        <v>53</v>
      </c>
      <c r="I34" s="12" t="s">
        <v>54</v>
      </c>
    </row>
    <row r="35" spans="2:10" x14ac:dyDescent="0.45">
      <c r="B35" s="2" t="s">
        <v>56</v>
      </c>
      <c r="C35" s="12" t="s">
        <v>60</v>
      </c>
      <c r="H35" s="2" t="s">
        <v>56</v>
      </c>
      <c r="I35" s="12" t="s">
        <v>60</v>
      </c>
    </row>
    <row r="36" spans="2:10" x14ac:dyDescent="0.45">
      <c r="B36" s="2" t="s">
        <v>55</v>
      </c>
      <c r="C36" s="12" t="s">
        <v>57</v>
      </c>
      <c r="H36" s="2" t="s">
        <v>55</v>
      </c>
      <c r="I36" s="12" t="s">
        <v>57</v>
      </c>
    </row>
    <row r="38" spans="2:10" x14ac:dyDescent="0.45">
      <c r="B38" s="16" t="str">
        <f>_xll.og.CurveGroupEntry.of(C39,C40,C41)</f>
        <v>CurveGroupEntry@16</v>
      </c>
      <c r="H38" s="16" t="str">
        <f>_xll.og.CurveGroupEntry.of(I39,I40,I41)</f>
        <v>CurveGroupEntry@15</v>
      </c>
    </row>
    <row r="39" spans="2:10" x14ac:dyDescent="0.45">
      <c r="B39" s="2" t="s">
        <v>48</v>
      </c>
      <c r="C39" s="12" t="s">
        <v>49</v>
      </c>
      <c r="H39" s="2" t="s">
        <v>48</v>
      </c>
      <c r="I39" s="12" t="s">
        <v>76</v>
      </c>
    </row>
    <row r="40" spans="2:10" x14ac:dyDescent="0.45">
      <c r="B40" s="2" t="s">
        <v>12</v>
      </c>
      <c r="C40" s="12" t="s">
        <v>61</v>
      </c>
      <c r="H40" s="2" t="s">
        <v>12</v>
      </c>
      <c r="I40" s="12" t="s">
        <v>61</v>
      </c>
    </row>
    <row r="41" spans="2:10" x14ac:dyDescent="0.45">
      <c r="B41" s="2" t="s">
        <v>63</v>
      </c>
      <c r="C41" s="12" t="str">
        <f>_xll.og.OvernightIndex.of(D41)</f>
        <v>ImmutableOvernightIndex@7</v>
      </c>
      <c r="D41" s="4" t="s">
        <v>62</v>
      </c>
      <c r="H41" s="2" t="s">
        <v>63</v>
      </c>
      <c r="I41" s="12" t="str">
        <f>_xll.og.IborIndex.of(J41)</f>
        <v>ImmutableIborIndex@8</v>
      </c>
      <c r="J41" s="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="75" zoomScaleNormal="75" workbookViewId="0"/>
  </sheetViews>
  <sheetFormatPr defaultRowHeight="14.25" x14ac:dyDescent="0.45"/>
  <cols>
    <col min="2" max="2" width="20.59765625" bestFit="1" customWidth="1"/>
    <col min="3" max="3" width="24.796875" bestFit="1" customWidth="1"/>
    <col min="4" max="4" width="16" bestFit="1" customWidth="1"/>
    <col min="5" max="5" width="10.19921875" bestFit="1" customWidth="1"/>
    <col min="6" max="6" width="28.796875" bestFit="1" customWidth="1"/>
    <col min="7" max="7" width="20.59765625" bestFit="1" customWidth="1"/>
    <col min="8" max="8" width="24.3984375" bestFit="1" customWidth="1"/>
    <col min="9" max="9" width="16" bestFit="1" customWidth="1"/>
    <col min="10" max="10" width="5.1328125" bestFit="1" customWidth="1"/>
  </cols>
  <sheetData>
    <row r="2" spans="2:9" x14ac:dyDescent="0.45">
      <c r="B2" s="11" t="s">
        <v>27</v>
      </c>
      <c r="C2" s="8" t="str">
        <f>_xll.og.ReferenceData.standard()</f>
        <v>ImmutableReferenceData@9</v>
      </c>
      <c r="E2" s="19" t="s">
        <v>69</v>
      </c>
      <c r="F2" s="20" t="str">
        <f>_xll.og.DiscountingSwapProductPricer.DEFAULT()</f>
        <v>DiscountingSwapProductPricer@4</v>
      </c>
    </row>
    <row r="3" spans="2:9" x14ac:dyDescent="0.45">
      <c r="B3" s="11" t="s">
        <v>28</v>
      </c>
      <c r="C3" s="8" t="str">
        <f>_xll.og.Swap.resolve(C5,C2)</f>
        <v>ResolvedSwap@30</v>
      </c>
      <c r="E3" s="19" t="s">
        <v>77</v>
      </c>
      <c r="F3" s="20" t="str">
        <f>_xll.og.DiscountingSwapProductPricer.presentValueMultiCurrency(F2,C3,'Market Data'!B2)</f>
        <v>MultiCurrencyAmount@31</v>
      </c>
    </row>
    <row r="4" spans="2:9" x14ac:dyDescent="0.45">
      <c r="E4" s="19" t="s">
        <v>78</v>
      </c>
      <c r="F4" s="21">
        <f>_xll.og.CurrencyAmount.getAmount(_xll.og.MultiCurrencyAmount.getAmountOrZero(F3,"EUR"))</f>
        <v>-272886.3740554215</v>
      </c>
    </row>
    <row r="5" spans="2:9" x14ac:dyDescent="0.45">
      <c r="B5" s="10" t="s">
        <v>25</v>
      </c>
      <c r="C5" s="8" t="str">
        <f>_xll.og.Swap.of(C6:C7)</f>
        <v>Swap@30</v>
      </c>
    </row>
    <row r="6" spans="2:9" x14ac:dyDescent="0.45">
      <c r="B6" s="2" t="s">
        <v>14</v>
      </c>
      <c r="C6" s="1" t="str">
        <f>C9</f>
        <v>RateCalculationSwapLeg@34</v>
      </c>
    </row>
    <row r="7" spans="2:9" x14ac:dyDescent="0.45">
      <c r="B7" s="2" t="s">
        <v>19</v>
      </c>
      <c r="C7" s="1" t="str">
        <f>H9</f>
        <v>RateCalculationSwapLeg@18</v>
      </c>
    </row>
    <row r="9" spans="2:9" x14ac:dyDescent="0.45">
      <c r="B9" s="3" t="s">
        <v>14</v>
      </c>
      <c r="C9" s="8" t="str">
        <f>_xll.og.RateCalculationSwapLeg.build(B10:B14,C10:C14)</f>
        <v>RateCalculationSwapLeg@34</v>
      </c>
      <c r="G9" s="9" t="s">
        <v>19</v>
      </c>
      <c r="H9" s="8" t="str">
        <f>_xll.og.RateCalculationSwapLeg.build(G10:G14,H10:H14)</f>
        <v>RateCalculationSwapLeg@18</v>
      </c>
    </row>
    <row r="10" spans="2:9" x14ac:dyDescent="0.45">
      <c r="B10" s="2" t="s">
        <v>0</v>
      </c>
      <c r="C10" s="1" t="s">
        <v>1</v>
      </c>
      <c r="G10" s="2" t="s">
        <v>0</v>
      </c>
      <c r="H10" s="1" t="s">
        <v>20</v>
      </c>
    </row>
    <row r="11" spans="2:9" x14ac:dyDescent="0.45">
      <c r="B11" s="2" t="s">
        <v>2</v>
      </c>
      <c r="C11" s="1" t="str">
        <f>C16</f>
        <v>PeriodicSchedule@8</v>
      </c>
      <c r="G11" s="2" t="s">
        <v>2</v>
      </c>
      <c r="H11" s="1" t="str">
        <f>H16</f>
        <v>PeriodicSchedule@7</v>
      </c>
    </row>
    <row r="12" spans="2:9" x14ac:dyDescent="0.45">
      <c r="B12" s="2" t="s">
        <v>10</v>
      </c>
      <c r="C12" s="1" t="str">
        <f>C22</f>
        <v>PaymentSchedule@7</v>
      </c>
      <c r="G12" s="2" t="s">
        <v>10</v>
      </c>
      <c r="H12" s="1" t="str">
        <f>H22</f>
        <v>PaymentSchedule@8</v>
      </c>
    </row>
    <row r="13" spans="2:9" x14ac:dyDescent="0.45">
      <c r="B13" s="2" t="s">
        <v>11</v>
      </c>
      <c r="C13" s="1" t="str">
        <f>_xll.og.NotionalSchedule.build(B27:B28,C27:C28)</f>
        <v>NotionalSchedule@38</v>
      </c>
      <c r="G13" s="2" t="s">
        <v>11</v>
      </c>
      <c r="H13" s="1" t="str">
        <f>H26</f>
        <v>NotionalSchedule@26</v>
      </c>
    </row>
    <row r="14" spans="2:9" x14ac:dyDescent="0.45">
      <c r="B14" s="2" t="s">
        <v>18</v>
      </c>
      <c r="C14" s="1" t="str">
        <f>_xll.og.FixedRateCalculation.of(D14,E14)</f>
        <v>FixedRateCalculation@14</v>
      </c>
      <c r="D14" s="7">
        <v>0.01</v>
      </c>
      <c r="E14" s="4" t="s">
        <v>72</v>
      </c>
      <c r="G14" s="2" t="s">
        <v>18</v>
      </c>
      <c r="H14" s="1" t="str">
        <f>_xll.og.IborRateCalculation.of(I14)</f>
        <v>IborRateCalculation@4</v>
      </c>
      <c r="I14" s="4" t="s">
        <v>71</v>
      </c>
    </row>
    <row r="16" spans="2:9" x14ac:dyDescent="0.45">
      <c r="B16" s="3" t="s">
        <v>15</v>
      </c>
      <c r="C16" s="8" t="str">
        <f>_xll.og.PeriodicSchedule.build(B17:B20,C17:C20)</f>
        <v>PeriodicSchedule@8</v>
      </c>
      <c r="G16" s="9" t="s">
        <v>21</v>
      </c>
      <c r="H16" s="8" t="str">
        <f>_xll.og.PeriodicSchedule.build(G17:G20,H17:H20)</f>
        <v>PeriodicSchedule@7</v>
      </c>
    </row>
    <row r="17" spans="2:10" x14ac:dyDescent="0.45">
      <c r="B17" s="2" t="s">
        <v>3</v>
      </c>
      <c r="C17" s="5">
        <v>42431</v>
      </c>
      <c r="G17" s="2" t="s">
        <v>3</v>
      </c>
      <c r="H17" s="5">
        <v>42431</v>
      </c>
    </row>
    <row r="18" spans="2:10" x14ac:dyDescent="0.45">
      <c r="B18" s="2" t="s">
        <v>4</v>
      </c>
      <c r="C18" s="5">
        <v>43161</v>
      </c>
      <c r="G18" s="2" t="s">
        <v>4</v>
      </c>
      <c r="H18" s="5">
        <v>43161</v>
      </c>
    </row>
    <row r="19" spans="2:10" x14ac:dyDescent="0.45">
      <c r="B19" s="2" t="s">
        <v>5</v>
      </c>
      <c r="C19" s="1" t="s">
        <v>22</v>
      </c>
      <c r="G19" s="2" t="s">
        <v>5</v>
      </c>
      <c r="H19" s="1" t="s">
        <v>22</v>
      </c>
    </row>
    <row r="20" spans="2:10" x14ac:dyDescent="0.45">
      <c r="B20" s="2" t="s">
        <v>6</v>
      </c>
      <c r="C20" s="1" t="str">
        <f>_xll.og.BusinessDayAdjustment.of(D20,E20)</f>
        <v>BusinessDayAdjustment@8</v>
      </c>
      <c r="D20" s="4" t="s">
        <v>7</v>
      </c>
      <c r="E20" s="4" t="s">
        <v>70</v>
      </c>
      <c r="G20" s="2" t="s">
        <v>6</v>
      </c>
      <c r="H20" s="1" t="str">
        <f>_xll.og.BusinessDayAdjustment.of(I20,J20)</f>
        <v>BusinessDayAdjustment@7</v>
      </c>
      <c r="I20" s="4" t="s">
        <v>7</v>
      </c>
      <c r="J20" s="4" t="s">
        <v>70</v>
      </c>
    </row>
    <row r="22" spans="2:10" x14ac:dyDescent="0.45">
      <c r="B22" s="3" t="s">
        <v>16</v>
      </c>
      <c r="C22" s="8" t="str">
        <f>_xll.og.PaymentSchedule.build(B23:B24,C23:C24)</f>
        <v>PaymentSchedule@7</v>
      </c>
      <c r="G22" s="9" t="s">
        <v>23</v>
      </c>
      <c r="H22" s="8" t="str">
        <f>_xll.og.PaymentSchedule.build(G23:G24,H23:H24)</f>
        <v>PaymentSchedule@8</v>
      </c>
    </row>
    <row r="23" spans="2:10" x14ac:dyDescent="0.45">
      <c r="B23" s="2" t="s">
        <v>8</v>
      </c>
      <c r="C23" s="1" t="s">
        <v>22</v>
      </c>
      <c r="G23" s="2" t="s">
        <v>8</v>
      </c>
      <c r="H23" s="1" t="s">
        <v>22</v>
      </c>
    </row>
    <row r="24" spans="2:10" x14ac:dyDescent="0.45">
      <c r="B24" s="2" t="s">
        <v>9</v>
      </c>
      <c r="C24" s="1" t="s">
        <v>26</v>
      </c>
      <c r="G24" s="2" t="s">
        <v>9</v>
      </c>
      <c r="H24" s="1" t="s">
        <v>26</v>
      </c>
    </row>
    <row r="26" spans="2:10" x14ac:dyDescent="0.45">
      <c r="B26" s="3" t="s">
        <v>17</v>
      </c>
      <c r="C26" s="8" t="str">
        <f>_xll.og.NotionalSchedule.build(B27:B28,C27:C28)</f>
        <v>NotionalSchedule@37</v>
      </c>
      <c r="G26" s="9" t="s">
        <v>24</v>
      </c>
      <c r="H26" s="8" t="str">
        <f>_xll.og.NotionalSchedule.build(G27:G28,H27:H28)</f>
        <v>NotionalSchedule@26</v>
      </c>
    </row>
    <row r="27" spans="2:10" x14ac:dyDescent="0.45">
      <c r="B27" s="2" t="s">
        <v>12</v>
      </c>
      <c r="C27" s="1" t="s">
        <v>61</v>
      </c>
      <c r="G27" s="2" t="s">
        <v>12</v>
      </c>
      <c r="H27" s="1" t="s">
        <v>61</v>
      </c>
    </row>
    <row r="28" spans="2:10" x14ac:dyDescent="0.45">
      <c r="B28" s="2" t="s">
        <v>13</v>
      </c>
      <c r="C28" s="14">
        <v>10000000</v>
      </c>
      <c r="D28" s="6"/>
      <c r="G28" s="2" t="s">
        <v>13</v>
      </c>
      <c r="H28" s="14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Data</vt:lpstr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2017-11-27T16:43:47Z</dcterms:created>
  <dcterms:modified xsi:type="dcterms:W3CDTF">2017-11-29T17:46:55Z</dcterms:modified>
</cp:coreProperties>
</file>