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9875" windowHeight="7710" activeTab="4"/>
  </bookViews>
  <sheets>
    <sheet name="Data" sheetId="1" r:id="rId1"/>
    <sheet name="InversePower" sheetId="2" r:id="rId2"/>
    <sheet name="Exponential" sheetId="3" r:id="rId3"/>
    <sheet name="Power" sheetId="4" r:id="rId4"/>
    <sheet name="Weibul" sheetId="5" r:id="rId5"/>
  </sheets>
  <definedNames>
    <definedName name="solver_adj" localSheetId="2" hidden="1">Exponential!$P$6:$P$7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Exponential!$M$8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I21" i="5"/>
  <c r="I20"/>
  <c r="I19"/>
  <c r="I18"/>
  <c r="I17"/>
  <c r="I16"/>
  <c r="I15"/>
  <c r="H19"/>
  <c r="I15" i="4"/>
  <c r="I15" i="3"/>
  <c r="I40" i="5"/>
  <c r="I39"/>
  <c r="I38"/>
  <c r="I37"/>
  <c r="I36"/>
  <c r="I35"/>
  <c r="I34"/>
  <c r="K39"/>
  <c r="K38"/>
  <c r="K36"/>
  <c r="K35"/>
  <c r="L40"/>
  <c r="K40"/>
  <c r="H40"/>
  <c r="L39"/>
  <c r="H39"/>
  <c r="L38"/>
  <c r="H38"/>
  <c r="L37"/>
  <c r="K37"/>
  <c r="H37"/>
  <c r="L36"/>
  <c r="H36"/>
  <c r="L35"/>
  <c r="H35"/>
  <c r="L34"/>
  <c r="K34"/>
  <c r="H34"/>
  <c r="E31"/>
  <c r="D31"/>
  <c r="C31"/>
  <c r="F31" s="1"/>
  <c r="J30"/>
  <c r="F30"/>
  <c r="E30"/>
  <c r="D30"/>
  <c r="C30"/>
  <c r="E29"/>
  <c r="D29"/>
  <c r="C29"/>
  <c r="F29" s="1"/>
  <c r="E28"/>
  <c r="D28"/>
  <c r="C28"/>
  <c r="F28" s="1"/>
  <c r="J27"/>
  <c r="F27"/>
  <c r="E27"/>
  <c r="D27"/>
  <c r="C27"/>
  <c r="F26"/>
  <c r="E26"/>
  <c r="D26"/>
  <c r="C26"/>
  <c r="J25"/>
  <c r="E25"/>
  <c r="J28" s="1"/>
  <c r="D25"/>
  <c r="C25"/>
  <c r="J26" s="1"/>
  <c r="A12"/>
  <c r="E12" s="1"/>
  <c r="A11"/>
  <c r="D11" s="1"/>
  <c r="A10"/>
  <c r="E10" s="1"/>
  <c r="A9"/>
  <c r="D9" s="1"/>
  <c r="A8"/>
  <c r="A7"/>
  <c r="D10"/>
  <c r="E7"/>
  <c r="A6"/>
  <c r="D6" s="1"/>
  <c r="L21"/>
  <c r="L20"/>
  <c r="L19"/>
  <c r="L18"/>
  <c r="L17"/>
  <c r="L16"/>
  <c r="L15"/>
  <c r="J10"/>
  <c r="J7"/>
  <c r="F12"/>
  <c r="F11"/>
  <c r="F10"/>
  <c r="F9"/>
  <c r="F8"/>
  <c r="F7"/>
  <c r="F6"/>
  <c r="E8"/>
  <c r="D8"/>
  <c r="D7"/>
  <c r="J11"/>
  <c r="C12"/>
  <c r="C11"/>
  <c r="C10"/>
  <c r="C9"/>
  <c r="C8"/>
  <c r="C7"/>
  <c r="C6"/>
  <c r="B31"/>
  <c r="A31"/>
  <c r="B30"/>
  <c r="A30"/>
  <c r="B29"/>
  <c r="A29"/>
  <c r="B28"/>
  <c r="A28"/>
  <c r="B27"/>
  <c r="A27"/>
  <c r="B26"/>
  <c r="A26"/>
  <c r="B25"/>
  <c r="A25"/>
  <c r="B12"/>
  <c r="B11"/>
  <c r="B10"/>
  <c r="B9"/>
  <c r="B8"/>
  <c r="B7"/>
  <c r="B6"/>
  <c r="I40" i="4"/>
  <c r="K40" s="1"/>
  <c r="I39"/>
  <c r="K39" s="1"/>
  <c r="I38"/>
  <c r="K38" s="1"/>
  <c r="I37"/>
  <c r="I36"/>
  <c r="I35"/>
  <c r="K37"/>
  <c r="K36"/>
  <c r="I34"/>
  <c r="K34" s="1"/>
  <c r="H40"/>
  <c r="H39"/>
  <c r="H38"/>
  <c r="H37"/>
  <c r="H36"/>
  <c r="H35"/>
  <c r="H34"/>
  <c r="L40"/>
  <c r="L39"/>
  <c r="L38"/>
  <c r="L37"/>
  <c r="L36"/>
  <c r="L35"/>
  <c r="K35"/>
  <c r="L34"/>
  <c r="F31"/>
  <c r="E31"/>
  <c r="C31"/>
  <c r="D31" s="1"/>
  <c r="J30"/>
  <c r="F30"/>
  <c r="E30"/>
  <c r="D30"/>
  <c r="C30"/>
  <c r="E29"/>
  <c r="D29"/>
  <c r="C29"/>
  <c r="F29" s="1"/>
  <c r="F28"/>
  <c r="E28"/>
  <c r="D28"/>
  <c r="C28"/>
  <c r="J27"/>
  <c r="F27"/>
  <c r="E27"/>
  <c r="D27"/>
  <c r="C27"/>
  <c r="F26"/>
  <c r="E26"/>
  <c r="D26"/>
  <c r="C26"/>
  <c r="J25"/>
  <c r="E25"/>
  <c r="J28" s="1"/>
  <c r="D25"/>
  <c r="C25"/>
  <c r="J26" s="1"/>
  <c r="B31"/>
  <c r="A31"/>
  <c r="B30"/>
  <c r="A30"/>
  <c r="B29"/>
  <c r="A29"/>
  <c r="B28"/>
  <c r="A28"/>
  <c r="B27"/>
  <c r="A27"/>
  <c r="B26"/>
  <c r="A26"/>
  <c r="B25"/>
  <c r="A25"/>
  <c r="I21"/>
  <c r="I20"/>
  <c r="I19"/>
  <c r="I18"/>
  <c r="I17"/>
  <c r="I16"/>
  <c r="H21"/>
  <c r="H20"/>
  <c r="H19"/>
  <c r="H18"/>
  <c r="H17"/>
  <c r="H16"/>
  <c r="H15"/>
  <c r="P7"/>
  <c r="P6"/>
  <c r="M7"/>
  <c r="M6"/>
  <c r="J11"/>
  <c r="J10"/>
  <c r="J9"/>
  <c r="J8"/>
  <c r="J7"/>
  <c r="J6"/>
  <c r="L21"/>
  <c r="L20"/>
  <c r="L19"/>
  <c r="L18"/>
  <c r="L17"/>
  <c r="L16"/>
  <c r="L15"/>
  <c r="F12"/>
  <c r="F11"/>
  <c r="F10"/>
  <c r="F9"/>
  <c r="F8"/>
  <c r="F7"/>
  <c r="F6"/>
  <c r="E12"/>
  <c r="E11"/>
  <c r="E10"/>
  <c r="E9"/>
  <c r="E8"/>
  <c r="E7"/>
  <c r="E6"/>
  <c r="D12"/>
  <c r="D11"/>
  <c r="D10"/>
  <c r="D9"/>
  <c r="D8"/>
  <c r="D7"/>
  <c r="D6"/>
  <c r="C12"/>
  <c r="C11"/>
  <c r="C10"/>
  <c r="C9"/>
  <c r="C8"/>
  <c r="C7"/>
  <c r="C6"/>
  <c r="B12"/>
  <c r="A12"/>
  <c r="B11"/>
  <c r="A11"/>
  <c r="B10"/>
  <c r="A10"/>
  <c r="B9"/>
  <c r="A9"/>
  <c r="B8"/>
  <c r="A8"/>
  <c r="B7"/>
  <c r="A7"/>
  <c r="B6"/>
  <c r="A6"/>
  <c r="I35" i="3"/>
  <c r="I40"/>
  <c r="K40" s="1"/>
  <c r="H40"/>
  <c r="I39"/>
  <c r="K39" s="1"/>
  <c r="H39"/>
  <c r="I38"/>
  <c r="H38"/>
  <c r="I37"/>
  <c r="H37"/>
  <c r="I36"/>
  <c r="K36" s="1"/>
  <c r="H36"/>
  <c r="K35"/>
  <c r="H35"/>
  <c r="I34"/>
  <c r="H34"/>
  <c r="H21"/>
  <c r="H20"/>
  <c r="H19"/>
  <c r="H18"/>
  <c r="H17"/>
  <c r="H16"/>
  <c r="H15"/>
  <c r="P26"/>
  <c r="P25"/>
  <c r="M26"/>
  <c r="M25"/>
  <c r="J30"/>
  <c r="J29"/>
  <c r="J28"/>
  <c r="J27"/>
  <c r="J26"/>
  <c r="J25"/>
  <c r="F31"/>
  <c r="F30"/>
  <c r="F29"/>
  <c r="F28"/>
  <c r="F27"/>
  <c r="F26"/>
  <c r="F25"/>
  <c r="E30"/>
  <c r="E29"/>
  <c r="E28"/>
  <c r="E27"/>
  <c r="E26"/>
  <c r="E25"/>
  <c r="D30"/>
  <c r="D29"/>
  <c r="D28"/>
  <c r="D27"/>
  <c r="D26"/>
  <c r="D25"/>
  <c r="L40"/>
  <c r="L39"/>
  <c r="L38"/>
  <c r="K38"/>
  <c r="L37"/>
  <c r="K37"/>
  <c r="L36"/>
  <c r="L35"/>
  <c r="L34"/>
  <c r="K34"/>
  <c r="E31"/>
  <c r="D31"/>
  <c r="P7"/>
  <c r="K15" s="1"/>
  <c r="P6"/>
  <c r="C31"/>
  <c r="C30"/>
  <c r="C29"/>
  <c r="C28"/>
  <c r="C27"/>
  <c r="C26"/>
  <c r="C25"/>
  <c r="B31"/>
  <c r="A31"/>
  <c r="B30"/>
  <c r="A30"/>
  <c r="B29"/>
  <c r="A29"/>
  <c r="B28"/>
  <c r="A28"/>
  <c r="B27"/>
  <c r="A27"/>
  <c r="B26"/>
  <c r="A26"/>
  <c r="B25"/>
  <c r="A25"/>
  <c r="J8"/>
  <c r="J7"/>
  <c r="J6"/>
  <c r="L21"/>
  <c r="L20"/>
  <c r="L19"/>
  <c r="L18"/>
  <c r="L17"/>
  <c r="L16"/>
  <c r="L15"/>
  <c r="M31" i="2"/>
  <c r="M30"/>
  <c r="M29"/>
  <c r="M28"/>
  <c r="M27"/>
  <c r="M26"/>
  <c r="M25"/>
  <c r="M7" i="3"/>
  <c r="M6"/>
  <c r="J11"/>
  <c r="J10"/>
  <c r="J9"/>
  <c r="F12"/>
  <c r="F11"/>
  <c r="F10"/>
  <c r="F9"/>
  <c r="F8"/>
  <c r="F7"/>
  <c r="F6"/>
  <c r="E12"/>
  <c r="E11"/>
  <c r="E10"/>
  <c r="E9"/>
  <c r="E8"/>
  <c r="E7"/>
  <c r="E6"/>
  <c r="D12"/>
  <c r="D11"/>
  <c r="D10"/>
  <c r="D9"/>
  <c r="D8"/>
  <c r="D7"/>
  <c r="D6"/>
  <c r="B12"/>
  <c r="C12" s="1"/>
  <c r="B11"/>
  <c r="C11" s="1"/>
  <c r="B10"/>
  <c r="C10" s="1"/>
  <c r="B9"/>
  <c r="C9" s="1"/>
  <c r="B8"/>
  <c r="C8" s="1"/>
  <c r="B7"/>
  <c r="C7" s="1"/>
  <c r="B6"/>
  <c r="C6" s="1"/>
  <c r="A12"/>
  <c r="A11"/>
  <c r="A10"/>
  <c r="A9"/>
  <c r="A8"/>
  <c r="A7"/>
  <c r="A6"/>
  <c r="A16" i="2"/>
  <c r="D16" s="1"/>
  <c r="K17"/>
  <c r="F20"/>
  <c r="F19"/>
  <c r="E20"/>
  <c r="E19"/>
  <c r="C18"/>
  <c r="G18" s="1"/>
  <c r="C17"/>
  <c r="G17" s="1"/>
  <c r="B22"/>
  <c r="C22" s="1"/>
  <c r="E22" s="1"/>
  <c r="B21"/>
  <c r="C21" s="1"/>
  <c r="E21" s="1"/>
  <c r="B20"/>
  <c r="C20" s="1"/>
  <c r="G20" s="1"/>
  <c r="B19"/>
  <c r="C19" s="1"/>
  <c r="G19" s="1"/>
  <c r="B18"/>
  <c r="B17"/>
  <c r="B16"/>
  <c r="C16" s="1"/>
  <c r="G16" s="1"/>
  <c r="A22"/>
  <c r="D22" s="1"/>
  <c r="F22" s="1"/>
  <c r="A21"/>
  <c r="D21" s="1"/>
  <c r="F21" s="1"/>
  <c r="A20"/>
  <c r="D20" s="1"/>
  <c r="A19"/>
  <c r="D19" s="1"/>
  <c r="A18"/>
  <c r="D18" s="1"/>
  <c r="F18" s="1"/>
  <c r="A17"/>
  <c r="D17" s="1"/>
  <c r="F17" s="1"/>
  <c r="A6"/>
  <c r="D6" s="1"/>
  <c r="D7"/>
  <c r="C12"/>
  <c r="B12"/>
  <c r="B11"/>
  <c r="C11" s="1"/>
  <c r="B10"/>
  <c r="C10" s="1"/>
  <c r="B9"/>
  <c r="C9" s="1"/>
  <c r="B8"/>
  <c r="C8" s="1"/>
  <c r="B7"/>
  <c r="C7" s="1"/>
  <c r="B6"/>
  <c r="C6" s="1"/>
  <c r="A12"/>
  <c r="D12" s="1"/>
  <c r="A11"/>
  <c r="D11" s="1"/>
  <c r="A10"/>
  <c r="D10" s="1"/>
  <c r="A9"/>
  <c r="D9" s="1"/>
  <c r="A8"/>
  <c r="D8" s="1"/>
  <c r="A7"/>
  <c r="M27" i="5" l="1"/>
  <c r="M26"/>
  <c r="P26" s="1"/>
  <c r="M25"/>
  <c r="P25" s="1"/>
  <c r="F25"/>
  <c r="J29" s="1"/>
  <c r="E11"/>
  <c r="E9"/>
  <c r="D12"/>
  <c r="J8" s="1"/>
  <c r="E6"/>
  <c r="J6"/>
  <c r="M27" i="4"/>
  <c r="M26"/>
  <c r="P26" s="1"/>
  <c r="M25"/>
  <c r="P25" s="1"/>
  <c r="F25"/>
  <c r="J29" s="1"/>
  <c r="M27" i="3"/>
  <c r="I17"/>
  <c r="K17" s="1"/>
  <c r="I16"/>
  <c r="K16" s="1"/>
  <c r="I21"/>
  <c r="K21" s="1"/>
  <c r="I20"/>
  <c r="K20" s="1"/>
  <c r="I19"/>
  <c r="K19" s="1"/>
  <c r="I18"/>
  <c r="K18" s="1"/>
  <c r="G22" i="2"/>
  <c r="E18"/>
  <c r="E17"/>
  <c r="G21"/>
  <c r="K21"/>
  <c r="K20"/>
  <c r="E16"/>
  <c r="K18" s="1"/>
  <c r="F16"/>
  <c r="K19" s="1"/>
  <c r="K10"/>
  <c r="K7"/>
  <c r="K16"/>
  <c r="K9"/>
  <c r="K8"/>
  <c r="K6"/>
  <c r="M8" i="3" l="1"/>
  <c r="J9" i="5"/>
  <c r="M6" s="1"/>
  <c r="P6" s="1"/>
  <c r="N17" i="2"/>
  <c r="Q17" s="1"/>
  <c r="N16"/>
  <c r="Q16" s="1"/>
  <c r="P7"/>
  <c r="S7" s="1"/>
  <c r="P6"/>
  <c r="S6" s="1"/>
  <c r="M7" i="5" l="1"/>
  <c r="P7" s="1"/>
  <c r="K17" s="1"/>
  <c r="H21"/>
  <c r="H17"/>
  <c r="H18"/>
  <c r="K21"/>
  <c r="K20"/>
  <c r="K16"/>
  <c r="K21" i="4"/>
  <c r="K20"/>
  <c r="K18"/>
  <c r="K16"/>
  <c r="K15"/>
  <c r="K19"/>
  <c r="K17"/>
  <c r="J31" i="2"/>
  <c r="L31" s="1"/>
  <c r="J26"/>
  <c r="L26" s="1"/>
  <c r="J25"/>
  <c r="L25" s="1"/>
  <c r="J29"/>
  <c r="L29" s="1"/>
  <c r="J28"/>
  <c r="L28" s="1"/>
  <c r="J27"/>
  <c r="L27" s="1"/>
  <c r="J30"/>
  <c r="L30" s="1"/>
  <c r="M12"/>
  <c r="M6"/>
  <c r="M7"/>
  <c r="M9"/>
  <c r="M8"/>
  <c r="M10"/>
  <c r="M11"/>
  <c r="K18" i="5" l="1"/>
  <c r="H15"/>
  <c r="K19"/>
  <c r="H16"/>
  <c r="K15"/>
  <c r="H20"/>
  <c r="M8" i="4"/>
  <c r="N18" i="2"/>
  <c r="M8" i="5" l="1"/>
</calcChain>
</file>

<file path=xl/sharedStrings.xml><?xml version="1.0" encoding="utf-8"?>
<sst xmlns="http://schemas.openxmlformats.org/spreadsheetml/2006/main" count="188" uniqueCount="37">
  <si>
    <t>Paid</t>
  </si>
  <si>
    <t>Incurred</t>
  </si>
  <si>
    <t>f = 1 + a * t ^ (-b)</t>
  </si>
  <si>
    <t>t</t>
  </si>
  <si>
    <t>f</t>
  </si>
  <si>
    <t>ln(f-1)</t>
  </si>
  <si>
    <t>Curve</t>
  </si>
  <si>
    <t>estimator</t>
  </si>
  <si>
    <t>ln(f-1) = ln(a) + b*ln(1/t)</t>
  </si>
  <si>
    <t>ln(1/t)</t>
  </si>
  <si>
    <t>slope</t>
  </si>
  <si>
    <t>intercept</t>
  </si>
  <si>
    <t>sx</t>
  </si>
  <si>
    <t>sy</t>
  </si>
  <si>
    <t>sxy</t>
  </si>
  <si>
    <t>sxs</t>
  </si>
  <si>
    <t>sys</t>
  </si>
  <si>
    <t>n</t>
  </si>
  <si>
    <t>a</t>
  </si>
  <si>
    <t>b</t>
  </si>
  <si>
    <t>fitted</t>
  </si>
  <si>
    <t>Incurred_Na</t>
  </si>
  <si>
    <t>xy</t>
  </si>
  <si>
    <t>xs</t>
  </si>
  <si>
    <t>ys</t>
  </si>
  <si>
    <t>sse</t>
  </si>
  <si>
    <t>sst</t>
  </si>
  <si>
    <t>r^2</t>
  </si>
  <si>
    <t>f = 1 + a / (e^(b*t))</t>
  </si>
  <si>
    <t>ln(f-1) = ln(a) - b * t</t>
  </si>
  <si>
    <t>f1</t>
  </si>
  <si>
    <t>ln(ln(f)) = ln(ln(a)) + t * ln(b)</t>
  </si>
  <si>
    <t>ln(ln(f))</t>
  </si>
  <si>
    <t>f = a ^ (b ^ t)</t>
  </si>
  <si>
    <t>f = 1/(1-exp(-a*(b^t)))</t>
  </si>
  <si>
    <t>ln(ln(f/(f-1))) = ln(a) + t * ln(b)</t>
  </si>
  <si>
    <t>ln(ln(f/(f-1)))</t>
  </si>
</sst>
</file>

<file path=xl/styles.xml><?xml version="1.0" encoding="utf-8"?>
<styleSheet xmlns="http://schemas.openxmlformats.org/spreadsheetml/2006/main">
  <numFmts count="2">
    <numFmt numFmtId="165" formatCode="0.0000000"/>
    <numFmt numFmtId="166" formatCode="0.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2" sqref="C2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1</v>
      </c>
      <c r="B2">
        <v>1.2469440199999999</v>
      </c>
      <c r="C2">
        <v>1.19471971</v>
      </c>
    </row>
    <row r="3" spans="1:3">
      <c r="A3">
        <v>2</v>
      </c>
      <c r="B3">
        <v>1.0158472199999999</v>
      </c>
      <c r="C3">
        <v>0.99540618999999997</v>
      </c>
    </row>
    <row r="4" spans="1:3">
      <c r="A4">
        <v>3</v>
      </c>
      <c r="B4">
        <v>1.00946012</v>
      </c>
      <c r="C4">
        <v>0.99507566000000003</v>
      </c>
    </row>
    <row r="5" spans="1:3">
      <c r="A5">
        <v>4</v>
      </c>
      <c r="B5">
        <v>1.0095429499999999</v>
      </c>
      <c r="C5">
        <v>1.0101815999999999</v>
      </c>
    </row>
    <row r="6" spans="1:3">
      <c r="A6">
        <v>5</v>
      </c>
      <c r="B6">
        <v>1.00347944</v>
      </c>
      <c r="C6">
        <v>1.0031091299999999</v>
      </c>
    </row>
    <row r="7" spans="1:3">
      <c r="A7">
        <v>6</v>
      </c>
      <c r="B7">
        <v>1.0033519900000001</v>
      </c>
      <c r="C7">
        <v>1.00031727</v>
      </c>
    </row>
    <row r="8" spans="1:3">
      <c r="A8">
        <v>7</v>
      </c>
      <c r="B8">
        <v>1.0019116400000001</v>
      </c>
      <c r="C8">
        <v>0.98794674000000005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1"/>
  <sheetViews>
    <sheetView workbookViewId="0">
      <selection activeCell="M6" sqref="M6"/>
    </sheetView>
  </sheetViews>
  <sheetFormatPr defaultRowHeight="15"/>
  <cols>
    <col min="10" max="10" width="10.5703125" bestFit="1" customWidth="1"/>
    <col min="13" max="13" width="10.5703125" bestFit="1" customWidth="1"/>
    <col min="19" max="19" width="10.5703125" bestFit="1" customWidth="1"/>
  </cols>
  <sheetData>
    <row r="1" spans="1:19">
      <c r="A1" t="s">
        <v>6</v>
      </c>
      <c r="B1" t="s">
        <v>2</v>
      </c>
    </row>
    <row r="2" spans="1:19">
      <c r="A2" t="s">
        <v>7</v>
      </c>
      <c r="B2" t="s">
        <v>8</v>
      </c>
    </row>
    <row r="4" spans="1:19">
      <c r="A4" t="s">
        <v>0</v>
      </c>
    </row>
    <row r="5" spans="1:19">
      <c r="A5" t="s">
        <v>3</v>
      </c>
      <c r="B5" t="s">
        <v>4</v>
      </c>
      <c r="C5" t="s">
        <v>5</v>
      </c>
      <c r="D5" t="s">
        <v>9</v>
      </c>
      <c r="M5" t="s">
        <v>20</v>
      </c>
    </row>
    <row r="6" spans="1:19">
      <c r="A6">
        <f>Data!A2</f>
        <v>1</v>
      </c>
      <c r="B6">
        <f>Data!B2</f>
        <v>1.2469440199999999</v>
      </c>
      <c r="C6">
        <f>LN(B6-1)</f>
        <v>-1.3985936077169261</v>
      </c>
      <c r="D6">
        <f>LN(1/A6)</f>
        <v>0</v>
      </c>
      <c r="J6" t="s">
        <v>12</v>
      </c>
      <c r="K6">
        <f>SUM(D6:D12)</f>
        <v>-8.5251613610654147</v>
      </c>
      <c r="M6" s="2">
        <f>1+$S$7*A6^(-$S$6)</f>
        <v>1.1537966938078985</v>
      </c>
      <c r="O6" t="s">
        <v>10</v>
      </c>
      <c r="P6">
        <f>(K11*K8-K6*K7)/(K11*K9-K6^2)</f>
        <v>2.2720966250124204</v>
      </c>
      <c r="R6" t="s">
        <v>19</v>
      </c>
      <c r="S6" s="2">
        <f>P6</f>
        <v>2.2720966250124204</v>
      </c>
    </row>
    <row r="7" spans="1:19">
      <c r="A7">
        <f>Data!A3</f>
        <v>2</v>
      </c>
      <c r="B7">
        <f>Data!B3</f>
        <v>1.0158472199999999</v>
      </c>
      <c r="C7">
        <f t="shared" ref="C7:C12" si="0">LN(B7-1)</f>
        <v>-4.1447611883640008</v>
      </c>
      <c r="D7">
        <f t="shared" ref="D7:D12" si="1">LN(1/A7)</f>
        <v>-0.69314718055994529</v>
      </c>
      <c r="J7" t="s">
        <v>13</v>
      </c>
      <c r="K7">
        <f>SUM(C6:C12)</f>
        <v>-32.474856388038241</v>
      </c>
      <c r="M7">
        <f>1+$S$7*A7^(-$S$6)</f>
        <v>1.0318403448156785</v>
      </c>
      <c r="O7" t="s">
        <v>11</v>
      </c>
      <c r="P7">
        <f>(K7*K9-K6*K8)/(K11*K9-K6^2)</f>
        <v>-1.8721237188393196</v>
      </c>
      <c r="R7" t="s">
        <v>18</v>
      </c>
      <c r="S7" s="2">
        <f>EXP(P7)</f>
        <v>0.15379669380789854</v>
      </c>
    </row>
    <row r="8" spans="1:19">
      <c r="A8">
        <f>Data!A4</f>
        <v>3</v>
      </c>
      <c r="B8">
        <f>Data!B4</f>
        <v>1.00946012</v>
      </c>
      <c r="C8">
        <f t="shared" si="0"/>
        <v>-4.6606702110093785</v>
      </c>
      <c r="D8">
        <f t="shared" si="1"/>
        <v>-1.0986122886681098</v>
      </c>
      <c r="J8" t="s">
        <v>14</v>
      </c>
      <c r="K8">
        <f>SUMPRODUCT(C6:C12,D6:D12)</f>
        <v>45.943817938678144</v>
      </c>
      <c r="M8">
        <f>1+$S$7*A8^(-$S$6)</f>
        <v>1.012673057545219</v>
      </c>
    </row>
    <row r="9" spans="1:19">
      <c r="A9">
        <f>Data!A5</f>
        <v>4</v>
      </c>
      <c r="B9">
        <f>Data!B5</f>
        <v>1.0095429499999999</v>
      </c>
      <c r="C9">
        <f t="shared" si="0"/>
        <v>-4.6519526170032757</v>
      </c>
      <c r="D9">
        <f t="shared" si="1"/>
        <v>-1.3862943611198906</v>
      </c>
      <c r="J9" t="s">
        <v>15</v>
      </c>
      <c r="K9">
        <f>SUMPRODUCT(D6:D12,D6:D12)</f>
        <v>13.196472728148699</v>
      </c>
      <c r="M9">
        <f>1+$S$7*A9^(-$S$6)</f>
        <v>1.0065918683482729</v>
      </c>
    </row>
    <row r="10" spans="1:19">
      <c r="A10">
        <f>Data!A6</f>
        <v>5</v>
      </c>
      <c r="B10">
        <f>Data!B6</f>
        <v>1.00347944</v>
      </c>
      <c r="C10">
        <f t="shared" si="0"/>
        <v>-5.6608839176849219</v>
      </c>
      <c r="D10">
        <f t="shared" si="1"/>
        <v>-1.6094379124341003</v>
      </c>
      <c r="J10" t="s">
        <v>16</v>
      </c>
      <c r="K10">
        <f>SUMPRODUCT(C6:C12,C6:C12)</f>
        <v>166.19773962885185</v>
      </c>
      <c r="M10">
        <f>1+$S$7*A10^(-$S$6)</f>
        <v>1.0039702660641627</v>
      </c>
    </row>
    <row r="11" spans="1:19">
      <c r="A11">
        <f>Data!A7</f>
        <v>6</v>
      </c>
      <c r="B11">
        <f>Data!B7</f>
        <v>1.0033519900000001</v>
      </c>
      <c r="C11">
        <f t="shared" si="0"/>
        <v>-5.698201079660282</v>
      </c>
      <c r="D11">
        <f t="shared" si="1"/>
        <v>-1.791759469228055</v>
      </c>
      <c r="J11" t="s">
        <v>17</v>
      </c>
      <c r="K11">
        <v>7</v>
      </c>
      <c r="M11">
        <f>1+$S$7*A11^(-$S$6)</f>
        <v>1.0026236878837769</v>
      </c>
    </row>
    <row r="12" spans="1:19">
      <c r="A12">
        <f>Data!A8</f>
        <v>7</v>
      </c>
      <c r="B12">
        <f>Data!B8</f>
        <v>1.0019116400000001</v>
      </c>
      <c r="C12">
        <f t="shared" si="0"/>
        <v>-6.259793766599457</v>
      </c>
      <c r="D12">
        <f t="shared" si="1"/>
        <v>-1.9459101490553135</v>
      </c>
      <c r="M12">
        <f>1+$S$7*A12^(-$S$6)</f>
        <v>1.0018484282398543</v>
      </c>
    </row>
    <row r="14" spans="1:19">
      <c r="A14" t="s">
        <v>21</v>
      </c>
    </row>
    <row r="15" spans="1:19">
      <c r="A15" t="s">
        <v>3</v>
      </c>
      <c r="B15" t="s">
        <v>4</v>
      </c>
      <c r="C15" t="s">
        <v>5</v>
      </c>
      <c r="D15" t="s">
        <v>9</v>
      </c>
      <c r="E15" t="s">
        <v>22</v>
      </c>
      <c r="F15" t="s">
        <v>23</v>
      </c>
      <c r="G15" t="s">
        <v>24</v>
      </c>
    </row>
    <row r="16" spans="1:19">
      <c r="A16">
        <f>Data!A2</f>
        <v>1</v>
      </c>
      <c r="B16">
        <f>Data!C2</f>
        <v>1.19471971</v>
      </c>
      <c r="C16">
        <f t="shared" ref="C16:C22" si="2">LN(B16-1)</f>
        <v>-1.6361941390620243</v>
      </c>
      <c r="D16">
        <f>LN(1/A16)</f>
        <v>0</v>
      </c>
      <c r="E16">
        <f>C16*D16</f>
        <v>0</v>
      </c>
      <c r="F16">
        <f>D16*D16</f>
        <v>0</v>
      </c>
      <c r="G16">
        <f>C16*C16</f>
        <v>2.6771312607009188</v>
      </c>
      <c r="J16" t="s">
        <v>12</v>
      </c>
      <c r="K16">
        <f>SUMIF(B16:B22,"&gt;1",D16:D22)</f>
        <v>-4.7874917427820458</v>
      </c>
      <c r="M16" t="s">
        <v>10</v>
      </c>
      <c r="N16">
        <f>(K21*K18-K16*K17)/(K21*K19-K16^2)</f>
        <v>3.0538554921691921</v>
      </c>
      <c r="P16" t="s">
        <v>19</v>
      </c>
      <c r="Q16">
        <f>N16</f>
        <v>3.0538554921691921</v>
      </c>
    </row>
    <row r="17" spans="1:17">
      <c r="A17">
        <f>Data!A3</f>
        <v>2</v>
      </c>
      <c r="B17">
        <f>Data!C3</f>
        <v>0.99540618999999997</v>
      </c>
      <c r="C17" t="e">
        <f t="shared" si="2"/>
        <v>#NUM!</v>
      </c>
      <c r="D17">
        <f t="shared" ref="D17:D22" si="3">LN(1/A17)</f>
        <v>-0.69314718055994529</v>
      </c>
      <c r="E17" t="e">
        <f t="shared" ref="E17:E22" si="4">C17*D17</f>
        <v>#NUM!</v>
      </c>
      <c r="F17">
        <f t="shared" ref="F17:F22" si="5">D17*D17</f>
        <v>0.48045301391820139</v>
      </c>
      <c r="G17" t="e">
        <f t="shared" ref="G17:G22" si="6">C17*C17</f>
        <v>#NUM!</v>
      </c>
      <c r="J17" t="s">
        <v>13</v>
      </c>
      <c r="K17">
        <f>SUMIF(B16:B22,"&gt;1",C16:C22)</f>
        <v>-20.052536994631616</v>
      </c>
      <c r="M17" t="s">
        <v>11</v>
      </c>
      <c r="N17">
        <f>(K17*K19-K16*K18)/(K21*K19-K16^2)</f>
        <v>-1.3580572605555004</v>
      </c>
      <c r="P17" t="s">
        <v>18</v>
      </c>
      <c r="Q17">
        <f>EXP(N17)</f>
        <v>0.25715988663184924</v>
      </c>
    </row>
    <row r="18" spans="1:17">
      <c r="A18">
        <f>Data!A4</f>
        <v>3</v>
      </c>
      <c r="B18">
        <f>Data!C4</f>
        <v>0.99507566000000003</v>
      </c>
      <c r="C18" t="e">
        <f t="shared" si="2"/>
        <v>#NUM!</v>
      </c>
      <c r="D18">
        <f t="shared" si="3"/>
        <v>-1.0986122886681098</v>
      </c>
      <c r="E18" t="e">
        <f t="shared" si="4"/>
        <v>#NUM!</v>
      </c>
      <c r="F18">
        <f t="shared" si="5"/>
        <v>1.2069489608125821</v>
      </c>
      <c r="G18" t="e">
        <f t="shared" si="6"/>
        <v>#NUM!</v>
      </c>
      <c r="J18" t="s">
        <v>14</v>
      </c>
      <c r="K18">
        <f>SUMIF(B16:B22,"&gt;1",E16:E22)</f>
        <v>30.085100534475171</v>
      </c>
      <c r="M18" t="s">
        <v>27</v>
      </c>
      <c r="N18">
        <f>1-SUM(L25:L31)/SUM(M25:M31)</f>
        <v>0.83264759799386179</v>
      </c>
    </row>
    <row r="19" spans="1:17">
      <c r="A19">
        <f>Data!A5</f>
        <v>4</v>
      </c>
      <c r="B19">
        <f>Data!C5</f>
        <v>1.0101815999999999</v>
      </c>
      <c r="C19">
        <f t="shared" si="2"/>
        <v>-4.5871731092864465</v>
      </c>
      <c r="D19">
        <f t="shared" si="3"/>
        <v>-1.3862943611198906</v>
      </c>
      <c r="E19">
        <f t="shared" si="4"/>
        <v>6.3591722148845964</v>
      </c>
      <c r="F19">
        <f t="shared" si="5"/>
        <v>1.9218120556728056</v>
      </c>
      <c r="G19">
        <f t="shared" si="6"/>
        <v>21.042157134560686</v>
      </c>
      <c r="J19" t="s">
        <v>15</v>
      </c>
      <c r="K19">
        <f>SUMIF(B16:B22,"&gt;1",F16:F22)</f>
        <v>7.7225044452214417</v>
      </c>
    </row>
    <row r="20" spans="1:17">
      <c r="A20">
        <f>Data!A6</f>
        <v>5</v>
      </c>
      <c r="B20">
        <f>Data!C6</f>
        <v>1.0031091299999999</v>
      </c>
      <c r="C20">
        <f t="shared" si="2"/>
        <v>-5.7734123346916046</v>
      </c>
      <c r="D20">
        <f t="shared" si="3"/>
        <v>-1.6094379124341003</v>
      </c>
      <c r="E20">
        <f t="shared" si="4"/>
        <v>9.291948695567342</v>
      </c>
      <c r="F20">
        <f t="shared" si="5"/>
        <v>2.5902903939802346</v>
      </c>
      <c r="G20">
        <f t="shared" si="6"/>
        <v>33.332289986369162</v>
      </c>
      <c r="J20" t="s">
        <v>16</v>
      </c>
      <c r="K20">
        <f>SUMIF(B16:B22,"&gt;1",G16:G22)</f>
        <v>121.94680585604284</v>
      </c>
    </row>
    <row r="21" spans="1:17">
      <c r="A21">
        <f>Data!A7</f>
        <v>6</v>
      </c>
      <c r="B21">
        <f>Data!C7</f>
        <v>1.00031727</v>
      </c>
      <c r="C21">
        <f t="shared" si="2"/>
        <v>-8.0557574115915429</v>
      </c>
      <c r="D21">
        <f t="shared" si="3"/>
        <v>-1.791759469228055</v>
      </c>
      <c r="E21">
        <f t="shared" si="4"/>
        <v>14.433979624023232</v>
      </c>
      <c r="F21">
        <f t="shared" si="5"/>
        <v>3.2104019955684011</v>
      </c>
      <c r="G21">
        <f t="shared" si="6"/>
        <v>64.895227474412081</v>
      </c>
      <c r="J21" t="s">
        <v>17</v>
      </c>
      <c r="K21">
        <f>COUNTIF(B16:B22,"&gt;1")</f>
        <v>4</v>
      </c>
    </row>
    <row r="22" spans="1:17">
      <c r="A22">
        <f>Data!A8</f>
        <v>7</v>
      </c>
      <c r="B22">
        <f>Data!C8</f>
        <v>0.98794674000000005</v>
      </c>
      <c r="C22" t="e">
        <f t="shared" si="2"/>
        <v>#NUM!</v>
      </c>
      <c r="D22">
        <f t="shared" si="3"/>
        <v>-1.9459101490553135</v>
      </c>
      <c r="E22" t="e">
        <f t="shared" si="4"/>
        <v>#NUM!</v>
      </c>
      <c r="F22">
        <f t="shared" si="5"/>
        <v>3.7865663081964724</v>
      </c>
      <c r="G22" t="e">
        <f t="shared" si="6"/>
        <v>#NUM!</v>
      </c>
    </row>
    <row r="24" spans="1:17">
      <c r="J24" t="s">
        <v>20</v>
      </c>
      <c r="L24" t="s">
        <v>25</v>
      </c>
      <c r="M24" t="s">
        <v>26</v>
      </c>
    </row>
    <row r="25" spans="1:17">
      <c r="J25" s="2">
        <f>1+$Q$17*A16^(-$Q$16)</f>
        <v>1.2571598866318492</v>
      </c>
      <c r="L25">
        <f>(B16-J25)^2</f>
        <v>3.8987756578165267E-3</v>
      </c>
      <c r="M25">
        <f>(B16-AVERAGE($B$16:$B$22))^2</f>
        <v>2.8237521779142707E-2</v>
      </c>
    </row>
    <row r="26" spans="1:17">
      <c r="J26">
        <f>1+$Q$17*A17^(-$Q$16)</f>
        <v>1.0309671416073256</v>
      </c>
      <c r="L26">
        <f t="shared" ref="L26:L31" si="7">(B17-J26)^2</f>
        <v>1.2645812792185561E-3</v>
      </c>
      <c r="M26">
        <f>(B17-AVERAGE($B$16:$B$22))^2</f>
        <v>9.7801813131061753E-4</v>
      </c>
    </row>
    <row r="27" spans="1:17">
      <c r="J27">
        <f>1+$Q$17*A18^(-$Q$16)</f>
        <v>1.0089772611998344</v>
      </c>
      <c r="L27">
        <f t="shared" si="7"/>
        <v>1.9325451591923758E-4</v>
      </c>
      <c r="M27">
        <f>(B18-AVERAGE($B$16:$B$22))^2</f>
        <v>9.9880089681268509E-4</v>
      </c>
    </row>
    <row r="28" spans="1:17">
      <c r="J28">
        <f>1+$Q$17*A19^(-$Q$16)</f>
        <v>1.0037290569376436</v>
      </c>
      <c r="L28">
        <f t="shared" si="7"/>
        <v>4.1635311971562668E-5</v>
      </c>
      <c r="M28">
        <f>(B19-AVERAGE($B$16:$B$22))^2</f>
        <v>2.721797616736688E-4</v>
      </c>
    </row>
    <row r="29" spans="1:17">
      <c r="J29">
        <f>1+$Q$17*A20^(-$Q$16)</f>
        <v>1.0018864697215637</v>
      </c>
      <c r="L29">
        <f t="shared" si="7"/>
        <v>1.4948981564656985E-6</v>
      </c>
      <c r="M29">
        <f>(B20-AVERAGE($B$16:$B$22))^2</f>
        <v>5.5556099505942383E-4</v>
      </c>
    </row>
    <row r="30" spans="1:17">
      <c r="J30">
        <f>1+$Q$17*A21^(-$Q$16)</f>
        <v>1.0010810399804664</v>
      </c>
      <c r="L30">
        <f t="shared" si="7"/>
        <v>5.8334458306156027E-7</v>
      </c>
      <c r="M30">
        <f>(B21-AVERAGE($B$16:$B$22))^2</f>
        <v>6.9496566416055888E-4</v>
      </c>
    </row>
    <row r="31" spans="1:17">
      <c r="J31">
        <f>1+$Q$17*A22^(-$Q$16)</f>
        <v>1.0006751432573386</v>
      </c>
      <c r="L31">
        <f t="shared" si="7"/>
        <v>1.6201224948142774E-4</v>
      </c>
      <c r="M31">
        <f>(B22-AVERAGE($B$16:$B$22))^2</f>
        <v>1.5002244839178228E-3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0"/>
  <sheetViews>
    <sheetView topLeftCell="A2" workbookViewId="0">
      <selection activeCell="I16" sqref="I16"/>
    </sheetView>
  </sheetViews>
  <sheetFormatPr defaultRowHeight="15"/>
  <cols>
    <col min="9" max="9" width="10.5703125" bestFit="1" customWidth="1"/>
    <col min="11" max="11" width="12" bestFit="1" customWidth="1"/>
  </cols>
  <sheetData>
    <row r="1" spans="1:16">
      <c r="A1" t="s">
        <v>6</v>
      </c>
      <c r="B1" t="s">
        <v>28</v>
      </c>
    </row>
    <row r="2" spans="1:16">
      <c r="A2" t="s">
        <v>7</v>
      </c>
      <c r="B2" t="s">
        <v>29</v>
      </c>
    </row>
    <row r="4" spans="1:16">
      <c r="A4" t="s">
        <v>0</v>
      </c>
    </row>
    <row r="5" spans="1:16">
      <c r="A5" t="s">
        <v>3</v>
      </c>
      <c r="B5" t="s">
        <v>4</v>
      </c>
      <c r="C5" t="s">
        <v>5</v>
      </c>
      <c r="D5" t="s">
        <v>22</v>
      </c>
      <c r="E5" t="s">
        <v>23</v>
      </c>
      <c r="F5" t="s">
        <v>24</v>
      </c>
    </row>
    <row r="6" spans="1:16">
      <c r="A6">
        <f>Data!A2</f>
        <v>1</v>
      </c>
      <c r="B6">
        <f>Data!B2</f>
        <v>1.2469440199999999</v>
      </c>
      <c r="C6">
        <f t="shared" ref="C6:C12" si="0">LN(B6-1)</f>
        <v>-1.3985936077169261</v>
      </c>
      <c r="D6">
        <f>C6*A6</f>
        <v>-1.3985936077169261</v>
      </c>
      <c r="E6">
        <f>A6*A6</f>
        <v>1</v>
      </c>
      <c r="F6">
        <f>C6*C6</f>
        <v>1.9560640795466469</v>
      </c>
      <c r="I6" t="s">
        <v>12</v>
      </c>
      <c r="J6">
        <f>SUMIF(B6:B12,"&gt;1",A6:A12)</f>
        <v>28</v>
      </c>
      <c r="L6" t="s">
        <v>10</v>
      </c>
      <c r="M6">
        <f>(J11*J8-J6*J7)/(J11*J9-J6^2)</f>
        <v>-0.66752478449698938</v>
      </c>
      <c r="O6" t="s">
        <v>19</v>
      </c>
      <c r="P6">
        <f>-M6</f>
        <v>0.66752478449698938</v>
      </c>
    </row>
    <row r="7" spans="1:16">
      <c r="A7">
        <f>Data!A3</f>
        <v>2</v>
      </c>
      <c r="B7">
        <f>Data!B3</f>
        <v>1.0158472199999999</v>
      </c>
      <c r="C7">
        <f t="shared" si="0"/>
        <v>-4.1447611883640008</v>
      </c>
      <c r="D7">
        <f t="shared" ref="D7:D12" si="1">C7*A7</f>
        <v>-8.2895223767280015</v>
      </c>
      <c r="E7">
        <f t="shared" ref="E7:E12" si="2">A7*A7</f>
        <v>4</v>
      </c>
      <c r="F7">
        <f>C7*C7</f>
        <v>17.179045308568565</v>
      </c>
      <c r="I7" t="s">
        <v>13</v>
      </c>
      <c r="J7">
        <f>SUMIF(B6:B12,"&gt;1",C6:C12)</f>
        <v>-32.474856388038241</v>
      </c>
      <c r="L7" t="s">
        <v>11</v>
      </c>
      <c r="M7">
        <f>(J7*J9-J6*J8)/(J11*J9-J6^2)</f>
        <v>-1.9691660603032186</v>
      </c>
      <c r="O7" t="s">
        <v>18</v>
      </c>
      <c r="P7">
        <f>EXP(M7)</f>
        <v>0.139573203329933</v>
      </c>
    </row>
    <row r="8" spans="1:16">
      <c r="A8">
        <f>Data!A4</f>
        <v>3</v>
      </c>
      <c r="B8">
        <f>Data!B4</f>
        <v>1.00946012</v>
      </c>
      <c r="C8">
        <f t="shared" si="0"/>
        <v>-4.6606702110093785</v>
      </c>
      <c r="D8">
        <f t="shared" si="1"/>
        <v>-13.982010633028136</v>
      </c>
      <c r="E8">
        <f t="shared" si="2"/>
        <v>9</v>
      </c>
      <c r="F8">
        <f>C8*C8</f>
        <v>21.721846815790204</v>
      </c>
      <c r="I8" t="s">
        <v>14</v>
      </c>
      <c r="J8">
        <f>SUMIF(B6:B12,"&gt;1",D6:D12)</f>
        <v>-148.59011951806866</v>
      </c>
      <c r="L8" t="s">
        <v>27</v>
      </c>
      <c r="M8">
        <f>1-SUM(K15:K21)/SUM(L15:L21)</f>
        <v>0.36669166474710213</v>
      </c>
    </row>
    <row r="9" spans="1:16">
      <c r="A9">
        <f>Data!A5</f>
        <v>4</v>
      </c>
      <c r="B9">
        <f>Data!B5</f>
        <v>1.0095429499999999</v>
      </c>
      <c r="C9">
        <f t="shared" si="0"/>
        <v>-4.6519526170032757</v>
      </c>
      <c r="D9">
        <f t="shared" si="1"/>
        <v>-18.607810468013103</v>
      </c>
      <c r="E9">
        <f t="shared" si="2"/>
        <v>16</v>
      </c>
      <c r="F9">
        <f>C9*C9</f>
        <v>21.640663150843626</v>
      </c>
      <c r="I9" t="s">
        <v>15</v>
      </c>
      <c r="J9">
        <f>SUMIF(B6:B12,"&gt;1",E6:E12)</f>
        <v>140</v>
      </c>
    </row>
    <row r="10" spans="1:16">
      <c r="A10">
        <f>Data!A6</f>
        <v>5</v>
      </c>
      <c r="B10">
        <f>Data!B6</f>
        <v>1.00347944</v>
      </c>
      <c r="C10">
        <f t="shared" si="0"/>
        <v>-5.6608839176849219</v>
      </c>
      <c r="D10">
        <f t="shared" si="1"/>
        <v>-28.304419588424608</v>
      </c>
      <c r="E10">
        <f t="shared" si="2"/>
        <v>25</v>
      </c>
      <c r="F10">
        <f>C10*C10</f>
        <v>32.045606729503788</v>
      </c>
      <c r="I10" t="s">
        <v>16</v>
      </c>
      <c r="J10">
        <f>SUMIF(B6:B12,"&gt;1",F6:F12)</f>
        <v>166.19773962885185</v>
      </c>
    </row>
    <row r="11" spans="1:16">
      <c r="A11">
        <f>Data!A7</f>
        <v>6</v>
      </c>
      <c r="B11">
        <f>Data!B7</f>
        <v>1.0033519900000001</v>
      </c>
      <c r="C11">
        <f t="shared" si="0"/>
        <v>-5.698201079660282</v>
      </c>
      <c r="D11">
        <f t="shared" si="1"/>
        <v>-34.18920647796169</v>
      </c>
      <c r="E11">
        <f t="shared" si="2"/>
        <v>36</v>
      </c>
      <c r="F11">
        <f>C11*C11</f>
        <v>32.469495544241603</v>
      </c>
      <c r="I11" t="s">
        <v>17</v>
      </c>
      <c r="J11">
        <f>COUNTIF(B6:B12,"&gt;1")</f>
        <v>7</v>
      </c>
    </row>
    <row r="12" spans="1:16">
      <c r="A12">
        <f>Data!A8</f>
        <v>7</v>
      </c>
      <c r="B12">
        <f>Data!B8</f>
        <v>1.0019116400000001</v>
      </c>
      <c r="C12">
        <f t="shared" si="0"/>
        <v>-6.259793766599457</v>
      </c>
      <c r="D12">
        <f t="shared" si="1"/>
        <v>-43.818556366196198</v>
      </c>
      <c r="E12">
        <f t="shared" si="2"/>
        <v>49</v>
      </c>
      <c r="F12">
        <f>C12*C12</f>
        <v>39.185018000357417</v>
      </c>
    </row>
    <row r="14" spans="1:16">
      <c r="H14" t="s">
        <v>30</v>
      </c>
      <c r="I14" t="s">
        <v>20</v>
      </c>
      <c r="K14" t="s">
        <v>25</v>
      </c>
      <c r="L14" t="s">
        <v>26</v>
      </c>
    </row>
    <row r="15" spans="1:16">
      <c r="H15">
        <f>$M$7+$M$6*A6</f>
        <v>-2.6366908448002082</v>
      </c>
      <c r="I15" s="2">
        <f>1+$P$7/EXP($P$6*A6)</f>
        <v>1.0715978062250262</v>
      </c>
      <c r="K15">
        <f>(B6-I15)^2</f>
        <v>3.0746294685218785E-2</v>
      </c>
      <c r="L15">
        <f>(B6-AVERAGE($B$6:$B$12))^2</f>
        <v>4.2205051240142351E-2</v>
      </c>
    </row>
    <row r="16" spans="1:16">
      <c r="H16">
        <f>$M$7+$M$6*A7</f>
        <v>-3.3042156292971976</v>
      </c>
      <c r="I16" s="2">
        <f>1+$P$7/EXP($P$6*A7)</f>
        <v>1.0367280089152831</v>
      </c>
      <c r="K16">
        <f>(B7-I16)^2</f>
        <v>4.3600734572460999E-4</v>
      </c>
      <c r="L16">
        <f>(B7-AVERAGE($B$6:$B$12))^2</f>
        <v>6.5833912193440601E-4</v>
      </c>
    </row>
    <row r="17" spans="1:16">
      <c r="H17">
        <f>$M$7+$M$6*A8</f>
        <v>-3.971740413794187</v>
      </c>
      <c r="I17">
        <f>1+$P$7/EXP($P$6*A8)</f>
        <v>1.0188406141193975</v>
      </c>
      <c r="K17">
        <f>(B8-I17)^2</f>
        <v>8.799366992405229E-5</v>
      </c>
      <c r="L17">
        <f>(B8-AVERAGE($B$6:$B$12))^2</f>
        <v>1.0268961248484062E-3</v>
      </c>
    </row>
    <row r="18" spans="1:16">
      <c r="H18">
        <f>$M$7+$M$6*A9</f>
        <v>-4.6392651982911763</v>
      </c>
      <c r="I18">
        <f>1+$P$7/EXP($P$6*A9)</f>
        <v>1.009664796728154</v>
      </c>
      <c r="K18">
        <f>(B9-I18)^2</f>
        <v>1.4846625161852713E-8</v>
      </c>
      <c r="L18">
        <f>(B9-AVERAGE($B$6:$B$12))^2</f>
        <v>1.0215943745121075E-3</v>
      </c>
    </row>
    <row r="19" spans="1:16">
      <c r="H19">
        <f>$M$7+$M$6*A10</f>
        <v>-5.3067899827881657</v>
      </c>
      <c r="I19">
        <f>1+$P$7/EXP($P$6*A10)</f>
        <v>1.0049578158760955</v>
      </c>
      <c r="K19">
        <f>(B10-I19)^2</f>
        <v>2.1855952310209899E-6</v>
      </c>
      <c r="L19">
        <f>(B10-AVERAGE($B$6:$B$12))^2</f>
        <v>1.4459690708100044E-3</v>
      </c>
    </row>
    <row r="20" spans="1:16">
      <c r="H20">
        <f>$M$7+$M$6*A11</f>
        <v>-5.9743147672851551</v>
      </c>
      <c r="I20">
        <f>1+$P$7/EXP($P$6*A11)</f>
        <v>1.0025432442039532</v>
      </c>
      <c r="K20">
        <f>(B11-I20)^2</f>
        <v>6.5406976262343554E-7</v>
      </c>
      <c r="L20">
        <f>(B11-AVERAGE($B$6:$B$12))^2</f>
        <v>1.4556781162224982E-3</v>
      </c>
    </row>
    <row r="21" spans="1:16">
      <c r="H21">
        <f>$M$7+$M$6*A12</f>
        <v>-6.6418395517821445</v>
      </c>
      <c r="I21">
        <f>1+$P$7/EXP($P$6*A12)</f>
        <v>1.0013046251096431</v>
      </c>
      <c r="K21">
        <f t="shared" ref="K16:K21" si="3">(B12-I21)^2</f>
        <v>3.6846707711508631E-7</v>
      </c>
      <c r="L21">
        <f>(B12-AVERAGE($B$6:$B$12))^2</f>
        <v>1.5676610796899963E-3</v>
      </c>
    </row>
    <row r="23" spans="1:16">
      <c r="A23" t="s">
        <v>1</v>
      </c>
    </row>
    <row r="24" spans="1:16">
      <c r="A24" t="s">
        <v>3</v>
      </c>
      <c r="B24" t="s">
        <v>4</v>
      </c>
      <c r="C24" t="s">
        <v>5</v>
      </c>
      <c r="D24" t="s">
        <v>22</v>
      </c>
      <c r="E24" t="s">
        <v>23</v>
      </c>
      <c r="F24" t="s">
        <v>24</v>
      </c>
    </row>
    <row r="25" spans="1:16">
      <c r="A25">
        <f>Data!A2</f>
        <v>1</v>
      </c>
      <c r="B25">
        <f>Data!C2</f>
        <v>1.19471971</v>
      </c>
      <c r="C25">
        <f t="shared" ref="C25:C31" si="4">LN(B25-1)</f>
        <v>-1.6361941390620243</v>
      </c>
      <c r="D25">
        <f>C25*A25</f>
        <v>-1.6361941390620243</v>
      </c>
      <c r="E25">
        <f>A25*A25</f>
        <v>1</v>
      </c>
      <c r="F25">
        <f>C25*C25</f>
        <v>2.6771312607009188</v>
      </c>
      <c r="I25" t="s">
        <v>12</v>
      </c>
      <c r="J25">
        <f>SUMIF(B25:B31,"&gt;1",A25:A31)</f>
        <v>16</v>
      </c>
      <c r="L25" t="s">
        <v>10</v>
      </c>
      <c r="M25">
        <f>(J30*J27-J25*J26)/(J30*J28-J25^2)</f>
        <v>-1.2125960529063309</v>
      </c>
      <c r="O25" t="s">
        <v>19</v>
      </c>
      <c r="P25">
        <f>-M25</f>
        <v>1.2125960529063309</v>
      </c>
    </row>
    <row r="26" spans="1:16">
      <c r="A26">
        <f>Data!A3</f>
        <v>2</v>
      </c>
      <c r="B26">
        <f>Data!C3</f>
        <v>0.99540618999999997</v>
      </c>
      <c r="C26" t="e">
        <f t="shared" si="4"/>
        <v>#NUM!</v>
      </c>
      <c r="D26" t="e">
        <f>C26*A26</f>
        <v>#NUM!</v>
      </c>
      <c r="E26">
        <f>A26*A26</f>
        <v>4</v>
      </c>
      <c r="F26" t="e">
        <f>C26*C26</f>
        <v>#NUM!</v>
      </c>
      <c r="I26" t="s">
        <v>13</v>
      </c>
      <c r="J26">
        <f>SUMIF(B25:B31,"&gt;1",C25:C31)</f>
        <v>-20.052536994631616</v>
      </c>
      <c r="L26" t="s">
        <v>11</v>
      </c>
      <c r="M26">
        <f>(J26*J28-J25*J27)/(J30*J28-J25^2)</f>
        <v>-0.16275003703258253</v>
      </c>
      <c r="O26" t="s">
        <v>18</v>
      </c>
      <c r="P26">
        <f>EXP(M26)</f>
        <v>0.84980358129320932</v>
      </c>
    </row>
    <row r="27" spans="1:16">
      <c r="A27">
        <f>Data!A4</f>
        <v>3</v>
      </c>
      <c r="B27">
        <f>Data!C4</f>
        <v>0.99507566000000003</v>
      </c>
      <c r="C27" t="e">
        <f t="shared" si="4"/>
        <v>#NUM!</v>
      </c>
      <c r="D27" t="e">
        <f>C27*A27</f>
        <v>#NUM!</v>
      </c>
      <c r="E27">
        <f>A27*A27</f>
        <v>9</v>
      </c>
      <c r="F27" t="e">
        <f>C27*C27</f>
        <v>#NUM!</v>
      </c>
      <c r="I27" t="s">
        <v>14</v>
      </c>
      <c r="J27">
        <f>SUMIF(B25:B31,"&gt;1",D25:D31)</f>
        <v>-97.186492719215096</v>
      </c>
      <c r="L27" t="s">
        <v>27</v>
      </c>
      <c r="M27">
        <f>1-SUM(K34:K40)/SUM(L34:L40)</f>
        <v>0.69408496165459344</v>
      </c>
    </row>
    <row r="28" spans="1:16">
      <c r="A28">
        <f>Data!A5</f>
        <v>4</v>
      </c>
      <c r="B28">
        <f>Data!C5</f>
        <v>1.0101815999999999</v>
      </c>
      <c r="C28">
        <f t="shared" si="4"/>
        <v>-4.5871731092864465</v>
      </c>
      <c r="D28">
        <f>C28*A28</f>
        <v>-18.348692437145786</v>
      </c>
      <c r="E28">
        <f>A28*A28</f>
        <v>16</v>
      </c>
      <c r="F28">
        <f>C28*C28</f>
        <v>21.042157134560686</v>
      </c>
      <c r="I28" t="s">
        <v>15</v>
      </c>
      <c r="J28">
        <f>SUMIF(B25:B31,"&gt;1",E25:E31)</f>
        <v>78</v>
      </c>
    </row>
    <row r="29" spans="1:16">
      <c r="A29">
        <f>Data!A6</f>
        <v>5</v>
      </c>
      <c r="B29">
        <f>Data!C6</f>
        <v>1.0031091299999999</v>
      </c>
      <c r="C29">
        <f t="shared" si="4"/>
        <v>-5.7734123346916046</v>
      </c>
      <c r="D29">
        <f>C29*A29</f>
        <v>-28.867061673458025</v>
      </c>
      <c r="E29">
        <f>A29*A29</f>
        <v>25</v>
      </c>
      <c r="F29">
        <f>C29*C29</f>
        <v>33.332289986369162</v>
      </c>
      <c r="I29" t="s">
        <v>16</v>
      </c>
      <c r="J29">
        <f>SUMIF(B25:B31,"&gt;1",F25:F31)</f>
        <v>121.94680585604284</v>
      </c>
    </row>
    <row r="30" spans="1:16">
      <c r="A30">
        <f>Data!A7</f>
        <v>6</v>
      </c>
      <c r="B30">
        <f>Data!C7</f>
        <v>1.00031727</v>
      </c>
      <c r="C30">
        <f t="shared" si="4"/>
        <v>-8.0557574115915429</v>
      </c>
      <c r="D30">
        <f>C30*A30</f>
        <v>-48.334544469549257</v>
      </c>
      <c r="E30">
        <f>A30*A30</f>
        <v>36</v>
      </c>
      <c r="F30">
        <f>C30*C30</f>
        <v>64.895227474412081</v>
      </c>
      <c r="I30" t="s">
        <v>17</v>
      </c>
      <c r="J30">
        <f>COUNTIF(B25:B31,"&gt;1")</f>
        <v>4</v>
      </c>
    </row>
    <row r="31" spans="1:16">
      <c r="A31">
        <f>Data!A8</f>
        <v>7</v>
      </c>
      <c r="B31">
        <f>Data!C8</f>
        <v>0.98794674000000005</v>
      </c>
      <c r="C31" t="e">
        <f t="shared" si="4"/>
        <v>#NUM!</v>
      </c>
      <c r="D31" t="e">
        <f t="shared" ref="D26:D31" si="5">C31*A31</f>
        <v>#NUM!</v>
      </c>
      <c r="E31">
        <f t="shared" ref="E26:E31" si="6">A31*A31</f>
        <v>49</v>
      </c>
      <c r="F31" t="e">
        <f>C31*C31</f>
        <v>#NUM!</v>
      </c>
    </row>
    <row r="33" spans="8:12">
      <c r="H33" t="s">
        <v>30</v>
      </c>
      <c r="I33" t="s">
        <v>20</v>
      </c>
      <c r="K33" t="s">
        <v>25</v>
      </c>
      <c r="L33" t="s">
        <v>26</v>
      </c>
    </row>
    <row r="34" spans="8:12">
      <c r="H34">
        <f>$M$26+$M$25*A25</f>
        <v>-1.3753460899389134</v>
      </c>
      <c r="I34">
        <f>1+$P$26/EXP($P$25*A25)</f>
        <v>1.2527521057050746</v>
      </c>
      <c r="K34">
        <f>(B25-I34)^2</f>
        <v>3.3677589512703574E-3</v>
      </c>
      <c r="L34">
        <f>(B25-AVERAGE($B$6:$B$12))^2</f>
        <v>2.3474643174496879E-2</v>
      </c>
    </row>
    <row r="35" spans="8:12">
      <c r="H35">
        <f t="shared" ref="H35:H40" si="7">$M$26+$M$25*A26</f>
        <v>-2.5879421428452445</v>
      </c>
      <c r="I35">
        <f>1+$P$26/EXP($P$25*A26)</f>
        <v>1.075174579567119</v>
      </c>
      <c r="K35">
        <f>(B26-I35)^2</f>
        <v>6.3629959741316701E-3</v>
      </c>
      <c r="L35">
        <f>(B26-AVERAGE($B$6:$B$12))^2</f>
        <v>2.1251316307225082E-3</v>
      </c>
    </row>
    <row r="36" spans="8:12">
      <c r="H36">
        <f t="shared" si="7"/>
        <v>-3.8005381957515754</v>
      </c>
      <c r="I36">
        <f t="shared" ref="I35:I40" si="8">1+$P$26/EXP($P$25*A27)</f>
        <v>1.0223587352411112</v>
      </c>
      <c r="K36">
        <f>(B27-I36)^2</f>
        <v>7.4436619461213369E-4</v>
      </c>
      <c r="L36">
        <f>(B27-AVERAGE($B$6:$B$12))^2</f>
        <v>2.1557151849024027E-3</v>
      </c>
    </row>
    <row r="37" spans="8:12">
      <c r="H37">
        <f t="shared" si="7"/>
        <v>-5.0131342486579058</v>
      </c>
      <c r="I37">
        <f t="shared" si="8"/>
        <v>1.0066500277681736</v>
      </c>
      <c r="K37">
        <f>(B28-I37)^2</f>
        <v>1.2472002428606726E-5</v>
      </c>
      <c r="L37">
        <f>(B28-AVERAGE($B$6:$B$12))^2</f>
        <v>9.8117668758760973E-4</v>
      </c>
    </row>
    <row r="38" spans="8:12">
      <c r="H38">
        <f t="shared" si="7"/>
        <v>-6.2257303015642371</v>
      </c>
      <c r="I38">
        <f t="shared" si="8"/>
        <v>1.0019778788397729</v>
      </c>
      <c r="K38">
        <f>(B29-I38)^2</f>
        <v>1.279729187515055E-6</v>
      </c>
      <c r="L38">
        <f>(B29-AVERAGE($B$6:$B$12))^2</f>
        <v>1.4742689423641118E-3</v>
      </c>
    </row>
    <row r="39" spans="8:12">
      <c r="H39">
        <f t="shared" si="7"/>
        <v>-7.4383263544705676</v>
      </c>
      <c r="I39">
        <f t="shared" si="8"/>
        <v>1.0005882689277696</v>
      </c>
      <c r="K39">
        <f>(B30-I39)^2</f>
        <v>7.3440418852275944E-8</v>
      </c>
      <c r="L39">
        <f>(B30-AVERAGE($B$6:$B$12))^2</f>
        <v>1.6964571103249017E-3</v>
      </c>
    </row>
    <row r="40" spans="8:12">
      <c r="H40">
        <f t="shared" si="7"/>
        <v>-8.650922407376898</v>
      </c>
      <c r="I40">
        <f t="shared" si="8"/>
        <v>1.0001749653843401</v>
      </c>
      <c r="K40">
        <f t="shared" ref="K40" si="9">(B31-I40)^2</f>
        <v>1.4952949605021951E-4</v>
      </c>
      <c r="L40">
        <f>(B31-AVERAGE($B$6:$B$12))^2</f>
        <v>2.8685236339600012E-3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selection activeCell="I17" sqref="I17"/>
    </sheetView>
  </sheetViews>
  <sheetFormatPr defaultRowHeight="15"/>
  <cols>
    <col min="9" max="9" width="10.5703125" bestFit="1" customWidth="1"/>
    <col min="16" max="16" width="10.5703125" bestFit="1" customWidth="1"/>
  </cols>
  <sheetData>
    <row r="1" spans="1:16">
      <c r="A1" t="s">
        <v>6</v>
      </c>
      <c r="B1" t="s">
        <v>33</v>
      </c>
    </row>
    <row r="2" spans="1:16">
      <c r="A2" t="s">
        <v>7</v>
      </c>
      <c r="B2" t="s">
        <v>31</v>
      </c>
    </row>
    <row r="4" spans="1:16">
      <c r="A4" t="s">
        <v>0</v>
      </c>
    </row>
    <row r="5" spans="1:16">
      <c r="A5" t="s">
        <v>3</v>
      </c>
      <c r="B5" t="s">
        <v>4</v>
      </c>
      <c r="C5" t="s">
        <v>32</v>
      </c>
      <c r="D5" t="s">
        <v>22</v>
      </c>
      <c r="E5" t="s">
        <v>23</v>
      </c>
      <c r="F5" t="s">
        <v>24</v>
      </c>
    </row>
    <row r="6" spans="1:16">
      <c r="A6">
        <f>Data!A2</f>
        <v>1</v>
      </c>
      <c r="B6">
        <f>Data!B2</f>
        <v>1.2469440199999999</v>
      </c>
      <c r="C6">
        <f>LN(LN(B6))</f>
        <v>-1.5109701142939953</v>
      </c>
      <c r="D6">
        <f>C6*A6</f>
        <v>-1.5109701142939953</v>
      </c>
      <c r="E6">
        <f>A6*A6</f>
        <v>1</v>
      </c>
      <c r="F6">
        <f>C6*C6</f>
        <v>2.2830306862896093</v>
      </c>
      <c r="I6" t="s">
        <v>12</v>
      </c>
      <c r="J6">
        <f>SUMIF(B6:B12,"&gt;1",A6:A12)</f>
        <v>28</v>
      </c>
      <c r="L6" t="s">
        <v>10</v>
      </c>
      <c r="M6">
        <f>(J11*J8-J6*J7)/(J11*J9-J6^2)</f>
        <v>-0.65503782358376317</v>
      </c>
      <c r="O6" t="s">
        <v>19</v>
      </c>
      <c r="P6" s="2">
        <f>EXP(M6)</f>
        <v>0.51942241579824211</v>
      </c>
    </row>
    <row r="7" spans="1:16">
      <c r="A7">
        <f>Data!A3</f>
        <v>2</v>
      </c>
      <c r="B7">
        <f>Data!B3</f>
        <v>1.0158472199999999</v>
      </c>
      <c r="C7">
        <f t="shared" ref="C7:C12" si="0">LN(LN(B7))</f>
        <v>-4.1526329707423866</v>
      </c>
      <c r="D7">
        <f>C7*A7</f>
        <v>-8.3052659414847732</v>
      </c>
      <c r="E7">
        <f>A7*A7</f>
        <v>4</v>
      </c>
      <c r="F7">
        <f>C7*C7</f>
        <v>17.24436058969674</v>
      </c>
      <c r="I7" t="s">
        <v>13</v>
      </c>
      <c r="J7">
        <f>SUMIF(B6:B12,"&gt;1",C6:C12)</f>
        <v>-32.608934729516164</v>
      </c>
      <c r="L7" t="s">
        <v>11</v>
      </c>
      <c r="M7">
        <f>(J7*J9-J6*J8)/(J11*J9-J6^2)</f>
        <v>-2.0382679527386856</v>
      </c>
      <c r="O7" t="s">
        <v>18</v>
      </c>
      <c r="P7" s="2">
        <f>EXP(EXP(M7))</f>
        <v>1.1391178213386193</v>
      </c>
    </row>
    <row r="8" spans="1:16">
      <c r="A8">
        <f>Data!A4</f>
        <v>3</v>
      </c>
      <c r="B8">
        <f>Data!B4</f>
        <v>1.00946012</v>
      </c>
      <c r="C8">
        <f t="shared" si="0"/>
        <v>-4.6653817315878277</v>
      </c>
      <c r="D8">
        <f>C8*A8</f>
        <v>-13.996145194763482</v>
      </c>
      <c r="E8">
        <f>A8*A8</f>
        <v>9</v>
      </c>
      <c r="F8">
        <f>C8*C8</f>
        <v>21.765786701433438</v>
      </c>
      <c r="I8" t="s">
        <v>14</v>
      </c>
      <c r="J8">
        <f>SUMIF(B6:B12,"&gt;1",D6:D12)</f>
        <v>-148.77679797841003</v>
      </c>
      <c r="L8" t="s">
        <v>27</v>
      </c>
      <c r="M8">
        <f>1-SUM(K15:K21)/SUM(L15:L21)</f>
        <v>0.35623162195188829</v>
      </c>
      <c r="P8" s="2"/>
    </row>
    <row r="9" spans="1:16">
      <c r="A9">
        <f>Data!A5</f>
        <v>4</v>
      </c>
      <c r="B9">
        <f>Data!B5</f>
        <v>1.0095429499999999</v>
      </c>
      <c r="C9">
        <f t="shared" si="0"/>
        <v>-4.6567052274396508</v>
      </c>
      <c r="D9">
        <f>C9*A9</f>
        <v>-18.626820909758603</v>
      </c>
      <c r="E9">
        <f>A9*A9</f>
        <v>16</v>
      </c>
      <c r="F9">
        <f>C9*C9</f>
        <v>21.684903575263771</v>
      </c>
      <c r="I9" t="s">
        <v>15</v>
      </c>
      <c r="J9">
        <f>SUMIF(B6:B12,"&gt;1",E6:E12)</f>
        <v>140</v>
      </c>
      <c r="P9" s="2"/>
    </row>
    <row r="10" spans="1:16">
      <c r="A10">
        <f>Data!A6</f>
        <v>5</v>
      </c>
      <c r="B10">
        <f>Data!B6</f>
        <v>1.00347944</v>
      </c>
      <c r="C10">
        <f t="shared" si="0"/>
        <v>-5.6626211207495976</v>
      </c>
      <c r="D10">
        <f>C10*A10</f>
        <v>-28.313105603747989</v>
      </c>
      <c r="E10">
        <f>A10*A10</f>
        <v>25</v>
      </c>
      <c r="F10">
        <f>C10*C10</f>
        <v>32.065277957159431</v>
      </c>
      <c r="I10" t="s">
        <v>16</v>
      </c>
      <c r="J10">
        <f>SUMIF(B6:B12,"&gt;1",F6:F12)</f>
        <v>166.72890740916722</v>
      </c>
      <c r="P10" s="2"/>
    </row>
    <row r="11" spans="1:16">
      <c r="A11">
        <f>Data!A7</f>
        <v>6</v>
      </c>
      <c r="B11">
        <f>Data!B7</f>
        <v>1.0033519900000001</v>
      </c>
      <c r="C11">
        <f t="shared" si="0"/>
        <v>-5.6998747385577424</v>
      </c>
      <c r="D11">
        <f>C11*A11</f>
        <v>-34.199248431346454</v>
      </c>
      <c r="E11">
        <f>A11*A11</f>
        <v>36</v>
      </c>
      <c r="F11">
        <f>C11*C11</f>
        <v>32.488572035248694</v>
      </c>
      <c r="I11" t="s">
        <v>17</v>
      </c>
      <c r="J11">
        <f>COUNTIF(B6:B12,"&gt;1")</f>
        <v>7</v>
      </c>
      <c r="P11" s="2"/>
    </row>
    <row r="12" spans="1:16">
      <c r="A12">
        <f>Data!A8</f>
        <v>7</v>
      </c>
      <c r="B12">
        <f>Data!B8</f>
        <v>1.0019116400000001</v>
      </c>
      <c r="C12">
        <f t="shared" si="0"/>
        <v>-6.2607488261449644</v>
      </c>
      <c r="D12">
        <f>C12*A12</f>
        <v>-43.825241783014754</v>
      </c>
      <c r="E12">
        <f>A12*A12</f>
        <v>49</v>
      </c>
      <c r="F12">
        <f>C12*C12</f>
        <v>39.196975864075547</v>
      </c>
      <c r="P12" s="2"/>
    </row>
    <row r="13" spans="1:16">
      <c r="P13" s="2"/>
    </row>
    <row r="14" spans="1:16">
      <c r="H14" t="s">
        <v>30</v>
      </c>
      <c r="I14" t="s">
        <v>20</v>
      </c>
      <c r="K14" t="s">
        <v>25</v>
      </c>
      <c r="L14" t="s">
        <v>26</v>
      </c>
      <c r="P14" s="2"/>
    </row>
    <row r="15" spans="1:16">
      <c r="H15">
        <f>$M$7+$M$6*A6</f>
        <v>-2.6933057763224486</v>
      </c>
      <c r="I15" s="2">
        <f>$P$7^($P$6^A6)</f>
        <v>1.0699981405494485</v>
      </c>
      <c r="K15">
        <f>(B6-I15)^2</f>
        <v>3.1309844254529068E-2</v>
      </c>
      <c r="L15">
        <f>(B6-AVERAGE($B$6:$B$12))^2</f>
        <v>4.2205051240142351E-2</v>
      </c>
      <c r="P15" s="2"/>
    </row>
    <row r="16" spans="1:16">
      <c r="H16">
        <f>$M$7+$M$6*A7</f>
        <v>-3.3483435999062117</v>
      </c>
      <c r="I16">
        <f>$P$7^($P$6^A7)</f>
        <v>1.0357673116797756</v>
      </c>
      <c r="K16">
        <f>(B7-I16)^2</f>
        <v>3.9681005253066942E-4</v>
      </c>
      <c r="L16">
        <f>(B7-AVERAGE($B$6:$B$12))^2</f>
        <v>6.5833912193440601E-4</v>
      </c>
      <c r="P16" s="2"/>
    </row>
    <row r="17" spans="1:16">
      <c r="H17">
        <f>$M$7+$M$6*A8</f>
        <v>-4.0033814234899747</v>
      </c>
      <c r="I17" s="2">
        <f>$P$7^($P$6^A8)</f>
        <v>1.0184214296924929</v>
      </c>
      <c r="K17">
        <f>(B8-I17)^2</f>
        <v>8.0305071404768638E-5</v>
      </c>
      <c r="L17">
        <f>(B8-AVERAGE($B$6:$B$12))^2</f>
        <v>1.0268961248484062E-3</v>
      </c>
      <c r="P17" s="2"/>
    </row>
    <row r="18" spans="1:16">
      <c r="H18">
        <f>$M$7+$M$6*A9</f>
        <v>-4.6584192470737378</v>
      </c>
      <c r="I18">
        <f>$P$7^($P$6^A9)</f>
        <v>1.0095265296074525</v>
      </c>
      <c r="K18">
        <f>(B9-I18)^2</f>
        <v>2.6962929141254771E-10</v>
      </c>
      <c r="L18">
        <f>(B9-AVERAGE($B$6:$B$12))^2</f>
        <v>1.0215943745121075E-3</v>
      </c>
      <c r="P18" s="2"/>
    </row>
    <row r="19" spans="1:16">
      <c r="H19">
        <f>$M$7+$M$6*A10</f>
        <v>-5.3134570706575008</v>
      </c>
      <c r="I19">
        <f>$P$7^($P$6^A10)</f>
        <v>1.0049370187382149</v>
      </c>
      <c r="K19">
        <f>(B10-I19)^2</f>
        <v>2.1245357780962815E-6</v>
      </c>
      <c r="L19">
        <f>(B10-AVERAGE($B$6:$B$12))^2</f>
        <v>1.4459690708100044E-3</v>
      </c>
      <c r="P19" s="2"/>
    </row>
    <row r="20" spans="1:16">
      <c r="H20">
        <f>$M$7+$M$6*A11</f>
        <v>-5.9684948942412648</v>
      </c>
      <c r="I20">
        <f>$P$7^($P$6^A11)</f>
        <v>1.0025613634177026</v>
      </c>
      <c r="K20">
        <f>(B11-I20)^2</f>
        <v>6.2509039263534484E-7</v>
      </c>
      <c r="L20">
        <f>(B11-AVERAGE($B$6:$B$12))^2</f>
        <v>1.4556781162224982E-3</v>
      </c>
      <c r="P20" s="2"/>
    </row>
    <row r="21" spans="1:16">
      <c r="H21">
        <f>$M$7+$M$6*A12</f>
        <v>-6.6235327178250278</v>
      </c>
      <c r="I21">
        <f>$P$7^($P$6^A12)</f>
        <v>1.0013296117722135</v>
      </c>
      <c r="K21">
        <f t="shared" ref="K21" si="1">(B12-I21)^2</f>
        <v>3.3875685794045118E-7</v>
      </c>
      <c r="L21">
        <f>(B12-AVERAGE($B$6:$B$12))^2</f>
        <v>1.5676610796899963E-3</v>
      </c>
      <c r="P21" s="2"/>
    </row>
    <row r="22" spans="1:16">
      <c r="P22" s="2"/>
    </row>
    <row r="23" spans="1:16">
      <c r="A23" t="s">
        <v>1</v>
      </c>
      <c r="P23" s="2"/>
    </row>
    <row r="24" spans="1:16">
      <c r="A24" t="s">
        <v>3</v>
      </c>
      <c r="B24" t="s">
        <v>4</v>
      </c>
      <c r="C24" t="s">
        <v>32</v>
      </c>
      <c r="D24" t="s">
        <v>22</v>
      </c>
      <c r="E24" t="s">
        <v>23</v>
      </c>
      <c r="F24" t="s">
        <v>24</v>
      </c>
      <c r="P24" s="2"/>
    </row>
    <row r="25" spans="1:16">
      <c r="A25">
        <f>Data!A2</f>
        <v>1</v>
      </c>
      <c r="B25">
        <f>Data!C2</f>
        <v>1.19471971</v>
      </c>
      <c r="C25">
        <f>LN(LN(B25))</f>
        <v>-1.7264684499540301</v>
      </c>
      <c r="D25">
        <f>C25*A25</f>
        <v>-1.7264684499540301</v>
      </c>
      <c r="E25">
        <f>A25*A25</f>
        <v>1</v>
      </c>
      <c r="F25">
        <f>C25*C25</f>
        <v>2.9806933086866714</v>
      </c>
      <c r="I25" t="s">
        <v>12</v>
      </c>
      <c r="J25">
        <f>SUMIF(B25:B31,"&gt;1",A25:A31)</f>
        <v>16</v>
      </c>
      <c r="L25" t="s">
        <v>10</v>
      </c>
      <c r="M25">
        <f>(J30*J27-J25*J26)/(J30*J28-J25^2)</f>
        <v>-1.1933851136381384</v>
      </c>
      <c r="O25" t="s">
        <v>19</v>
      </c>
      <c r="P25" s="2">
        <f>EXP(M25)</f>
        <v>0.30319318158644509</v>
      </c>
    </row>
    <row r="26" spans="1:16">
      <c r="A26">
        <f>Data!A3</f>
        <v>2</v>
      </c>
      <c r="B26">
        <f>Data!C3</f>
        <v>0.99540618999999997</v>
      </c>
      <c r="C26" t="e">
        <f t="shared" ref="C26:C31" si="2">LN(LN(B26))</f>
        <v>#NUM!</v>
      </c>
      <c r="D26" t="e">
        <f>C26*A26</f>
        <v>#NUM!</v>
      </c>
      <c r="E26">
        <f>A26*A26</f>
        <v>4</v>
      </c>
      <c r="F26" t="e">
        <f>C26*C26</f>
        <v>#NUM!</v>
      </c>
      <c r="I26" t="s">
        <v>13</v>
      </c>
      <c r="J26">
        <f>SUMIF(B25:B31,"&gt;1",C25:C31)</f>
        <v>-20.149591808546326</v>
      </c>
      <c r="L26" t="s">
        <v>11</v>
      </c>
      <c r="M26">
        <f>(J26*J28-J25*J27)/(J30*J28-J25^2)</f>
        <v>-0.26385749758402915</v>
      </c>
      <c r="O26" t="s">
        <v>18</v>
      </c>
      <c r="P26" s="2">
        <f>EXP(EXP(M26))</f>
        <v>2.1556299166208683</v>
      </c>
    </row>
    <row r="27" spans="1:16">
      <c r="A27">
        <f>Data!A4</f>
        <v>3</v>
      </c>
      <c r="B27">
        <f>Data!C4</f>
        <v>0.99507566000000003</v>
      </c>
      <c r="C27" t="e">
        <f t="shared" si="2"/>
        <v>#NUM!</v>
      </c>
      <c r="D27" t="e">
        <f>C27*A27</f>
        <v>#NUM!</v>
      </c>
      <c r="E27">
        <f>A27*A27</f>
        <v>9</v>
      </c>
      <c r="F27" t="e">
        <f>C27*C27</f>
        <v>#NUM!</v>
      </c>
      <c r="I27" t="s">
        <v>14</v>
      </c>
      <c r="J27">
        <f>SUMIF(B25:B31,"&gt;1",D25:D31)</f>
        <v>-97.305758825119241</v>
      </c>
      <c r="L27" t="s">
        <v>27</v>
      </c>
      <c r="M27">
        <f>1-SUM(K34:K40)/SUM(L34:L40)</f>
        <v>0.67009205589100795</v>
      </c>
    </row>
    <row r="28" spans="1:16">
      <c r="A28">
        <f>Data!A5</f>
        <v>4</v>
      </c>
      <c r="B28">
        <f>Data!C5</f>
        <v>1.0101815999999999</v>
      </c>
      <c r="C28">
        <f t="shared" si="2"/>
        <v>-4.5922424434209104</v>
      </c>
      <c r="D28">
        <f>C28*A28</f>
        <v>-18.368969773683641</v>
      </c>
      <c r="E28">
        <f>A28*A28</f>
        <v>16</v>
      </c>
      <c r="F28">
        <f>C28*C28</f>
        <v>21.088690659156452</v>
      </c>
      <c r="I28" t="s">
        <v>15</v>
      </c>
      <c r="J28">
        <f>SUMIF(B25:B31,"&gt;1",E25:E31)</f>
        <v>78</v>
      </c>
    </row>
    <row r="29" spans="1:16">
      <c r="A29">
        <f>Data!A6</f>
        <v>5</v>
      </c>
      <c r="B29">
        <f>Data!C6</f>
        <v>1.0031091299999999</v>
      </c>
      <c r="C29">
        <f t="shared" si="2"/>
        <v>-5.7749648895467374</v>
      </c>
      <c r="D29">
        <f>C29*A29</f>
        <v>-28.874824447733687</v>
      </c>
      <c r="E29">
        <f>A29*A29</f>
        <v>25</v>
      </c>
      <c r="F29">
        <f>C29*C29</f>
        <v>33.35021947549756</v>
      </c>
      <c r="I29" t="s">
        <v>16</v>
      </c>
      <c r="J29">
        <f>SUMIF(B25:B31,"&gt;1",F25:F31)</f>
        <v>122.3173864552567</v>
      </c>
    </row>
    <row r="30" spans="1:16">
      <c r="A30">
        <f>Data!A7</f>
        <v>6</v>
      </c>
      <c r="B30">
        <f>Data!C7</f>
        <v>1.00031727</v>
      </c>
      <c r="C30">
        <f t="shared" si="2"/>
        <v>-8.0559160256246471</v>
      </c>
      <c r="D30">
        <f>C30*A30</f>
        <v>-48.335496153747883</v>
      </c>
      <c r="E30">
        <f>A30*A30</f>
        <v>36</v>
      </c>
      <c r="F30">
        <f>C30*C30</f>
        <v>64.897783011916005</v>
      </c>
      <c r="I30" t="s">
        <v>17</v>
      </c>
      <c r="J30">
        <f>COUNTIF(B25:B31,"&gt;1")</f>
        <v>4</v>
      </c>
    </row>
    <row r="31" spans="1:16">
      <c r="A31">
        <f>Data!A8</f>
        <v>7</v>
      </c>
      <c r="B31">
        <f>Data!C8</f>
        <v>0.98794674000000005</v>
      </c>
      <c r="C31" t="e">
        <f t="shared" si="2"/>
        <v>#NUM!</v>
      </c>
      <c r="D31" t="e">
        <f>C31*A31</f>
        <v>#NUM!</v>
      </c>
      <c r="E31">
        <f>A31*A31</f>
        <v>49</v>
      </c>
      <c r="F31" t="e">
        <f>C31*C31</f>
        <v>#NUM!</v>
      </c>
    </row>
    <row r="33" spans="8:12">
      <c r="H33" t="s">
        <v>30</v>
      </c>
      <c r="I33" t="s">
        <v>20</v>
      </c>
      <c r="K33" t="s">
        <v>25</v>
      </c>
      <c r="L33" t="s">
        <v>26</v>
      </c>
    </row>
    <row r="34" spans="8:12">
      <c r="H34">
        <f>$M$26+$M$25*A25</f>
        <v>-1.4572426112221675</v>
      </c>
      <c r="I34">
        <f>$P$26^($P$25^A25)</f>
        <v>1.262226877497391</v>
      </c>
      <c r="K34">
        <f>(B25-I34)^2</f>
        <v>4.5572176635208109E-3</v>
      </c>
      <c r="L34">
        <f>(B25-AVERAGE($B$6:$B$12))^2</f>
        <v>2.3474643174496879E-2</v>
      </c>
    </row>
    <row r="35" spans="8:12">
      <c r="H35">
        <f t="shared" ref="H35:H40" si="3">$M$26+$M$25*A26</f>
        <v>-2.6506277248603061</v>
      </c>
      <c r="I35">
        <f t="shared" ref="I35:I40" si="4">$P$26^($P$25^A26)</f>
        <v>1.073159259831463</v>
      </c>
      <c r="K35">
        <f>(B26-I35)^2</f>
        <v>6.0455398682163642E-3</v>
      </c>
      <c r="L35">
        <f>(B26-AVERAGE($B$6:$B$12))^2</f>
        <v>2.1251316307225082E-3</v>
      </c>
    </row>
    <row r="36" spans="8:12">
      <c r="H36">
        <f t="shared" si="3"/>
        <v>-3.8440128384984447</v>
      </c>
      <c r="I36">
        <f t="shared" si="4"/>
        <v>1.0216383087578653</v>
      </c>
      <c r="K36">
        <f>(B27-I36)^2</f>
        <v>7.0557430903372259E-4</v>
      </c>
      <c r="L36">
        <f>(B27-AVERAGE($B$6:$B$12))^2</f>
        <v>2.1557151849024027E-3</v>
      </c>
    </row>
    <row r="37" spans="8:12">
      <c r="H37">
        <f t="shared" si="3"/>
        <v>-5.0373979521365824</v>
      </c>
      <c r="I37">
        <f t="shared" si="4"/>
        <v>1.006511724946155</v>
      </c>
      <c r="K37">
        <f>(B28-I37)^2</f>
        <v>1.346798291083283E-5</v>
      </c>
      <c r="L37">
        <f>(B28-AVERAGE($B$6:$B$12))^2</f>
        <v>9.8117668758760973E-4</v>
      </c>
    </row>
    <row r="38" spans="8:12">
      <c r="H38">
        <f t="shared" si="3"/>
        <v>-6.2307830657747205</v>
      </c>
      <c r="I38">
        <f t="shared" si="4"/>
        <v>1.0019698478961909</v>
      </c>
      <c r="K38">
        <f>(B29-I38)^2</f>
        <v>1.297963712059417E-6</v>
      </c>
      <c r="L38">
        <f>(B29-AVERAGE($B$6:$B$12))^2</f>
        <v>1.4742689423641118E-3</v>
      </c>
    </row>
    <row r="39" spans="8:12">
      <c r="H39">
        <f t="shared" si="3"/>
        <v>-7.4241681794128596</v>
      </c>
      <c r="I39">
        <f t="shared" si="4"/>
        <v>1.0005968350170653</v>
      </c>
      <c r="K39">
        <f>(B30-I39)^2</f>
        <v>7.8156598766707649E-8</v>
      </c>
      <c r="L39">
        <f>(B30-AVERAGE($B$6:$B$12))^2</f>
        <v>1.6964571103249017E-3</v>
      </c>
    </row>
    <row r="40" spans="8:12">
      <c r="H40">
        <f t="shared" si="3"/>
        <v>-8.6175532930509977</v>
      </c>
      <c r="I40">
        <f t="shared" si="4"/>
        <v>1.0001809186924655</v>
      </c>
      <c r="K40">
        <f t="shared" ref="K40" si="5">(B31-I40)^2</f>
        <v>1.4967512827917582E-4</v>
      </c>
      <c r="L40">
        <f>(B31-AVERAGE($B$6:$B$12))^2</f>
        <v>2.8685236339600012E-3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0"/>
  <sheetViews>
    <sheetView tabSelected="1" workbookViewId="0">
      <selection activeCell="B10" sqref="B10:B12"/>
    </sheetView>
  </sheetViews>
  <sheetFormatPr defaultRowHeight="15"/>
  <cols>
    <col min="2" max="2" width="10.5703125" bestFit="1" customWidth="1"/>
    <col min="8" max="9" width="10.5703125" bestFit="1" customWidth="1"/>
    <col min="11" max="11" width="12" bestFit="1" customWidth="1"/>
    <col min="13" max="13" width="9.7109375" bestFit="1" customWidth="1"/>
    <col min="16" max="16" width="10.5703125" bestFit="1" customWidth="1"/>
    <col min="24" max="24" width="9.5703125" bestFit="1" customWidth="1"/>
  </cols>
  <sheetData>
    <row r="1" spans="1:24">
      <c r="A1" t="s">
        <v>6</v>
      </c>
      <c r="B1" t="s">
        <v>34</v>
      </c>
    </row>
    <row r="2" spans="1:24">
      <c r="A2" t="s">
        <v>7</v>
      </c>
      <c r="B2" t="s">
        <v>35</v>
      </c>
    </row>
    <row r="4" spans="1:24">
      <c r="A4" t="s">
        <v>0</v>
      </c>
    </row>
    <row r="5" spans="1:24">
      <c r="A5" t="s">
        <v>3</v>
      </c>
      <c r="B5" t="s">
        <v>4</v>
      </c>
      <c r="C5" t="s">
        <v>36</v>
      </c>
      <c r="D5" t="s">
        <v>22</v>
      </c>
      <c r="E5" t="s">
        <v>23</v>
      </c>
      <c r="F5" t="s">
        <v>24</v>
      </c>
    </row>
    <row r="6" spans="1:24">
      <c r="A6">
        <f>Data!A2</f>
        <v>1</v>
      </c>
      <c r="B6">
        <f>Data!B2</f>
        <v>1.2469440199999999</v>
      </c>
      <c r="C6">
        <f>LN(LN(B6/(B6-1)))</f>
        <v>0.48198739971580862</v>
      </c>
      <c r="D6">
        <f>C6*A6</f>
        <v>0.48198739971580862</v>
      </c>
      <c r="E6">
        <f>A6*A6</f>
        <v>1</v>
      </c>
      <c r="F6">
        <f>C6*C6</f>
        <v>0.23231185348480668</v>
      </c>
      <c r="I6" t="s">
        <v>12</v>
      </c>
      <c r="J6">
        <f>SUMIF(B6:B12,"&gt;1",A6:A12)</f>
        <v>28</v>
      </c>
      <c r="L6" t="s">
        <v>10</v>
      </c>
      <c r="M6">
        <f>(J11*J8-J6*J7)/(J11*J9-J6^2)</f>
        <v>0.1743079637833834</v>
      </c>
      <c r="O6" t="s">
        <v>19</v>
      </c>
      <c r="P6" s="2">
        <f>EXP(M6)</f>
        <v>1.1904221162740845</v>
      </c>
    </row>
    <row r="7" spans="1:24">
      <c r="A7">
        <f>Data!A3</f>
        <v>2</v>
      </c>
      <c r="B7">
        <f>Data!B3</f>
        <v>1.0158472199999999</v>
      </c>
      <c r="C7">
        <f t="shared" ref="C7:C12" si="0">LN(LN(B7/(B7-1)))</f>
        <v>1.4256314502409466</v>
      </c>
      <c r="D7">
        <f>C7*A7</f>
        <v>2.8512629004818932</v>
      </c>
      <c r="E7">
        <f>A7*A7</f>
        <v>4</v>
      </c>
      <c r="F7">
        <f>C7*C7</f>
        <v>2.0324250319161048</v>
      </c>
      <c r="I7" t="s">
        <v>13</v>
      </c>
      <c r="J7">
        <f>SUMIF(B6:B12,"&gt;1",C6:C12)</f>
        <v>10.297506284143367</v>
      </c>
      <c r="L7" t="s">
        <v>11</v>
      </c>
      <c r="M7">
        <f>(J7*J9-J6*J8)/(J11*J9-J6^2)</f>
        <v>0.77384047117266164</v>
      </c>
      <c r="O7" t="s">
        <v>18</v>
      </c>
      <c r="P7" s="2">
        <f>EXP(M7)</f>
        <v>2.1680767216640171</v>
      </c>
      <c r="X7" s="1"/>
    </row>
    <row r="8" spans="1:24">
      <c r="A8">
        <f>Data!A4</f>
        <v>3</v>
      </c>
      <c r="B8">
        <f>Data!B4</f>
        <v>1.00946012</v>
      </c>
      <c r="C8">
        <f t="shared" si="0"/>
        <v>1.5411774578703448</v>
      </c>
      <c r="D8">
        <f>C8*A8</f>
        <v>4.6235323736110345</v>
      </c>
      <c r="E8">
        <f>A8*A8</f>
        <v>9</v>
      </c>
      <c r="F8">
        <f>C8*C8</f>
        <v>2.3752279566476981</v>
      </c>
      <c r="I8" t="s">
        <v>14</v>
      </c>
      <c r="J8">
        <f>SUMIF(B6:B12,"&gt;1",D6:D12)</f>
        <v>46.070648122508203</v>
      </c>
      <c r="L8" t="s">
        <v>27</v>
      </c>
      <c r="M8">
        <f>1-SUM(K15:K21)/SUM(L15:L21)</f>
        <v>0.42047005496963774</v>
      </c>
      <c r="P8" s="2"/>
    </row>
    <row r="9" spans="1:24">
      <c r="A9">
        <f>Data!A5</f>
        <v>4</v>
      </c>
      <c r="B9">
        <f>Data!B5</f>
        <v>1.0095429499999999</v>
      </c>
      <c r="C9">
        <f t="shared" si="0"/>
        <v>1.5393266273308239</v>
      </c>
      <c r="D9">
        <f>C9*A9</f>
        <v>6.1573065093232957</v>
      </c>
      <c r="E9">
        <f>A9*A9</f>
        <v>16</v>
      </c>
      <c r="F9">
        <f>C9*C9</f>
        <v>2.3695264656096895</v>
      </c>
      <c r="I9" t="s">
        <v>15</v>
      </c>
      <c r="J9">
        <f>SUMIF(B6:B12,"&gt;1",E6:E12)</f>
        <v>140</v>
      </c>
      <c r="P9" s="2"/>
    </row>
    <row r="10" spans="1:24">
      <c r="A10">
        <f>Data!A6</f>
        <v>5</v>
      </c>
      <c r="B10" s="2">
        <f>Data!B6</f>
        <v>1.00347944</v>
      </c>
      <c r="C10">
        <f t="shared" si="0"/>
        <v>1.7341934402840578</v>
      </c>
      <c r="D10">
        <f>C10*A10</f>
        <v>8.6709672014202894</v>
      </c>
      <c r="E10">
        <f>A10*A10</f>
        <v>25</v>
      </c>
      <c r="F10">
        <f>C10*C10</f>
        <v>3.0074268883242556</v>
      </c>
      <c r="I10" t="s">
        <v>16</v>
      </c>
      <c r="J10">
        <f>SUMIF(B6:B12,"&gt;1",F6:F12)</f>
        <v>16.412300856633941</v>
      </c>
      <c r="P10" s="2"/>
    </row>
    <row r="11" spans="1:24">
      <c r="A11">
        <f>Data!A7</f>
        <v>6</v>
      </c>
      <c r="B11" s="2">
        <f>Data!B7</f>
        <v>1.0033519900000001</v>
      </c>
      <c r="C11">
        <f t="shared" si="0"/>
        <v>1.7407376229538092</v>
      </c>
      <c r="D11">
        <f>C11*A11</f>
        <v>10.444425737722856</v>
      </c>
      <c r="E11">
        <f>A11*A11</f>
        <v>36</v>
      </c>
      <c r="F11">
        <f>C11*C11</f>
        <v>3.0301674719668781</v>
      </c>
      <c r="I11" t="s">
        <v>17</v>
      </c>
      <c r="J11">
        <f>COUNTIF(B6:B12,"&gt;1")</f>
        <v>7</v>
      </c>
      <c r="P11" s="2"/>
    </row>
    <row r="12" spans="1:24">
      <c r="A12">
        <f>Data!A8</f>
        <v>7</v>
      </c>
      <c r="B12" s="2">
        <f>Data!B8</f>
        <v>1.0019116400000001</v>
      </c>
      <c r="C12">
        <f t="shared" si="0"/>
        <v>1.8344522857475765</v>
      </c>
      <c r="D12">
        <f>C12*A12</f>
        <v>12.841166000233034</v>
      </c>
      <c r="E12">
        <f>A12*A12</f>
        <v>49</v>
      </c>
      <c r="F12">
        <f>C12*C12</f>
        <v>3.3652151886845081</v>
      </c>
      <c r="P12" s="2"/>
    </row>
    <row r="13" spans="1:24">
      <c r="P13" s="2"/>
    </row>
    <row r="14" spans="1:24">
      <c r="H14" t="s">
        <v>30</v>
      </c>
      <c r="I14" t="s">
        <v>20</v>
      </c>
      <c r="K14" t="s">
        <v>25</v>
      </c>
      <c r="L14" t="s">
        <v>26</v>
      </c>
      <c r="O14">
        <v>1</v>
      </c>
      <c r="P14" s="2"/>
    </row>
    <row r="15" spans="1:24">
      <c r="H15">
        <f>$M$7+$M$6*A6</f>
        <v>0.94814843495604506</v>
      </c>
      <c r="I15">
        <f>1/(1-EXP(-$P$7*($P$6^A6)))</f>
        <v>1.0819043032249502</v>
      </c>
      <c r="K15">
        <f>(B6-I15)^2</f>
        <v>2.7238108113188619E-2</v>
      </c>
      <c r="L15">
        <f>(B6-AVERAGE($B$6:$B$12))^2</f>
        <v>4.2205051240142351E-2</v>
      </c>
      <c r="O15">
        <v>1</v>
      </c>
      <c r="P15" s="2"/>
    </row>
    <row r="16" spans="1:24">
      <c r="H16">
        <f>$M$7+$M$6*A7</f>
        <v>1.1224563987394285</v>
      </c>
      <c r="I16">
        <f t="shared" ref="I16:I21" si="1">1/(1-EXP(-$P$7*($P$6^A7)))</f>
        <v>1.0485590307940595</v>
      </c>
      <c r="K16">
        <f>(B7-I16)^2</f>
        <v>1.0700625654263545E-3</v>
      </c>
      <c r="L16">
        <f>(B7-AVERAGE($B$6:$B$12))^2</f>
        <v>6.5833912193440601E-4</v>
      </c>
      <c r="P16" s="2"/>
    </row>
    <row r="17" spans="1:16">
      <c r="H17">
        <f>$M$7+$M$6*A8</f>
        <v>1.2967643625228118</v>
      </c>
      <c r="I17">
        <f t="shared" si="1"/>
        <v>1.0264815678813866</v>
      </c>
      <c r="K17">
        <f>(B8-I17)^2</f>
        <v>2.897296879787603E-4</v>
      </c>
      <c r="L17">
        <f>(B8-AVERAGE($B$6:$B$12))^2</f>
        <v>1.0268961248484062E-3</v>
      </c>
      <c r="P17" s="2"/>
    </row>
    <row r="18" spans="1:16">
      <c r="H18">
        <f>$M$7+$M$6*A9</f>
        <v>1.4710723263061953</v>
      </c>
      <c r="I18">
        <f t="shared" si="1"/>
        <v>1.0130239992736132</v>
      </c>
      <c r="K18">
        <f>(B9-I18)^2</f>
        <v>1.2117704045323385E-5</v>
      </c>
      <c r="L18">
        <f>(B9-AVERAGE($B$6:$B$12))^2</f>
        <v>1.0215943745121075E-3</v>
      </c>
      <c r="P18" s="2"/>
    </row>
    <row r="19" spans="1:16">
      <c r="H19" s="2">
        <f>$M$7+$M$6*A10</f>
        <v>1.6453802900895786</v>
      </c>
      <c r="I19">
        <f t="shared" si="1"/>
        <v>1.005642920606993</v>
      </c>
      <c r="K19">
        <f>(B10-I19)^2</f>
        <v>4.6806483368348295E-6</v>
      </c>
      <c r="L19">
        <f>(B10-AVERAGE($B$6:$B$12))^2</f>
        <v>1.4459690708100044E-3</v>
      </c>
      <c r="P19" s="2"/>
    </row>
    <row r="20" spans="1:16">
      <c r="H20" s="2">
        <f>$M$7+$M$6*A11</f>
        <v>1.819688253872962</v>
      </c>
      <c r="I20">
        <f t="shared" si="1"/>
        <v>1.0020957555751158</v>
      </c>
      <c r="K20">
        <f>(B11-I20)^2</f>
        <v>1.578124930264431E-6</v>
      </c>
      <c r="L20">
        <f>(B11-AVERAGE($B$6:$B$12))^2</f>
        <v>1.4556781162224982E-3</v>
      </c>
      <c r="P20" s="2"/>
    </row>
    <row r="21" spans="1:16">
      <c r="H21" s="2">
        <f>$M$7+$M$6*A12</f>
        <v>1.9939962176563455</v>
      </c>
      <c r="I21">
        <f t="shared" si="1"/>
        <v>1.0006463427739707</v>
      </c>
      <c r="K21">
        <f>(B12-I21)^2</f>
        <v>1.600977070197735E-6</v>
      </c>
      <c r="L21">
        <f>(B12-AVERAGE($B$6:$B$12))^2</f>
        <v>1.5676610796899963E-3</v>
      </c>
      <c r="P21" s="2"/>
    </row>
    <row r="22" spans="1:16">
      <c r="P22" s="2"/>
    </row>
    <row r="23" spans="1:16">
      <c r="A23" t="s">
        <v>1</v>
      </c>
      <c r="P23" s="2"/>
    </row>
    <row r="24" spans="1:16">
      <c r="A24" t="s">
        <v>3</v>
      </c>
      <c r="B24" t="s">
        <v>4</v>
      </c>
      <c r="C24" t="s">
        <v>36</v>
      </c>
      <c r="D24" t="s">
        <v>22</v>
      </c>
      <c r="E24" t="s">
        <v>23</v>
      </c>
      <c r="F24" t="s">
        <v>24</v>
      </c>
      <c r="P24" s="2"/>
    </row>
    <row r="25" spans="1:16">
      <c r="A25">
        <f>Data!A2</f>
        <v>1</v>
      </c>
      <c r="B25">
        <f>Data!C2</f>
        <v>1.19471971</v>
      </c>
      <c r="C25">
        <f>LN(LN(B25/(B25-1)))</f>
        <v>0.59559264361717346</v>
      </c>
      <c r="D25">
        <f>C25*A25</f>
        <v>0.59559264361717346</v>
      </c>
      <c r="E25">
        <f>A25*A25</f>
        <v>1</v>
      </c>
      <c r="F25">
        <f>C25*C25</f>
        <v>0.35473059713089339</v>
      </c>
      <c r="I25" t="s">
        <v>12</v>
      </c>
      <c r="J25">
        <f>SUMIF(B25:B31,"&gt;1",A25:A31)</f>
        <v>16</v>
      </c>
      <c r="L25" t="s">
        <v>10</v>
      </c>
      <c r="M25">
        <f>(J30*J27-J25*J26)/(J30*J28-J25^2)</f>
        <v>0.29570541084446511</v>
      </c>
      <c r="O25" t="s">
        <v>19</v>
      </c>
      <c r="P25" s="2">
        <f>EXP(M25)</f>
        <v>1.3440741488366041</v>
      </c>
    </row>
    <row r="26" spans="1:16">
      <c r="A26">
        <f>Data!A3</f>
        <v>2</v>
      </c>
      <c r="B26">
        <f>Data!C3</f>
        <v>0.99540618999999997</v>
      </c>
      <c r="C26" t="e">
        <f t="shared" ref="C26:C31" si="2">LN(LN(B26/(B26-1)))</f>
        <v>#NUM!</v>
      </c>
      <c r="D26" t="e">
        <f>C26*A26</f>
        <v>#NUM!</v>
      </c>
      <c r="E26">
        <f>A26*A26</f>
        <v>4</v>
      </c>
      <c r="F26" t="e">
        <f>C26*C26</f>
        <v>#NUM!</v>
      </c>
      <c r="I26" t="s">
        <v>13</v>
      </c>
      <c r="J26">
        <f>SUMIF(B25:B31,"&gt;1",C25:C31)</f>
        <v>5.961289783210872</v>
      </c>
      <c r="L26" t="s">
        <v>11</v>
      </c>
      <c r="M26">
        <f>(J26*J28-J25*J27)/(J30*J28-J25^2)</f>
        <v>0.30750080242485772</v>
      </c>
      <c r="O26" t="s">
        <v>18</v>
      </c>
      <c r="P26" s="2">
        <f>EXP(M26)</f>
        <v>1.3600218998169025</v>
      </c>
    </row>
    <row r="27" spans="1:16">
      <c r="A27">
        <f>Data!A4</f>
        <v>3</v>
      </c>
      <c r="B27">
        <f>Data!C4</f>
        <v>0.99507566000000003</v>
      </c>
      <c r="C27" t="e">
        <f t="shared" si="2"/>
        <v>#NUM!</v>
      </c>
      <c r="D27" t="e">
        <f>C27*A27</f>
        <v>#NUM!</v>
      </c>
      <c r="E27">
        <f>A27*A27</f>
        <v>9</v>
      </c>
      <c r="F27" t="e">
        <f>C27*C27</f>
        <v>#NUM!</v>
      </c>
      <c r="I27" t="s">
        <v>14</v>
      </c>
      <c r="J27">
        <f>SUMIF(B25:B31,"&gt;1",D25:D31)</f>
        <v>27.985034884666</v>
      </c>
      <c r="L27" t="s">
        <v>27</v>
      </c>
      <c r="M27">
        <f>1-SUM(K34:K40)/SUM(L34:L40)</f>
        <v>0.66392941914729064</v>
      </c>
    </row>
    <row r="28" spans="1:16">
      <c r="A28">
        <f>Data!A5</f>
        <v>4</v>
      </c>
      <c r="B28">
        <f>Data!C5</f>
        <v>1.0101815999999999</v>
      </c>
      <c r="C28">
        <f t="shared" si="2"/>
        <v>1.5254698763536021</v>
      </c>
      <c r="D28">
        <f>C28*A28</f>
        <v>6.1018795054144084</v>
      </c>
      <c r="E28">
        <f>A28*A28</f>
        <v>16</v>
      </c>
      <c r="F28">
        <f>C28*C28</f>
        <v>2.3270583436622743</v>
      </c>
      <c r="I28" t="s">
        <v>15</v>
      </c>
      <c r="J28">
        <f>SUMIF(B25:B31,"&gt;1",E25:E31)</f>
        <v>78</v>
      </c>
    </row>
    <row r="29" spans="1:16">
      <c r="A29">
        <f>Data!A6</f>
        <v>5</v>
      </c>
      <c r="B29">
        <f>Data!C6</f>
        <v>1.0031091299999999</v>
      </c>
      <c r="C29">
        <f t="shared" si="2"/>
        <v>1.7538008438061632</v>
      </c>
      <c r="D29">
        <f>C29*A29</f>
        <v>8.7690042190308155</v>
      </c>
      <c r="E29">
        <f>A29*A29</f>
        <v>25</v>
      </c>
      <c r="F29">
        <f>C29*C29</f>
        <v>3.0758173997352101</v>
      </c>
      <c r="I29" t="s">
        <v>16</v>
      </c>
      <c r="J29">
        <f>SUMIF(B25:B31,"&gt;1",F25:F31)</f>
        <v>10.110781544240282</v>
      </c>
    </row>
    <row r="30" spans="1:16">
      <c r="A30">
        <f>Data!A7</f>
        <v>6</v>
      </c>
      <c r="B30">
        <f>Data!C7</f>
        <v>1.00031727</v>
      </c>
      <c r="C30">
        <f t="shared" si="2"/>
        <v>2.0864264194339333</v>
      </c>
      <c r="D30">
        <f>C30*A30</f>
        <v>12.5185585166036</v>
      </c>
      <c r="E30">
        <f>A30*A30</f>
        <v>36</v>
      </c>
      <c r="F30">
        <f>C30*C30</f>
        <v>4.3531752037119036</v>
      </c>
      <c r="I30" t="s">
        <v>17</v>
      </c>
      <c r="J30">
        <f>COUNTIF(B25:B31,"&gt;1")</f>
        <v>4</v>
      </c>
    </row>
    <row r="31" spans="1:16">
      <c r="A31">
        <f>Data!A8</f>
        <v>7</v>
      </c>
      <c r="B31">
        <f>Data!C8</f>
        <v>0.98794674000000005</v>
      </c>
      <c r="C31" t="e">
        <f t="shared" si="2"/>
        <v>#NUM!</v>
      </c>
      <c r="D31" t="e">
        <f>C31*A31</f>
        <v>#NUM!</v>
      </c>
      <c r="E31">
        <f>A31*A31</f>
        <v>49</v>
      </c>
      <c r="F31" t="e">
        <f>C31*C31</f>
        <v>#NUM!</v>
      </c>
    </row>
    <row r="33" spans="8:12">
      <c r="H33" t="s">
        <v>30</v>
      </c>
      <c r="I33" t="s">
        <v>20</v>
      </c>
      <c r="K33" t="s">
        <v>25</v>
      </c>
      <c r="L33" t="s">
        <v>26</v>
      </c>
    </row>
    <row r="34" spans="8:12">
      <c r="H34">
        <f>$M$7+$M$6*A25</f>
        <v>0.94814843495604506</v>
      </c>
      <c r="I34">
        <f>1/(1-EXP(-$P$26*($P$25^A25)))</f>
        <v>1.1915251488994909</v>
      </c>
      <c r="K34">
        <f>(B25-I34)^2</f>
        <v>1.0205220624885821E-5</v>
      </c>
      <c r="L34">
        <f>(B25-AVERAGE($B$6:$B$12))^2</f>
        <v>2.3474643174496879E-2</v>
      </c>
    </row>
    <row r="35" spans="8:12">
      <c r="H35">
        <f>$M$7+$M$6*A26</f>
        <v>1.1224563987394285</v>
      </c>
      <c r="I35">
        <f>1/(1-EXP(-$P$26*($P$25^A26)))</f>
        <v>1.0937303330055341</v>
      </c>
      <c r="K35">
        <f>(B26-I35)^2</f>
        <v>9.6676370977727324E-3</v>
      </c>
      <c r="L35">
        <f>(B26-AVERAGE($B$6:$B$12))^2</f>
        <v>2.1251316307225082E-3</v>
      </c>
    </row>
    <row r="36" spans="8:12">
      <c r="H36">
        <f>$M$7+$M$6*A27</f>
        <v>1.2967643625228118</v>
      </c>
      <c r="I36">
        <f>1/(1-EXP(-$P$26*($P$25^A27)))</f>
        <v>1.0382045746678019</v>
      </c>
      <c r="K36">
        <f>(B27-I36)^2</f>
        <v>1.8601032804225369E-3</v>
      </c>
      <c r="L36">
        <f>(B27-AVERAGE($B$6:$B$12))^2</f>
        <v>2.1557151849024027E-3</v>
      </c>
    </row>
    <row r="37" spans="8:12">
      <c r="H37">
        <f>$M$7+$M$6*A28</f>
        <v>1.4710723263061953</v>
      </c>
      <c r="I37">
        <f>1/(1-EXP(-$P$26*($P$25^A28)))</f>
        <v>1.0119545561237857</v>
      </c>
      <c r="K37">
        <f>(B28-I37)^2</f>
        <v>3.1433734168695945E-6</v>
      </c>
      <c r="L37">
        <f>(B28-AVERAGE($B$6:$B$12))^2</f>
        <v>9.8117668758760973E-4</v>
      </c>
    </row>
    <row r="38" spans="8:12">
      <c r="H38">
        <f>$M$7+$M$6*A29</f>
        <v>1.6453802900895786</v>
      </c>
      <c r="I38">
        <f>1/(1-EXP(-$P$26*($P$25^A29)))</f>
        <v>1.0025718233194598</v>
      </c>
      <c r="K38">
        <f>(B29-I38)^2</f>
        <v>2.886984689530038E-7</v>
      </c>
      <c r="L38">
        <f>(B29-AVERAGE($B$6:$B$12))^2</f>
        <v>1.4742689423641118E-3</v>
      </c>
    </row>
    <row r="39" spans="8:12">
      <c r="H39">
        <f>$M$7+$M$6*A30</f>
        <v>1.819688253872962</v>
      </c>
      <c r="I39">
        <f>1/(1-EXP(-$P$26*($P$25^A30)))</f>
        <v>1.0003294699473873</v>
      </c>
      <c r="K39">
        <f>(B30-I39)^2</f>
        <v>1.4883871625080799E-10</v>
      </c>
      <c r="L39">
        <f>(B30-AVERAGE($B$6:$B$12))^2</f>
        <v>1.6964571103249017E-3</v>
      </c>
    </row>
    <row r="40" spans="8:12">
      <c r="H40">
        <f>$M$7+$M$6*A31</f>
        <v>1.9939962176563455</v>
      </c>
      <c r="I40">
        <f>1/(1-EXP(-$P$26*($P$25^A31)))</f>
        <v>1.0000208690663335</v>
      </c>
      <c r="K40">
        <f>(B31-I40)^2</f>
        <v>1.4578459271047774E-4</v>
      </c>
      <c r="L40">
        <f>(B31-AVERAGE($B$6:$B$12))^2</f>
        <v>2.8685236339600012E-3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InversePower</vt:lpstr>
      <vt:lpstr>Exponential</vt:lpstr>
      <vt:lpstr>Power</vt:lpstr>
      <vt:lpstr>Weibul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Decsi</dc:creator>
  <cp:lastModifiedBy>Peter Decsi</cp:lastModifiedBy>
  <dcterms:created xsi:type="dcterms:W3CDTF">2013-02-10T13:32:21Z</dcterms:created>
  <dcterms:modified xsi:type="dcterms:W3CDTF">2013-02-10T21:47:28Z</dcterms:modified>
</cp:coreProperties>
</file>