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05" windowWidth="19875" windowHeight="7710" activeTab="1"/>
  </bookViews>
  <sheets>
    <sheet name="Data" sheetId="1" r:id="rId1"/>
    <sheet name="InversePower" sheetId="2" r:id="rId2"/>
    <sheet name="Exponential" sheetId="3" r:id="rId3"/>
    <sheet name="Power" sheetId="4" r:id="rId4"/>
    <sheet name="Weibul" sheetId="5" r:id="rId5"/>
  </sheets>
  <definedNames>
    <definedName name="solver_adj" localSheetId="2" hidden="1">Exponential!$P$6:$P$7</definedName>
    <definedName name="solver_cvg" localSheetId="2" hidden="1">0.0001</definedName>
    <definedName name="solver_drv" localSheetId="2" hidden="1">1</definedName>
    <definedName name="solver_est" localSheetId="2" hidden="1">1</definedName>
    <definedName name="solver_itr" localSheetId="2" hidden="1">100</definedName>
    <definedName name="solver_lin" localSheetId="2" hidden="1">2</definedName>
    <definedName name="solver_neg" localSheetId="2" hidden="1">2</definedName>
    <definedName name="solver_num" localSheetId="2" hidden="1">0</definedName>
    <definedName name="solver_nwt" localSheetId="2" hidden="1">1</definedName>
    <definedName name="solver_opt" localSheetId="2" hidden="1">Exponential!$M$8</definedName>
    <definedName name="solver_pre" localSheetId="2" hidden="1">0.000001</definedName>
    <definedName name="solver_scl" localSheetId="2" hidden="1">2</definedName>
    <definedName name="solver_sho" localSheetId="2" hidden="1">2</definedName>
    <definedName name="solver_tim" localSheetId="2" hidden="1">100</definedName>
    <definedName name="solver_tol" localSheetId="2" hidden="1">0.05</definedName>
    <definedName name="solver_typ" localSheetId="2" hidden="1">1</definedName>
    <definedName name="solver_val" localSheetId="2" hidden="1">0</definedName>
  </definedNames>
  <calcPr calcId="114210"/>
</workbook>
</file>

<file path=xl/calcChain.xml><?xml version="1.0" encoding="utf-8"?>
<calcChain xmlns="http://schemas.openxmlformats.org/spreadsheetml/2006/main">
  <c r="C32" i="1"/>
  <c r="B22" i="2"/>
  <c r="C31" i="1"/>
  <c r="B21" i="2"/>
  <c r="C30" i="1"/>
  <c r="B20" i="2"/>
  <c r="C29" i="1"/>
  <c r="B19" i="2"/>
  <c r="C28" i="1"/>
  <c r="B18" i="2"/>
  <c r="C27" i="1"/>
  <c r="B17" i="2"/>
  <c r="C26" i="1"/>
  <c r="B16" i="2"/>
  <c r="K21"/>
  <c r="C16"/>
  <c r="E16"/>
  <c r="C19"/>
  <c r="E19"/>
  <c r="C20"/>
  <c r="E20"/>
  <c r="C21"/>
  <c r="E21"/>
  <c r="K18"/>
  <c r="K16"/>
  <c r="K17"/>
  <c r="K19"/>
  <c r="N16"/>
  <c r="Q16"/>
  <c r="R16"/>
  <c r="N17"/>
  <c r="R17"/>
  <c r="Q17"/>
  <c r="A4" i="3"/>
  <c r="B32" i="1"/>
  <c r="E32"/>
  <c r="B31"/>
  <c r="E31"/>
  <c r="B30"/>
  <c r="E30"/>
  <c r="B29"/>
  <c r="E29"/>
  <c r="B28"/>
  <c r="E28"/>
  <c r="B27"/>
  <c r="E27"/>
  <c r="B26"/>
  <c r="E26"/>
  <c r="E25"/>
  <c r="L14"/>
  <c r="M14"/>
  <c r="N14"/>
  <c r="O14"/>
  <c r="P14"/>
  <c r="Q14"/>
  <c r="R14"/>
  <c r="S14"/>
  <c r="R23"/>
  <c r="L15"/>
  <c r="M15"/>
  <c r="N15"/>
  <c r="O15"/>
  <c r="P15"/>
  <c r="Q15"/>
  <c r="R15"/>
  <c r="Q23"/>
  <c r="L16"/>
  <c r="M16"/>
  <c r="N16"/>
  <c r="O16"/>
  <c r="P16"/>
  <c r="Q16"/>
  <c r="P23"/>
  <c r="L17"/>
  <c r="M17"/>
  <c r="N17"/>
  <c r="O17"/>
  <c r="P17"/>
  <c r="O23"/>
  <c r="L18"/>
  <c r="M18"/>
  <c r="N18"/>
  <c r="O18"/>
  <c r="N23"/>
  <c r="L19"/>
  <c r="M19"/>
  <c r="N19"/>
  <c r="M23"/>
  <c r="L20"/>
  <c r="M20"/>
  <c r="L23"/>
  <c r="L21"/>
  <c r="K21"/>
  <c r="K20"/>
  <c r="K19"/>
  <c r="K18"/>
  <c r="K17"/>
  <c r="K16"/>
  <c r="K15"/>
  <c r="K14"/>
  <c r="S13"/>
  <c r="R13"/>
  <c r="Q13"/>
  <c r="P13"/>
  <c r="O13"/>
  <c r="N13"/>
  <c r="M13"/>
  <c r="L13"/>
  <c r="K13"/>
  <c r="H23"/>
  <c r="G23"/>
  <c r="F23"/>
  <c r="E23"/>
  <c r="D23"/>
  <c r="C23"/>
  <c r="B23"/>
  <c r="I14"/>
  <c r="H15"/>
  <c r="H14"/>
  <c r="G16"/>
  <c r="G15"/>
  <c r="G14"/>
  <c r="F17"/>
  <c r="F16"/>
  <c r="F15"/>
  <c r="F14"/>
  <c r="E18"/>
  <c r="E17"/>
  <c r="E16"/>
  <c r="E15"/>
  <c r="E14"/>
  <c r="D19"/>
  <c r="D18"/>
  <c r="D17"/>
  <c r="D16"/>
  <c r="D15"/>
  <c r="D14"/>
  <c r="C20"/>
  <c r="C19"/>
  <c r="C18"/>
  <c r="C17"/>
  <c r="C16"/>
  <c r="C15"/>
  <c r="C14"/>
  <c r="B21"/>
  <c r="B20"/>
  <c r="B19"/>
  <c r="B18"/>
  <c r="B17"/>
  <c r="B16"/>
  <c r="B15"/>
  <c r="B14"/>
  <c r="I13"/>
  <c r="H13"/>
  <c r="G13"/>
  <c r="F13"/>
  <c r="E13"/>
  <c r="D13"/>
  <c r="C13"/>
  <c r="B13"/>
  <c r="A21"/>
  <c r="A20"/>
  <c r="A19"/>
  <c r="A18"/>
  <c r="A17"/>
  <c r="A16"/>
  <c r="A15"/>
  <c r="A14"/>
  <c r="A13"/>
  <c r="B12" i="5"/>
  <c r="B11"/>
  <c r="B10"/>
  <c r="B9"/>
  <c r="B8"/>
  <c r="B7"/>
  <c r="B6"/>
  <c r="C6"/>
  <c r="C7"/>
  <c r="C8"/>
  <c r="C9"/>
  <c r="C10"/>
  <c r="C11"/>
  <c r="C12"/>
  <c r="J7"/>
  <c r="A6"/>
  <c r="E6"/>
  <c r="A7"/>
  <c r="E7"/>
  <c r="A8"/>
  <c r="E8"/>
  <c r="A9"/>
  <c r="E9"/>
  <c r="A10"/>
  <c r="E10"/>
  <c r="A11"/>
  <c r="E11"/>
  <c r="A12"/>
  <c r="E12"/>
  <c r="J9"/>
  <c r="J6"/>
  <c r="D6"/>
  <c r="D7"/>
  <c r="D8"/>
  <c r="D9"/>
  <c r="D10"/>
  <c r="D11"/>
  <c r="D12"/>
  <c r="J8"/>
  <c r="J11"/>
  <c r="M7"/>
  <c r="P7"/>
  <c r="M6"/>
  <c r="P6"/>
  <c r="I21"/>
  <c r="I20"/>
  <c r="I19"/>
  <c r="I18"/>
  <c r="I17"/>
  <c r="I16"/>
  <c r="I15"/>
  <c r="H19"/>
  <c r="B12" i="4"/>
  <c r="B11"/>
  <c r="B10"/>
  <c r="B9"/>
  <c r="B8"/>
  <c r="B7"/>
  <c r="B6"/>
  <c r="C6"/>
  <c r="C7"/>
  <c r="C8"/>
  <c r="C9"/>
  <c r="C10"/>
  <c r="C11"/>
  <c r="C12"/>
  <c r="J7"/>
  <c r="A6"/>
  <c r="E6"/>
  <c r="A7"/>
  <c r="E7"/>
  <c r="A8"/>
  <c r="E8"/>
  <c r="A9"/>
  <c r="E9"/>
  <c r="A10"/>
  <c r="E10"/>
  <c r="A11"/>
  <c r="E11"/>
  <c r="A12"/>
  <c r="E12"/>
  <c r="J9"/>
  <c r="J6"/>
  <c r="D6"/>
  <c r="D7"/>
  <c r="D8"/>
  <c r="D9"/>
  <c r="D10"/>
  <c r="D11"/>
  <c r="D12"/>
  <c r="J8"/>
  <c r="J11"/>
  <c r="M7"/>
  <c r="P7"/>
  <c r="M6"/>
  <c r="P6"/>
  <c r="I15"/>
  <c r="B12" i="3"/>
  <c r="B11"/>
  <c r="B10"/>
  <c r="B9"/>
  <c r="B8"/>
  <c r="B7"/>
  <c r="B6"/>
  <c r="C6"/>
  <c r="C7"/>
  <c r="C8"/>
  <c r="C9"/>
  <c r="C10"/>
  <c r="C11"/>
  <c r="C12"/>
  <c r="J7"/>
  <c r="A6"/>
  <c r="E6"/>
  <c r="A7"/>
  <c r="E7"/>
  <c r="A8"/>
  <c r="E8"/>
  <c r="A9"/>
  <c r="E9"/>
  <c r="A10"/>
  <c r="E10"/>
  <c r="A11"/>
  <c r="E11"/>
  <c r="A12"/>
  <c r="E12"/>
  <c r="J9"/>
  <c r="J6"/>
  <c r="D6"/>
  <c r="D7"/>
  <c r="D8"/>
  <c r="D9"/>
  <c r="D10"/>
  <c r="D11"/>
  <c r="D12"/>
  <c r="J8"/>
  <c r="J11"/>
  <c r="M7"/>
  <c r="P7"/>
  <c r="M6"/>
  <c r="P6"/>
  <c r="I15"/>
  <c r="B31" i="5"/>
  <c r="B30"/>
  <c r="B29"/>
  <c r="B28"/>
  <c r="B27"/>
  <c r="B26"/>
  <c r="B25"/>
  <c r="C25"/>
  <c r="C28"/>
  <c r="C29"/>
  <c r="C30"/>
  <c r="J26"/>
  <c r="A25"/>
  <c r="E25"/>
  <c r="A28"/>
  <c r="E28"/>
  <c r="A29"/>
  <c r="E29"/>
  <c r="A30"/>
  <c r="E30"/>
  <c r="J28"/>
  <c r="J25"/>
  <c r="D25"/>
  <c r="D28"/>
  <c r="D29"/>
  <c r="D30"/>
  <c r="J27"/>
  <c r="J30"/>
  <c r="M26"/>
  <c r="P26"/>
  <c r="M25"/>
  <c r="P25"/>
  <c r="A31"/>
  <c r="I40"/>
  <c r="I39"/>
  <c r="I38"/>
  <c r="I37"/>
  <c r="A27"/>
  <c r="I36"/>
  <c r="A26"/>
  <c r="I35"/>
  <c r="I34"/>
  <c r="K39"/>
  <c r="K38"/>
  <c r="K36"/>
  <c r="K35"/>
  <c r="L40"/>
  <c r="K40"/>
  <c r="H40"/>
  <c r="L39"/>
  <c r="H39"/>
  <c r="L38"/>
  <c r="H38"/>
  <c r="L37"/>
  <c r="K37"/>
  <c r="H37"/>
  <c r="L36"/>
  <c r="H36"/>
  <c r="L35"/>
  <c r="H35"/>
  <c r="L34"/>
  <c r="K34"/>
  <c r="H34"/>
  <c r="E31"/>
  <c r="C31"/>
  <c r="D31"/>
  <c r="F31"/>
  <c r="F30"/>
  <c r="F29"/>
  <c r="F28"/>
  <c r="C27"/>
  <c r="F27"/>
  <c r="E27"/>
  <c r="D27"/>
  <c r="C26"/>
  <c r="F26"/>
  <c r="E26"/>
  <c r="D26"/>
  <c r="L21"/>
  <c r="L20"/>
  <c r="L19"/>
  <c r="L18"/>
  <c r="L17"/>
  <c r="L16"/>
  <c r="L15"/>
  <c r="F6"/>
  <c r="F7"/>
  <c r="F8"/>
  <c r="F9"/>
  <c r="F10"/>
  <c r="F11"/>
  <c r="F12"/>
  <c r="J10"/>
  <c r="B31" i="4"/>
  <c r="B30"/>
  <c r="B29"/>
  <c r="B28"/>
  <c r="B27"/>
  <c r="B26"/>
  <c r="B25"/>
  <c r="C25"/>
  <c r="C28"/>
  <c r="C29"/>
  <c r="C30"/>
  <c r="J26"/>
  <c r="A25"/>
  <c r="E25"/>
  <c r="A28"/>
  <c r="E28"/>
  <c r="A29"/>
  <c r="E29"/>
  <c r="A30"/>
  <c r="E30"/>
  <c r="J28"/>
  <c r="J25"/>
  <c r="D25"/>
  <c r="D28"/>
  <c r="D29"/>
  <c r="D30"/>
  <c r="J27"/>
  <c r="J30"/>
  <c r="M26"/>
  <c r="P26"/>
  <c r="M25"/>
  <c r="P25"/>
  <c r="A31"/>
  <c r="I40"/>
  <c r="K40"/>
  <c r="I39"/>
  <c r="K39"/>
  <c r="I38"/>
  <c r="K38"/>
  <c r="I37"/>
  <c r="A27"/>
  <c r="I36"/>
  <c r="A26"/>
  <c r="I35"/>
  <c r="K37"/>
  <c r="K36"/>
  <c r="I34"/>
  <c r="K34"/>
  <c r="H40"/>
  <c r="H39"/>
  <c r="H38"/>
  <c r="H37"/>
  <c r="H36"/>
  <c r="H35"/>
  <c r="H34"/>
  <c r="L40"/>
  <c r="L39"/>
  <c r="L38"/>
  <c r="L37"/>
  <c r="L36"/>
  <c r="L35"/>
  <c r="K35"/>
  <c r="L34"/>
  <c r="C31"/>
  <c r="F31"/>
  <c r="E31"/>
  <c r="D31"/>
  <c r="F30"/>
  <c r="F29"/>
  <c r="F28"/>
  <c r="C27"/>
  <c r="F27"/>
  <c r="E27"/>
  <c r="D27"/>
  <c r="C26"/>
  <c r="F26"/>
  <c r="E26"/>
  <c r="D26"/>
  <c r="I21"/>
  <c r="I20"/>
  <c r="I19"/>
  <c r="I18"/>
  <c r="I17"/>
  <c r="I16"/>
  <c r="H21"/>
  <c r="H20"/>
  <c r="H19"/>
  <c r="H18"/>
  <c r="H17"/>
  <c r="H16"/>
  <c r="H15"/>
  <c r="F6"/>
  <c r="F7"/>
  <c r="F8"/>
  <c r="F9"/>
  <c r="F10"/>
  <c r="F11"/>
  <c r="F12"/>
  <c r="J10"/>
  <c r="L21"/>
  <c r="L20"/>
  <c r="L19"/>
  <c r="L18"/>
  <c r="L17"/>
  <c r="L16"/>
  <c r="L15"/>
  <c r="B31" i="3"/>
  <c r="B30"/>
  <c r="B29"/>
  <c r="B28"/>
  <c r="B27"/>
  <c r="B26"/>
  <c r="B25"/>
  <c r="C25"/>
  <c r="C28"/>
  <c r="C29"/>
  <c r="C30"/>
  <c r="J26"/>
  <c r="A25"/>
  <c r="E25"/>
  <c r="A28"/>
  <c r="E28"/>
  <c r="A29"/>
  <c r="E29"/>
  <c r="A30"/>
  <c r="E30"/>
  <c r="J28"/>
  <c r="J25"/>
  <c r="D25"/>
  <c r="D28"/>
  <c r="D29"/>
  <c r="D30"/>
  <c r="J27"/>
  <c r="J30"/>
  <c r="M26"/>
  <c r="P26"/>
  <c r="M25"/>
  <c r="P25"/>
  <c r="A26"/>
  <c r="I35"/>
  <c r="A31"/>
  <c r="I40"/>
  <c r="K40"/>
  <c r="H40"/>
  <c r="I39"/>
  <c r="K39"/>
  <c r="H39"/>
  <c r="I38"/>
  <c r="H38"/>
  <c r="I37"/>
  <c r="H37"/>
  <c r="A27"/>
  <c r="I36"/>
  <c r="K36"/>
  <c r="H36"/>
  <c r="K35"/>
  <c r="H35"/>
  <c r="I34"/>
  <c r="H34"/>
  <c r="H21"/>
  <c r="H20"/>
  <c r="H19"/>
  <c r="H18"/>
  <c r="H17"/>
  <c r="H16"/>
  <c r="H15"/>
  <c r="F25"/>
  <c r="F28"/>
  <c r="F29"/>
  <c r="F30"/>
  <c r="J29"/>
  <c r="C31"/>
  <c r="F31"/>
  <c r="C27"/>
  <c r="F27"/>
  <c r="C26"/>
  <c r="F26"/>
  <c r="E27"/>
  <c r="E26"/>
  <c r="D27"/>
  <c r="D26"/>
  <c r="L40"/>
  <c r="L39"/>
  <c r="L38"/>
  <c r="K38"/>
  <c r="L37"/>
  <c r="K37"/>
  <c r="L36"/>
  <c r="L35"/>
  <c r="L34"/>
  <c r="K34"/>
  <c r="E31"/>
  <c r="D31"/>
  <c r="K15"/>
  <c r="L21"/>
  <c r="L20"/>
  <c r="L19"/>
  <c r="L18"/>
  <c r="L17"/>
  <c r="L16"/>
  <c r="L15"/>
  <c r="M31" i="2"/>
  <c r="M30"/>
  <c r="M29"/>
  <c r="M28"/>
  <c r="M27"/>
  <c r="M26"/>
  <c r="M25"/>
  <c r="F6" i="3"/>
  <c r="F7"/>
  <c r="F8"/>
  <c r="F9"/>
  <c r="F10"/>
  <c r="F11"/>
  <c r="F12"/>
  <c r="J10"/>
  <c r="A16" i="2"/>
  <c r="D16"/>
  <c r="A20"/>
  <c r="D20"/>
  <c r="F20"/>
  <c r="A19"/>
  <c r="D19"/>
  <c r="F19"/>
  <c r="C18"/>
  <c r="G18"/>
  <c r="C17"/>
  <c r="G17"/>
  <c r="C22"/>
  <c r="A22"/>
  <c r="D22"/>
  <c r="E22"/>
  <c r="A21"/>
  <c r="D21"/>
  <c r="G20"/>
  <c r="G19"/>
  <c r="G16"/>
  <c r="F22"/>
  <c r="F21"/>
  <c r="A18"/>
  <c r="D18"/>
  <c r="F18"/>
  <c r="A17"/>
  <c r="D17"/>
  <c r="F17"/>
  <c r="A6"/>
  <c r="D6"/>
  <c r="A7"/>
  <c r="D7"/>
  <c r="B12"/>
  <c r="C12"/>
  <c r="B11"/>
  <c r="C11"/>
  <c r="B10"/>
  <c r="C10"/>
  <c r="B9"/>
  <c r="C9"/>
  <c r="B8"/>
  <c r="C8"/>
  <c r="B7"/>
  <c r="C7"/>
  <c r="B6"/>
  <c r="C6"/>
  <c r="A12"/>
  <c r="D12"/>
  <c r="A11"/>
  <c r="D11"/>
  <c r="A10"/>
  <c r="D10"/>
  <c r="A9"/>
  <c r="D9"/>
  <c r="A8"/>
  <c r="D8"/>
  <c r="M27" i="5"/>
  <c r="F25"/>
  <c r="J29"/>
  <c r="M27" i="4"/>
  <c r="F25"/>
  <c r="J29"/>
  <c r="M27" i="3"/>
  <c r="I17"/>
  <c r="K17"/>
  <c r="I16"/>
  <c r="K16"/>
  <c r="I21"/>
  <c r="K21"/>
  <c r="I20"/>
  <c r="K20"/>
  <c r="I19"/>
  <c r="K19"/>
  <c r="I18"/>
  <c r="K18"/>
  <c r="G22" i="2"/>
  <c r="E18"/>
  <c r="E17"/>
  <c r="G21"/>
  <c r="K20"/>
  <c r="F16"/>
  <c r="K10"/>
  <c r="K7"/>
  <c r="K9"/>
  <c r="K8"/>
  <c r="K6"/>
  <c r="M8" i="3"/>
  <c r="P7" i="2"/>
  <c r="S7"/>
  <c r="P6"/>
  <c r="S6"/>
  <c r="K17" i="5"/>
  <c r="H21"/>
  <c r="H17"/>
  <c r="H18"/>
  <c r="K21"/>
  <c r="K20"/>
  <c r="K16"/>
  <c r="K21" i="4"/>
  <c r="K20"/>
  <c r="K18"/>
  <c r="K16"/>
  <c r="K15"/>
  <c r="K19"/>
  <c r="K17"/>
  <c r="J31" i="2"/>
  <c r="L31"/>
  <c r="J26"/>
  <c r="L26"/>
  <c r="J25"/>
  <c r="L25"/>
  <c r="J29"/>
  <c r="L29"/>
  <c r="J28"/>
  <c r="L28"/>
  <c r="J27"/>
  <c r="L27"/>
  <c r="J30"/>
  <c r="L30"/>
  <c r="M12"/>
  <c r="M6"/>
  <c r="M7"/>
  <c r="M9"/>
  <c r="M8"/>
  <c r="M10"/>
  <c r="M11"/>
  <c r="K18" i="5"/>
  <c r="H15"/>
  <c r="K19"/>
  <c r="H16"/>
  <c r="K15"/>
  <c r="H20"/>
  <c r="M8" i="4"/>
  <c r="N18" i="2"/>
  <c r="M8" i="5"/>
</calcChain>
</file>

<file path=xl/sharedStrings.xml><?xml version="1.0" encoding="utf-8"?>
<sst xmlns="http://schemas.openxmlformats.org/spreadsheetml/2006/main" count="193" uniqueCount="40">
  <si>
    <t>Paid</t>
  </si>
  <si>
    <t>Incurred</t>
  </si>
  <si>
    <t>f = 1 + a * t ^ (-b)</t>
  </si>
  <si>
    <t>t</t>
  </si>
  <si>
    <t>f</t>
  </si>
  <si>
    <t>ln(f-1)</t>
  </si>
  <si>
    <t>Curve</t>
  </si>
  <si>
    <t>estimator</t>
  </si>
  <si>
    <t>ln(f-1) = ln(a) + b*ln(1/t)</t>
  </si>
  <si>
    <t>ln(1/t)</t>
  </si>
  <si>
    <t>slope</t>
  </si>
  <si>
    <t>intercept</t>
  </si>
  <si>
    <t>sx</t>
  </si>
  <si>
    <t>sy</t>
  </si>
  <si>
    <t>sxy</t>
  </si>
  <si>
    <t>sxs</t>
  </si>
  <si>
    <t>sys</t>
  </si>
  <si>
    <t>n</t>
  </si>
  <si>
    <t>a</t>
  </si>
  <si>
    <t>b</t>
  </si>
  <si>
    <t>fitted</t>
  </si>
  <si>
    <t>Incurred_Na</t>
  </si>
  <si>
    <t>xy</t>
  </si>
  <si>
    <t>xs</t>
  </si>
  <si>
    <t>ys</t>
  </si>
  <si>
    <t>sse</t>
  </si>
  <si>
    <t>sst</t>
  </si>
  <si>
    <t>r^2</t>
  </si>
  <si>
    <t>f = 1 + a / (e^(b*t))</t>
  </si>
  <si>
    <t>ln(f-1) = ln(a) - b * t</t>
  </si>
  <si>
    <t>f1</t>
  </si>
  <si>
    <t>ln(ln(f)) = ln(ln(a)) + t * ln(b)</t>
  </si>
  <si>
    <t>ln(ln(f))</t>
  </si>
  <si>
    <t>f = a ^ (b ^ t)</t>
  </si>
  <si>
    <t>f = 1/(1-exp(-a*(b^t)))</t>
  </si>
  <si>
    <t>ln(ln(f/(f-1))) = ln(a) + t * ln(b)</t>
  </si>
  <si>
    <t>ln(ln(f/(f-1)))</t>
  </si>
  <si>
    <t>LR</t>
  </si>
  <si>
    <t>Incremential</t>
  </si>
  <si>
    <t>Cummulated</t>
  </si>
</sst>
</file>

<file path=xl/styles.xml><?xml version="1.0" encoding="utf-8"?>
<styleSheet xmlns="http://schemas.openxmlformats.org/spreadsheetml/2006/main">
  <numFmts count="2">
    <numFmt numFmtId="164" formatCode="0.0000000"/>
    <numFmt numFmtId="165" formatCode="0.00000000"/>
  </numFmts>
  <fonts count="2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32"/>
  <sheetViews>
    <sheetView workbookViewId="0">
      <selection activeCell="E25" sqref="E25"/>
    </sheetView>
  </sheetViews>
  <sheetFormatPr defaultRowHeight="15"/>
  <sheetData>
    <row r="1" spans="1:19">
      <c r="A1" t="s">
        <v>38</v>
      </c>
    </row>
    <row r="2" spans="1:19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K2" t="s">
        <v>1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</row>
    <row r="3" spans="1:19">
      <c r="A3">
        <v>1997</v>
      </c>
      <c r="B3">
        <v>4426765</v>
      </c>
      <c r="C3">
        <v>992330</v>
      </c>
      <c r="D3">
        <v>88952</v>
      </c>
      <c r="E3">
        <v>13240</v>
      </c>
      <c r="F3">
        <v>38622</v>
      </c>
      <c r="G3">
        <v>26720</v>
      </c>
      <c r="H3">
        <v>36818</v>
      </c>
      <c r="I3">
        <v>10750</v>
      </c>
      <c r="K3">
        <v>1997</v>
      </c>
      <c r="L3">
        <v>4873559</v>
      </c>
      <c r="M3">
        <v>853069</v>
      </c>
      <c r="N3">
        <v>-83150</v>
      </c>
      <c r="O3">
        <v>59732</v>
      </c>
      <c r="P3">
        <v>83881</v>
      </c>
      <c r="Q3">
        <v>71846</v>
      </c>
      <c r="R3">
        <v>3624</v>
      </c>
      <c r="S3">
        <v>-70663</v>
      </c>
    </row>
    <row r="4" spans="1:19">
      <c r="A4">
        <v>1998</v>
      </c>
      <c r="B4">
        <v>4388958</v>
      </c>
      <c r="C4">
        <v>984169</v>
      </c>
      <c r="D4">
        <v>60162</v>
      </c>
      <c r="E4">
        <v>35004</v>
      </c>
      <c r="F4">
        <v>75768</v>
      </c>
      <c r="G4">
        <v>23890</v>
      </c>
      <c r="H4">
        <v>572</v>
      </c>
      <c r="K4">
        <v>1998</v>
      </c>
      <c r="L4">
        <v>5130849</v>
      </c>
      <c r="M4">
        <v>967272</v>
      </c>
      <c r="N4">
        <v>79653</v>
      </c>
      <c r="O4">
        <v>-12315</v>
      </c>
      <c r="P4">
        <v>126541</v>
      </c>
      <c r="Q4">
        <v>12102</v>
      </c>
      <c r="R4">
        <v>235</v>
      </c>
    </row>
    <row r="5" spans="1:19">
      <c r="A5">
        <v>1999</v>
      </c>
      <c r="B5">
        <v>5280130</v>
      </c>
      <c r="C5">
        <v>1239396</v>
      </c>
      <c r="D5">
        <v>76122</v>
      </c>
      <c r="E5">
        <v>110189</v>
      </c>
      <c r="F5">
        <v>112895</v>
      </c>
      <c r="G5">
        <v>11751</v>
      </c>
      <c r="K5">
        <v>1999</v>
      </c>
      <c r="L5">
        <v>5945611</v>
      </c>
      <c r="M5">
        <v>1580045</v>
      </c>
      <c r="N5">
        <v>32159</v>
      </c>
      <c r="O5">
        <v>-180480</v>
      </c>
      <c r="P5">
        <v>64785</v>
      </c>
      <c r="Q5">
        <v>-23254</v>
      </c>
    </row>
    <row r="6" spans="1:19">
      <c r="A6">
        <v>2000</v>
      </c>
      <c r="B6">
        <v>5445384</v>
      </c>
      <c r="C6">
        <v>1164234</v>
      </c>
      <c r="D6">
        <v>171583</v>
      </c>
      <c r="E6">
        <v>16427</v>
      </c>
      <c r="F6">
        <v>6451</v>
      </c>
      <c r="K6">
        <v>2000</v>
      </c>
      <c r="L6">
        <v>6632221</v>
      </c>
      <c r="M6">
        <v>1228881</v>
      </c>
      <c r="N6">
        <v>-328165</v>
      </c>
      <c r="O6">
        <v>-4469</v>
      </c>
      <c r="P6">
        <v>-2600</v>
      </c>
    </row>
    <row r="7" spans="1:19">
      <c r="A7">
        <v>2001</v>
      </c>
      <c r="B7">
        <v>5612138</v>
      </c>
      <c r="C7">
        <v>1837950</v>
      </c>
      <c r="D7">
        <v>155863</v>
      </c>
      <c r="E7">
        <v>127146</v>
      </c>
      <c r="K7">
        <v>2001</v>
      </c>
      <c r="L7">
        <v>7020974</v>
      </c>
      <c r="M7">
        <v>1667612</v>
      </c>
      <c r="N7">
        <v>24278</v>
      </c>
      <c r="O7">
        <v>-37897</v>
      </c>
    </row>
    <row r="8" spans="1:19">
      <c r="A8">
        <v>2002</v>
      </c>
      <c r="B8">
        <v>6593299</v>
      </c>
      <c r="C8">
        <v>1592418</v>
      </c>
      <c r="D8">
        <v>74189</v>
      </c>
      <c r="K8">
        <v>2002</v>
      </c>
      <c r="L8">
        <v>8275453</v>
      </c>
      <c r="M8">
        <v>1591873</v>
      </c>
      <c r="N8">
        <v>64978</v>
      </c>
    </row>
    <row r="9" spans="1:19">
      <c r="A9">
        <v>2003</v>
      </c>
      <c r="B9">
        <v>6603091</v>
      </c>
      <c r="C9">
        <v>1659748</v>
      </c>
      <c r="K9">
        <v>2003</v>
      </c>
      <c r="L9">
        <v>9000368</v>
      </c>
      <c r="M9">
        <v>1239520</v>
      </c>
    </row>
    <row r="10" spans="1:19">
      <c r="A10">
        <v>2004</v>
      </c>
      <c r="B10">
        <v>7194587</v>
      </c>
      <c r="K10">
        <v>2004</v>
      </c>
      <c r="L10">
        <v>9511539</v>
      </c>
    </row>
    <row r="12" spans="1:19">
      <c r="A12" t="s">
        <v>39</v>
      </c>
    </row>
    <row r="13" spans="1:19">
      <c r="A13" t="str">
        <f>A2</f>
        <v>Paid</v>
      </c>
      <c r="B13">
        <f t="shared" ref="B13:H13" si="0">B2</f>
        <v>1</v>
      </c>
      <c r="C13">
        <f t="shared" si="0"/>
        <v>2</v>
      </c>
      <c r="D13">
        <f t="shared" si="0"/>
        <v>3</v>
      </c>
      <c r="E13">
        <f t="shared" si="0"/>
        <v>4</v>
      </c>
      <c r="F13">
        <f t="shared" si="0"/>
        <v>5</v>
      </c>
      <c r="G13">
        <f t="shared" si="0"/>
        <v>6</v>
      </c>
      <c r="H13">
        <f t="shared" si="0"/>
        <v>7</v>
      </c>
      <c r="I13">
        <f>I2</f>
        <v>8</v>
      </c>
      <c r="K13" t="str">
        <f t="shared" ref="K13:K21" si="1">K2</f>
        <v>Incurred</v>
      </c>
      <c r="L13">
        <f t="shared" ref="L13:R13" si="2">L2</f>
        <v>1</v>
      </c>
      <c r="M13">
        <f t="shared" si="2"/>
        <v>2</v>
      </c>
      <c r="N13">
        <f t="shared" si="2"/>
        <v>3</v>
      </c>
      <c r="O13">
        <f t="shared" si="2"/>
        <v>4</v>
      </c>
      <c r="P13">
        <f t="shared" si="2"/>
        <v>5</v>
      </c>
      <c r="Q13">
        <f t="shared" si="2"/>
        <v>6</v>
      </c>
      <c r="R13">
        <f t="shared" si="2"/>
        <v>7</v>
      </c>
      <c r="S13">
        <f>S2</f>
        <v>8</v>
      </c>
    </row>
    <row r="14" spans="1:19">
      <c r="A14">
        <f t="shared" ref="A14:B20" si="3">A3</f>
        <v>1997</v>
      </c>
      <c r="B14">
        <f>B3</f>
        <v>4426765</v>
      </c>
      <c r="C14">
        <f>B14+C3</f>
        <v>5419095</v>
      </c>
      <c r="D14">
        <f t="shared" ref="D14:H19" si="4">C14+D3</f>
        <v>5508047</v>
      </c>
      <c r="E14">
        <f t="shared" si="4"/>
        <v>5521287</v>
      </c>
      <c r="F14">
        <f t="shared" si="4"/>
        <v>5559909</v>
      </c>
      <c r="G14">
        <f t="shared" si="4"/>
        <v>5586629</v>
      </c>
      <c r="H14">
        <f t="shared" si="4"/>
        <v>5623447</v>
      </c>
      <c r="I14">
        <f>H14+I3</f>
        <v>5634197</v>
      </c>
      <c r="K14">
        <f t="shared" si="1"/>
        <v>1997</v>
      </c>
      <c r="L14">
        <f t="shared" ref="L14:L21" si="5">L3</f>
        <v>4873559</v>
      </c>
      <c r="M14">
        <f t="shared" ref="M14:S14" si="6">L14+M3</f>
        <v>5726628</v>
      </c>
      <c r="N14">
        <f t="shared" si="6"/>
        <v>5643478</v>
      </c>
      <c r="O14">
        <f t="shared" si="6"/>
        <v>5703210</v>
      </c>
      <c r="P14">
        <f t="shared" si="6"/>
        <v>5787091</v>
      </c>
      <c r="Q14">
        <f t="shared" si="6"/>
        <v>5858937</v>
      </c>
      <c r="R14">
        <f t="shared" si="6"/>
        <v>5862561</v>
      </c>
      <c r="S14">
        <f t="shared" si="6"/>
        <v>5791898</v>
      </c>
    </row>
    <row r="15" spans="1:19">
      <c r="A15">
        <f t="shared" si="3"/>
        <v>1998</v>
      </c>
      <c r="B15">
        <f t="shared" si="3"/>
        <v>4388958</v>
      </c>
      <c r="C15">
        <f t="shared" ref="C15:C20" si="7">B15+C4</f>
        <v>5373127</v>
      </c>
      <c r="D15">
        <f t="shared" si="4"/>
        <v>5433289</v>
      </c>
      <c r="E15">
        <f t="shared" si="4"/>
        <v>5468293</v>
      </c>
      <c r="F15">
        <f t="shared" si="4"/>
        <v>5544061</v>
      </c>
      <c r="G15">
        <f t="shared" si="4"/>
        <v>5567951</v>
      </c>
      <c r="H15">
        <f t="shared" si="4"/>
        <v>5568523</v>
      </c>
      <c r="K15">
        <f t="shared" si="1"/>
        <v>1998</v>
      </c>
      <c r="L15">
        <f t="shared" si="5"/>
        <v>5130849</v>
      </c>
      <c r="M15">
        <f t="shared" ref="M15:R20" si="8">L15+M4</f>
        <v>6098121</v>
      </c>
      <c r="N15">
        <f t="shared" si="8"/>
        <v>6177774</v>
      </c>
      <c r="O15">
        <f t="shared" si="8"/>
        <v>6165459</v>
      </c>
      <c r="P15">
        <f t="shared" si="8"/>
        <v>6292000</v>
      </c>
      <c r="Q15">
        <f t="shared" si="8"/>
        <v>6304102</v>
      </c>
      <c r="R15">
        <f t="shared" si="8"/>
        <v>6304337</v>
      </c>
    </row>
    <row r="16" spans="1:19">
      <c r="A16">
        <f t="shared" si="3"/>
        <v>1999</v>
      </c>
      <c r="B16">
        <f t="shared" si="3"/>
        <v>5280130</v>
      </c>
      <c r="C16">
        <f t="shared" si="7"/>
        <v>6519526</v>
      </c>
      <c r="D16">
        <f t="shared" si="4"/>
        <v>6595648</v>
      </c>
      <c r="E16">
        <f t="shared" si="4"/>
        <v>6705837</v>
      </c>
      <c r="F16">
        <f t="shared" si="4"/>
        <v>6818732</v>
      </c>
      <c r="G16">
        <f t="shared" si="4"/>
        <v>6830483</v>
      </c>
      <c r="K16">
        <f t="shared" si="1"/>
        <v>1999</v>
      </c>
      <c r="L16">
        <f t="shared" si="5"/>
        <v>5945611</v>
      </c>
      <c r="M16">
        <f t="shared" si="8"/>
        <v>7525656</v>
      </c>
      <c r="N16">
        <f t="shared" si="8"/>
        <v>7557815</v>
      </c>
      <c r="O16">
        <f t="shared" si="8"/>
        <v>7377335</v>
      </c>
      <c r="P16">
        <f t="shared" si="8"/>
        <v>7442120</v>
      </c>
      <c r="Q16">
        <f t="shared" si="8"/>
        <v>7418866</v>
      </c>
    </row>
    <row r="17" spans="1:18">
      <c r="A17">
        <f t="shared" si="3"/>
        <v>2000</v>
      </c>
      <c r="B17">
        <f t="shared" si="3"/>
        <v>5445384</v>
      </c>
      <c r="C17">
        <f t="shared" si="7"/>
        <v>6609618</v>
      </c>
      <c r="D17">
        <f t="shared" si="4"/>
        <v>6781201</v>
      </c>
      <c r="E17">
        <f t="shared" si="4"/>
        <v>6797628</v>
      </c>
      <c r="F17">
        <f t="shared" si="4"/>
        <v>6804079</v>
      </c>
      <c r="K17">
        <f t="shared" si="1"/>
        <v>2000</v>
      </c>
      <c r="L17">
        <f t="shared" si="5"/>
        <v>6632221</v>
      </c>
      <c r="M17">
        <f t="shared" si="8"/>
        <v>7861102</v>
      </c>
      <c r="N17">
        <f t="shared" si="8"/>
        <v>7532937</v>
      </c>
      <c r="O17">
        <f t="shared" si="8"/>
        <v>7528468</v>
      </c>
      <c r="P17">
        <f t="shared" si="8"/>
        <v>7525868</v>
      </c>
    </row>
    <row r="18" spans="1:18">
      <c r="A18">
        <f t="shared" si="3"/>
        <v>2001</v>
      </c>
      <c r="B18">
        <f t="shared" si="3"/>
        <v>5612138</v>
      </c>
      <c r="C18">
        <f t="shared" si="7"/>
        <v>7450088</v>
      </c>
      <c r="D18">
        <f t="shared" si="4"/>
        <v>7605951</v>
      </c>
      <c r="E18">
        <f t="shared" si="4"/>
        <v>7733097</v>
      </c>
      <c r="K18">
        <f t="shared" si="1"/>
        <v>2001</v>
      </c>
      <c r="L18">
        <f t="shared" si="5"/>
        <v>7020974</v>
      </c>
      <c r="M18">
        <f t="shared" si="8"/>
        <v>8688586</v>
      </c>
      <c r="N18">
        <f t="shared" si="8"/>
        <v>8712864</v>
      </c>
      <c r="O18">
        <f t="shared" si="8"/>
        <v>8674967</v>
      </c>
    </row>
    <row r="19" spans="1:18">
      <c r="A19">
        <f t="shared" si="3"/>
        <v>2002</v>
      </c>
      <c r="B19">
        <f t="shared" si="3"/>
        <v>6593299</v>
      </c>
      <c r="C19">
        <f t="shared" si="7"/>
        <v>8185717</v>
      </c>
      <c r="D19">
        <f t="shared" si="4"/>
        <v>8259906</v>
      </c>
      <c r="K19">
        <f t="shared" si="1"/>
        <v>2002</v>
      </c>
      <c r="L19">
        <f t="shared" si="5"/>
        <v>8275453</v>
      </c>
      <c r="M19">
        <f t="shared" si="8"/>
        <v>9867326</v>
      </c>
      <c r="N19">
        <f t="shared" si="8"/>
        <v>9932304</v>
      </c>
    </row>
    <row r="20" spans="1:18">
      <c r="A20">
        <f t="shared" si="3"/>
        <v>2003</v>
      </c>
      <c r="B20">
        <f t="shared" si="3"/>
        <v>6603091</v>
      </c>
      <c r="C20">
        <f t="shared" si="7"/>
        <v>8262839</v>
      </c>
      <c r="K20">
        <f t="shared" si="1"/>
        <v>2003</v>
      </c>
      <c r="L20">
        <f t="shared" si="5"/>
        <v>9000368</v>
      </c>
      <c r="M20">
        <f t="shared" si="8"/>
        <v>10239888</v>
      </c>
    </row>
    <row r="21" spans="1:18">
      <c r="A21">
        <f>A10</f>
        <v>2004</v>
      </c>
      <c r="B21">
        <f>B10</f>
        <v>7194587</v>
      </c>
      <c r="K21">
        <f t="shared" si="1"/>
        <v>2004</v>
      </c>
      <c r="L21">
        <f t="shared" si="5"/>
        <v>9511539</v>
      </c>
    </row>
    <row r="23" spans="1:18">
      <c r="A23" t="s">
        <v>37</v>
      </c>
      <c r="B23">
        <f>SUMIF(C14:C21,"&lt;&gt;",C14:C21)/SUMIF(C14:C21,"&lt;&gt;",B14:B21)</f>
        <v>1.2469440164757202</v>
      </c>
      <c r="C23">
        <f t="shared" ref="C23:H23" si="9">SUMIF(D14:D21,"&lt;&gt;",D14:D21)/SUMIF(D14:D21,"&lt;&gt;",C14:C21)</f>
        <v>1.015847215161064</v>
      </c>
      <c r="D23">
        <f t="shared" si="9"/>
        <v>1.0094601150677969</v>
      </c>
      <c r="E23">
        <f t="shared" si="9"/>
        <v>1.0095429539283498</v>
      </c>
      <c r="F23">
        <f t="shared" si="9"/>
        <v>1.0034794418832607</v>
      </c>
      <c r="G23">
        <f t="shared" si="9"/>
        <v>1.0033519863589664</v>
      </c>
      <c r="H23">
        <f t="shared" si="9"/>
        <v>1.0019116388933691</v>
      </c>
      <c r="K23" t="s">
        <v>37</v>
      </c>
      <c r="L23">
        <f>SUMIF(M14:M21,"&lt;&gt;",M14:M21)/SUMIF(M14:M21,"&lt;&gt;",L14:L21)</f>
        <v>1.1947197078608807</v>
      </c>
      <c r="M23">
        <f t="shared" ref="M23:R23" si="10">SUMIF(N14:N21,"&lt;&gt;",N14:N21)/SUMIF(N14:N21,"&lt;&gt;",M14:M21)</f>
        <v>0.99540618622168753</v>
      </c>
      <c r="N23">
        <f t="shared" si="10"/>
        <v>0.99507565894700301</v>
      </c>
      <c r="O23">
        <f t="shared" si="10"/>
        <v>1.0101816013402618</v>
      </c>
      <c r="P23">
        <f t="shared" si="10"/>
        <v>1.0031091308833249</v>
      </c>
      <c r="Q23">
        <f t="shared" si="10"/>
        <v>1.0003172726816054</v>
      </c>
      <c r="R23">
        <f t="shared" si="10"/>
        <v>0.98794673522373588</v>
      </c>
    </row>
    <row r="25" spans="1:18">
      <c r="B25" t="s">
        <v>0</v>
      </c>
      <c r="C25" t="s">
        <v>1</v>
      </c>
      <c r="E25" t="str">
        <f>IF($F$25=1,B25,C25)</f>
        <v>Paid</v>
      </c>
      <c r="F25">
        <v>1</v>
      </c>
    </row>
    <row r="26" spans="1:18">
      <c r="A26">
        <v>1</v>
      </c>
      <c r="B26">
        <f ca="1">INDIRECT(ADDRESS(23,1+A26))</f>
        <v>1.2469440164757202</v>
      </c>
      <c r="C26">
        <f ca="1">INDIRECT(ADDRESS(23,11+A26))</f>
        <v>1.1947197078608807</v>
      </c>
      <c r="E26">
        <f t="shared" ref="E26:E32" ca="1" si="11">IF($F$25=1,B26,C26)</f>
        <v>1.2469440164757202</v>
      </c>
    </row>
    <row r="27" spans="1:18">
      <c r="A27">
        <v>2</v>
      </c>
      <c r="B27">
        <f t="shared" ref="B27:B32" ca="1" si="12">INDIRECT(ADDRESS(23,1+A27))</f>
        <v>1.015847215161064</v>
      </c>
      <c r="C27">
        <f t="shared" ref="C27:C32" ca="1" si="13">INDIRECT(ADDRESS(23,11+A27))</f>
        <v>0.99540618622168753</v>
      </c>
      <c r="E27">
        <f t="shared" ca="1" si="11"/>
        <v>1.015847215161064</v>
      </c>
    </row>
    <row r="28" spans="1:18">
      <c r="A28">
        <v>3</v>
      </c>
      <c r="B28">
        <f t="shared" ca="1" si="12"/>
        <v>1.0094601150677969</v>
      </c>
      <c r="C28">
        <f t="shared" ca="1" si="13"/>
        <v>0.99507565894700301</v>
      </c>
      <c r="E28">
        <f t="shared" ca="1" si="11"/>
        <v>1.0094601150677969</v>
      </c>
    </row>
    <row r="29" spans="1:18">
      <c r="A29">
        <v>4</v>
      </c>
      <c r="B29">
        <f t="shared" ca="1" si="12"/>
        <v>1.0095429539283498</v>
      </c>
      <c r="C29">
        <f t="shared" ca="1" si="13"/>
        <v>1.0101816013402618</v>
      </c>
      <c r="E29">
        <f t="shared" ca="1" si="11"/>
        <v>1.0095429539283498</v>
      </c>
    </row>
    <row r="30" spans="1:18">
      <c r="A30">
        <v>5</v>
      </c>
      <c r="B30">
        <f t="shared" ca="1" si="12"/>
        <v>1.0034794418832607</v>
      </c>
      <c r="C30">
        <f t="shared" ca="1" si="13"/>
        <v>1.0031091308833249</v>
      </c>
      <c r="E30">
        <f t="shared" ca="1" si="11"/>
        <v>1.0034794418832607</v>
      </c>
    </row>
    <row r="31" spans="1:18">
      <c r="A31">
        <v>6</v>
      </c>
      <c r="B31">
        <f t="shared" ca="1" si="12"/>
        <v>1.0033519863589664</v>
      </c>
      <c r="C31">
        <f t="shared" ca="1" si="13"/>
        <v>1.0003172726816054</v>
      </c>
      <c r="E31">
        <f t="shared" ca="1" si="11"/>
        <v>1.0033519863589664</v>
      </c>
    </row>
    <row r="32" spans="1:18">
      <c r="A32">
        <v>7</v>
      </c>
      <c r="B32">
        <f t="shared" ca="1" si="12"/>
        <v>1.0019116388933691</v>
      </c>
      <c r="C32">
        <f t="shared" ca="1" si="13"/>
        <v>0.98794673522373588</v>
      </c>
      <c r="E32">
        <f t="shared" ca="1" si="11"/>
        <v>1.0019116388933691</v>
      </c>
    </row>
  </sheetData>
  <sheetCalcPr fullCalcOnLoad="1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31"/>
  <sheetViews>
    <sheetView tabSelected="1" workbookViewId="0">
      <selection activeCell="R15" sqref="R15"/>
    </sheetView>
  </sheetViews>
  <sheetFormatPr defaultRowHeight="15"/>
  <cols>
    <col min="10" max="10" width="10.5703125" bestFit="1" customWidth="1"/>
    <col min="13" max="13" width="10.5703125" bestFit="1" customWidth="1"/>
    <col min="18" max="18" width="11.28515625" bestFit="1" customWidth="1"/>
    <col min="19" max="19" width="10.5703125" bestFit="1" customWidth="1"/>
  </cols>
  <sheetData>
    <row r="1" spans="1:19">
      <c r="A1" t="s">
        <v>6</v>
      </c>
      <c r="B1" t="s">
        <v>2</v>
      </c>
    </row>
    <row r="2" spans="1:19">
      <c r="A2" t="s">
        <v>7</v>
      </c>
      <c r="B2" t="s">
        <v>8</v>
      </c>
    </row>
    <row r="4" spans="1:19">
      <c r="A4" t="s">
        <v>0</v>
      </c>
    </row>
    <row r="5" spans="1:19">
      <c r="A5" t="s">
        <v>3</v>
      </c>
      <c r="B5" t="s">
        <v>4</v>
      </c>
      <c r="C5" t="s">
        <v>5</v>
      </c>
      <c r="D5" t="s">
        <v>9</v>
      </c>
      <c r="M5" t="s">
        <v>20</v>
      </c>
    </row>
    <row r="6" spans="1:19">
      <c r="A6">
        <f ca="1">Data!A26</f>
        <v>1</v>
      </c>
      <c r="B6">
        <f ca="1">Data!B26</f>
        <v>1.2469440164757202</v>
      </c>
      <c r="C6">
        <f ca="1">LN(B6-1)</f>
        <v>-1.3985936219884998</v>
      </c>
      <c r="D6">
        <f>LN(1/A6)</f>
        <v>0</v>
      </c>
      <c r="J6" t="s">
        <v>12</v>
      </c>
      <c r="K6">
        <f>SUM(D6:D12)</f>
        <v>-8.5251613610654147</v>
      </c>
      <c r="M6" s="2">
        <f t="shared" ref="M6:M12" ca="1" si="0">1+$S$7*A6^(-$S$6)</f>
        <v>1.1537966945472922</v>
      </c>
      <c r="O6" t="s">
        <v>10</v>
      </c>
      <c r="P6">
        <f ca="1">(K11*K8-K6*K7)/(K11*K9-K6^2)</f>
        <v>2.2720968111509614</v>
      </c>
      <c r="R6" t="s">
        <v>19</v>
      </c>
      <c r="S6" s="2">
        <f ca="1">P6</f>
        <v>2.2720968111509614</v>
      </c>
    </row>
    <row r="7" spans="1:19">
      <c r="A7">
        <f ca="1">Data!A27</f>
        <v>2</v>
      </c>
      <c r="B7">
        <f ca="1">Data!B27</f>
        <v>1.015847215161064</v>
      </c>
      <c r="C7">
        <f t="shared" ref="C7:C12" ca="1" si="1">LN(B7-1)</f>
        <v>-4.1447614937132453</v>
      </c>
      <c r="D7">
        <f t="shared" ref="D7:D12" si="2">LN(1/A7)</f>
        <v>-0.69314718055994529</v>
      </c>
      <c r="J7" t="s">
        <v>13</v>
      </c>
      <c r="K7">
        <f ca="1">SUM(C6:C12)</f>
        <v>-32.474857941246114</v>
      </c>
      <c r="M7">
        <f t="shared" ca="1" si="0"/>
        <v>1.0318403408606687</v>
      </c>
      <c r="O7" t="s">
        <v>11</v>
      </c>
      <c r="P7">
        <f ca="1">(K7*K9-K6*K8)/(K11*K9-K6^2)</f>
        <v>-1.8721237140317155</v>
      </c>
      <c r="R7" t="s">
        <v>18</v>
      </c>
      <c r="S7" s="2">
        <f ca="1">EXP(P7)</f>
        <v>0.15379669454729214</v>
      </c>
    </row>
    <row r="8" spans="1:19">
      <c r="A8">
        <f ca="1">Data!A28</f>
        <v>3</v>
      </c>
      <c r="B8">
        <f ca="1">Data!B28</f>
        <v>1.0094601150677969</v>
      </c>
      <c r="C8">
        <f t="shared" ca="1" si="1"/>
        <v>-4.6606707323774348</v>
      </c>
      <c r="D8">
        <f t="shared" si="2"/>
        <v>-1.0986122886681098</v>
      </c>
      <c r="J8" t="s">
        <v>14</v>
      </c>
      <c r="K8">
        <f ca="1">SUMPRODUCT(C6:C12,D6:D12)</f>
        <v>45.943820354064727</v>
      </c>
      <c r="M8">
        <f t="shared" ca="1" si="0"/>
        <v>1.0126730550145808</v>
      </c>
    </row>
    <row r="9" spans="1:19">
      <c r="A9">
        <f ca="1">Data!A29</f>
        <v>4</v>
      </c>
      <c r="B9">
        <f ca="1">Data!B29</f>
        <v>1.0095429539283498</v>
      </c>
      <c r="C9">
        <f t="shared" ca="1" si="1"/>
        <v>-4.6519522053539371</v>
      </c>
      <c r="D9">
        <f t="shared" si="2"/>
        <v>-1.3862943611198906</v>
      </c>
      <c r="J9" t="s">
        <v>15</v>
      </c>
      <c r="K9">
        <f>SUMPRODUCT(D6:D12,D6:D12)</f>
        <v>13.196472728148699</v>
      </c>
      <c r="M9">
        <f t="shared" ca="1" si="0"/>
        <v>1.0065918666789799</v>
      </c>
    </row>
    <row r="10" spans="1:19">
      <c r="A10">
        <f ca="1">Data!A30</f>
        <v>5</v>
      </c>
      <c r="B10">
        <f ca="1">Data!B30</f>
        <v>1.0034794418832607</v>
      </c>
      <c r="C10">
        <f t="shared" ca="1" si="1"/>
        <v>-5.6608833764311148</v>
      </c>
      <c r="D10">
        <f t="shared" si="2"/>
        <v>-1.6094379124341003</v>
      </c>
      <c r="J10" t="s">
        <v>16</v>
      </c>
      <c r="K10">
        <f ca="1">SUMPRODUCT(C6:C12,C6:C12)</f>
        <v>166.19775672853012</v>
      </c>
      <c r="M10">
        <f t="shared" ca="1" si="0"/>
        <v>1.0039702648938444</v>
      </c>
    </row>
    <row r="11" spans="1:19">
      <c r="A11">
        <f ca="1">Data!A31</f>
        <v>6</v>
      </c>
      <c r="B11">
        <f ca="1">Data!B31</f>
        <v>1.0033519863589664</v>
      </c>
      <c r="C11">
        <f t="shared" ca="1" si="1"/>
        <v>-5.6982021658913489</v>
      </c>
      <c r="D11">
        <f t="shared" si="2"/>
        <v>-1.791759469228055</v>
      </c>
      <c r="J11" t="s">
        <v>17</v>
      </c>
      <c r="K11">
        <v>7</v>
      </c>
      <c r="M11">
        <f t="shared" ca="1" si="0"/>
        <v>1.0026236870213501</v>
      </c>
    </row>
    <row r="12" spans="1:19">
      <c r="A12">
        <f ca="1">Data!A32</f>
        <v>7</v>
      </c>
      <c r="B12">
        <f ca="1">Data!B32</f>
        <v>1.0019116388933691</v>
      </c>
      <c r="C12">
        <f t="shared" ca="1" si="1"/>
        <v>-6.2597943454905298</v>
      </c>
      <c r="D12">
        <f t="shared" si="2"/>
        <v>-1.9459101490553135</v>
      </c>
      <c r="M12">
        <f t="shared" ca="1" si="0"/>
        <v>1.0018484275792239</v>
      </c>
    </row>
    <row r="14" spans="1:19">
      <c r="A14" t="s">
        <v>21</v>
      </c>
    </row>
    <row r="15" spans="1:19">
      <c r="A15" t="s">
        <v>3</v>
      </c>
      <c r="B15" t="s">
        <v>4</v>
      </c>
      <c r="C15" t="s">
        <v>5</v>
      </c>
      <c r="D15" t="s">
        <v>9</v>
      </c>
      <c r="E15" t="s">
        <v>22</v>
      </c>
      <c r="F15" t="s">
        <v>23</v>
      </c>
      <c r="G15" t="s">
        <v>24</v>
      </c>
    </row>
    <row r="16" spans="1:19">
      <c r="A16">
        <f ca="1">Data!A26</f>
        <v>1</v>
      </c>
      <c r="B16">
        <f ca="1">Data!C26</f>
        <v>1.1947197078608807</v>
      </c>
      <c r="C16">
        <f t="shared" ref="C16:C22" ca="1" si="3">LN(B16-1)</f>
        <v>-1.6361941500476576</v>
      </c>
      <c r="D16">
        <f>LN(1/A16)</f>
        <v>0</v>
      </c>
      <c r="E16">
        <f ca="1">C16*D16</f>
        <v>0</v>
      </c>
      <c r="F16">
        <f>D16*D16</f>
        <v>0</v>
      </c>
      <c r="G16">
        <f ca="1">C16*C16</f>
        <v>2.6771312966501766</v>
      </c>
      <c r="J16" t="s">
        <v>12</v>
      </c>
      <c r="K16">
        <f ca="1">SUMIF(B16:B22,"&gt;1",D16:D22)</f>
        <v>-4.7874917427820458</v>
      </c>
      <c r="M16" t="s">
        <v>10</v>
      </c>
      <c r="N16">
        <f ca="1">(K21*K18-K16*K17)/(K21*K19-K16^2)</f>
        <v>3.053852890729964</v>
      </c>
      <c r="P16" t="s">
        <v>19</v>
      </c>
      <c r="Q16">
        <f ca="1">N16</f>
        <v>3.053852890729964</v>
      </c>
      <c r="R16" s="2">
        <f ca="1">EXP(0-Q16)</f>
        <v>4.717680669545514E-2</v>
      </c>
    </row>
    <row r="17" spans="1:18">
      <c r="A17">
        <f ca="1">Data!A27</f>
        <v>2</v>
      </c>
      <c r="B17">
        <f ca="1">Data!C27</f>
        <v>0.99540618622168753</v>
      </c>
      <c r="C17" t="e">
        <f t="shared" ca="1" si="3"/>
        <v>#NUM!</v>
      </c>
      <c r="D17">
        <f t="shared" ref="D17:D22" si="4">LN(1/A17)</f>
        <v>-0.69314718055994529</v>
      </c>
      <c r="E17" t="e">
        <f t="shared" ref="E17:E22" ca="1" si="5">C17*D17</f>
        <v>#NUM!</v>
      </c>
      <c r="F17">
        <f t="shared" ref="F17:F22" si="6">D17*D17</f>
        <v>0.48045301391820139</v>
      </c>
      <c r="G17" t="e">
        <f t="shared" ref="G17:G22" ca="1" si="7">C17*C17</f>
        <v>#NUM!</v>
      </c>
      <c r="J17" t="s">
        <v>13</v>
      </c>
      <c r="K17">
        <f ca="1">SUMIF(B16:B22,"&gt;1",C16:C22)</f>
        <v>-20.052528137786531</v>
      </c>
      <c r="M17" t="s">
        <v>11</v>
      </c>
      <c r="N17">
        <f ca="1">(K17*K19-K16*K18)/(K21*K19-K16^2)</f>
        <v>-1.3580581599364381</v>
      </c>
      <c r="P17" t="s">
        <v>18</v>
      </c>
      <c r="Q17">
        <f ca="1">EXP(N17)</f>
        <v>0.25715965534725327</v>
      </c>
      <c r="R17" s="2">
        <f ca="1">N17</f>
        <v>-1.3580581599364381</v>
      </c>
    </row>
    <row r="18" spans="1:18">
      <c r="A18">
        <f ca="1">Data!A28</f>
        <v>3</v>
      </c>
      <c r="B18">
        <f ca="1">Data!C28</f>
        <v>0.99507565894700301</v>
      </c>
      <c r="C18" t="e">
        <f t="shared" ca="1" si="3"/>
        <v>#NUM!</v>
      </c>
      <c r="D18">
        <f t="shared" si="4"/>
        <v>-1.0986122886681098</v>
      </c>
      <c r="E18" t="e">
        <f t="shared" ca="1" si="5"/>
        <v>#NUM!</v>
      </c>
      <c r="F18">
        <f t="shared" si="6"/>
        <v>1.2069489608125821</v>
      </c>
      <c r="G18" t="e">
        <f t="shared" ca="1" si="7"/>
        <v>#NUM!</v>
      </c>
      <c r="J18" t="s">
        <v>14</v>
      </c>
      <c r="K18">
        <f ca="1">SUMIF(B16:B22,"&gt;1",E16:E22)</f>
        <v>30.085084750627967</v>
      </c>
      <c r="M18" t="s">
        <v>27</v>
      </c>
      <c r="N18">
        <f ca="1">1-SUM(L25:L31)/SUM(M25:M31)</f>
        <v>0.83264837192275676</v>
      </c>
    </row>
    <row r="19" spans="1:18">
      <c r="A19">
        <f ca="1">Data!A29</f>
        <v>4</v>
      </c>
      <c r="B19">
        <f ca="1">Data!C29</f>
        <v>1.0101816013402618</v>
      </c>
      <c r="C19">
        <f t="shared" ca="1" si="3"/>
        <v>-4.587172977650769</v>
      </c>
      <c r="D19">
        <f t="shared" si="4"/>
        <v>-1.3862943611198906</v>
      </c>
      <c r="E19">
        <f t="shared" ca="1" si="5"/>
        <v>6.3591720323987992</v>
      </c>
      <c r="F19">
        <f t="shared" si="6"/>
        <v>1.9218120556728056</v>
      </c>
      <c r="G19">
        <f t="shared" ca="1" si="7"/>
        <v>21.042155926889421</v>
      </c>
      <c r="J19" t="s">
        <v>15</v>
      </c>
      <c r="K19">
        <f ca="1">SUMIF(B16:B22,"&gt;1",F16:F22)</f>
        <v>7.7225044452214417</v>
      </c>
    </row>
    <row r="20" spans="1:18">
      <c r="A20">
        <f ca="1">Data!A30</f>
        <v>5</v>
      </c>
      <c r="B20">
        <f ca="1">Data!C30</f>
        <v>1.0031091308833249</v>
      </c>
      <c r="C20">
        <f t="shared" ca="1" si="3"/>
        <v>-5.773412050584847</v>
      </c>
      <c r="D20">
        <f t="shared" si="4"/>
        <v>-1.6094379124341003</v>
      </c>
      <c r="E20">
        <f t="shared" ca="1" si="5"/>
        <v>9.2919482383151539</v>
      </c>
      <c r="F20">
        <f t="shared" si="6"/>
        <v>2.5902903939802346</v>
      </c>
      <c r="G20">
        <f t="shared" ca="1" si="7"/>
        <v>33.332286705838328</v>
      </c>
      <c r="J20" t="s">
        <v>16</v>
      </c>
      <c r="K20">
        <f ca="1">SUMIF(B16:B22,"&gt;1",G16:G22)</f>
        <v>121.94666522791576</v>
      </c>
    </row>
    <row r="21" spans="1:18">
      <c r="A21">
        <f ca="1">Data!A31</f>
        <v>6</v>
      </c>
      <c r="B21">
        <f ca="1">Data!C31</f>
        <v>1.0003172726816054</v>
      </c>
      <c r="C21">
        <f t="shared" ca="1" si="3"/>
        <v>-8.0557489595032585</v>
      </c>
      <c r="D21">
        <f t="shared" si="4"/>
        <v>-1.791759469228055</v>
      </c>
      <c r="E21">
        <f t="shared" ca="1" si="5"/>
        <v>14.433964479914014</v>
      </c>
      <c r="F21">
        <f t="shared" si="6"/>
        <v>3.2104019955684011</v>
      </c>
      <c r="G21">
        <f t="shared" ca="1" si="7"/>
        <v>64.895091298537835</v>
      </c>
      <c r="J21" t="s">
        <v>17</v>
      </c>
      <c r="K21">
        <f ca="1">COUNTIF(B16:B22,"&gt;1")</f>
        <v>4</v>
      </c>
    </row>
    <row r="22" spans="1:18">
      <c r="A22">
        <f ca="1">Data!A32</f>
        <v>7</v>
      </c>
      <c r="B22">
        <f ca="1">Data!C32</f>
        <v>0.98794673522373588</v>
      </c>
      <c r="C22" t="e">
        <f t="shared" ca="1" si="3"/>
        <v>#NUM!</v>
      </c>
      <c r="D22">
        <f t="shared" si="4"/>
        <v>-1.9459101490553135</v>
      </c>
      <c r="E22" t="e">
        <f t="shared" ca="1" si="5"/>
        <v>#NUM!</v>
      </c>
      <c r="F22">
        <f t="shared" si="6"/>
        <v>3.7865663081964724</v>
      </c>
      <c r="G22" t="e">
        <f t="shared" ca="1" si="7"/>
        <v>#NUM!</v>
      </c>
    </row>
    <row r="24" spans="1:18">
      <c r="J24" t="s">
        <v>20</v>
      </c>
      <c r="L24" t="s">
        <v>25</v>
      </c>
      <c r="M24" t="s">
        <v>26</v>
      </c>
    </row>
    <row r="25" spans="1:18">
      <c r="J25" s="2">
        <f t="shared" ref="J25:J31" ca="1" si="8">1+$Q$17*A16^(-$Q$16)</f>
        <v>1.2571596553472533</v>
      </c>
      <c r="L25">
        <f ca="1">(B16-J25)^2</f>
        <v>3.8987470421009687E-3</v>
      </c>
      <c r="M25">
        <f t="shared" ref="M25:M31" ca="1" si="9">(B16-AVERAGE($B$16:$B$22))^2</f>
        <v>2.82375213886971E-2</v>
      </c>
    </row>
    <row r="26" spans="1:18">
      <c r="J26">
        <f t="shared" ca="1" si="8"/>
        <v>1.0309671695954201</v>
      </c>
      <c r="L26">
        <f t="shared" ref="L26:L31" ca="1" si="10">(B17-J26)^2</f>
        <v>1.2645835385068857E-3</v>
      </c>
      <c r="M26">
        <f t="shared" ca="1" si="9"/>
        <v>9.7801830650075575E-4</v>
      </c>
    </row>
    <row r="27" spans="1:18">
      <c r="J27">
        <f t="shared" ca="1" si="8"/>
        <v>1.0089772787826452</v>
      </c>
      <c r="L27">
        <f t="shared" ca="1" si="10"/>
        <v>1.9325503405472061E-4</v>
      </c>
      <c r="M27">
        <f t="shared" ca="1" si="9"/>
        <v>9.9880090159370572E-4</v>
      </c>
    </row>
    <row r="28" spans="1:18">
      <c r="J28">
        <f t="shared" ca="1" si="8"/>
        <v>1.0037290670321384</v>
      </c>
      <c r="L28">
        <f t="shared" ca="1" si="10"/>
        <v>4.1635198997509853E-5</v>
      </c>
      <c r="M28">
        <f t="shared" ca="1" si="9"/>
        <v>2.7217968520211407E-4</v>
      </c>
    </row>
    <row r="29" spans="1:18">
      <c r="J29">
        <f t="shared" ca="1" si="8"/>
        <v>1.0018864759232939</v>
      </c>
      <c r="L29">
        <f t="shared" ca="1" si="10"/>
        <v>1.4948851512882431E-6</v>
      </c>
      <c r="M29">
        <f t="shared" ca="1" si="9"/>
        <v>5.5556090734560476E-4</v>
      </c>
    </row>
    <row r="30" spans="1:18">
      <c r="J30">
        <f t="shared" ca="1" si="8"/>
        <v>1.0010810440471003</v>
      </c>
      <c r="L30">
        <f t="shared" ca="1" si="10"/>
        <v>5.8334669874991478E-7</v>
      </c>
      <c r="M30">
        <f t="shared" ca="1" si="9"/>
        <v>6.9496547124396114E-4</v>
      </c>
    </row>
    <row r="31" spans="1:18">
      <c r="J31">
        <f t="shared" ca="1" si="8"/>
        <v>1.0006751460678214</v>
      </c>
      <c r="L31">
        <f t="shared" ca="1" si="10"/>
        <v>1.6201244261583312E-4</v>
      </c>
      <c r="M31">
        <f t="shared" ca="1" si="9"/>
        <v>1.5002247782019325E-3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0"/>
  <sheetViews>
    <sheetView topLeftCell="A4" workbookViewId="0">
      <selection activeCell="A4" sqref="A4"/>
    </sheetView>
  </sheetViews>
  <sheetFormatPr defaultRowHeight="15"/>
  <cols>
    <col min="9" max="9" width="10.5703125" bestFit="1" customWidth="1"/>
    <col min="11" max="11" width="12" bestFit="1" customWidth="1"/>
  </cols>
  <sheetData>
    <row r="1" spans="1:16">
      <c r="A1" t="s">
        <v>6</v>
      </c>
      <c r="B1" t="s">
        <v>28</v>
      </c>
    </row>
    <row r="2" spans="1:16">
      <c r="A2" t="s">
        <v>7</v>
      </c>
      <c r="B2" t="s">
        <v>29</v>
      </c>
    </row>
    <row r="4" spans="1:16">
      <c r="A4" t="str">
        <f ca="1">Data!E25</f>
        <v>Paid</v>
      </c>
    </row>
    <row r="5" spans="1:16">
      <c r="A5" t="s">
        <v>3</v>
      </c>
      <c r="B5" t="s">
        <v>4</v>
      </c>
      <c r="C5" t="s">
        <v>5</v>
      </c>
      <c r="D5" t="s">
        <v>22</v>
      </c>
      <c r="E5" t="s">
        <v>23</v>
      </c>
      <c r="F5" t="s">
        <v>24</v>
      </c>
    </row>
    <row r="6" spans="1:16">
      <c r="A6">
        <f ca="1">Data!A26</f>
        <v>1</v>
      </c>
      <c r="B6">
        <f ca="1">Data!B26</f>
        <v>1.2469440164757202</v>
      </c>
      <c r="C6">
        <f t="shared" ref="C6:C12" ca="1" si="0">LN(B6-1)</f>
        <v>-1.3985936219884998</v>
      </c>
      <c r="D6">
        <f ca="1">C6*A6</f>
        <v>-1.3985936219884998</v>
      </c>
      <c r="E6">
        <f>A6*A6</f>
        <v>1</v>
      </c>
      <c r="F6">
        <f t="shared" ref="F6:F12" ca="1" si="1">C6*C6</f>
        <v>1.9560641194669106</v>
      </c>
      <c r="I6" t="s">
        <v>12</v>
      </c>
      <c r="J6">
        <f ca="1">SUMIF(B6:B12,"&gt;1",A6:A12)</f>
        <v>28</v>
      </c>
      <c r="L6" t="s">
        <v>10</v>
      </c>
      <c r="M6">
        <f ca="1">(J11*J8-J6*J7)/(J11*J9-J6^2)</f>
        <v>-0.66752486281842727</v>
      </c>
      <c r="O6" t="s">
        <v>19</v>
      </c>
      <c r="P6">
        <f ca="1">-M6</f>
        <v>0.66752486281842727</v>
      </c>
    </row>
    <row r="7" spans="1:16">
      <c r="A7">
        <f ca="1">Data!A27</f>
        <v>2</v>
      </c>
      <c r="B7">
        <f ca="1">Data!B27</f>
        <v>1.015847215161064</v>
      </c>
      <c r="C7">
        <f t="shared" ca="1" si="0"/>
        <v>-4.1447614937132453</v>
      </c>
      <c r="D7">
        <f t="shared" ref="D7:D12" ca="1" si="2">C7*A7</f>
        <v>-8.2895229874264906</v>
      </c>
      <c r="E7">
        <f t="shared" ref="E7:E12" si="3">A7*A7</f>
        <v>4</v>
      </c>
      <c r="F7">
        <f t="shared" ca="1" si="1"/>
        <v>17.179047839768053</v>
      </c>
      <c r="I7" t="s">
        <v>13</v>
      </c>
      <c r="J7">
        <f ca="1">SUMIF(B6:B12,"&gt;1",C6:C12)</f>
        <v>-32.474857941246114</v>
      </c>
      <c r="L7" t="s">
        <v>11</v>
      </c>
      <c r="M7">
        <f ca="1">(J7*J9-J6*J8)/(J11*J9-J6^2)</f>
        <v>-1.9691659689043048</v>
      </c>
      <c r="O7" t="s">
        <v>18</v>
      </c>
      <c r="P7">
        <f ca="1">EXP(M7)</f>
        <v>0.13957321608677276</v>
      </c>
    </row>
    <row r="8" spans="1:16">
      <c r="A8">
        <f ca="1">Data!A28</f>
        <v>3</v>
      </c>
      <c r="B8">
        <f ca="1">Data!B28</f>
        <v>1.0094601150677969</v>
      </c>
      <c r="C8">
        <f t="shared" ca="1" si="0"/>
        <v>-4.6606707323774348</v>
      </c>
      <c r="D8">
        <f t="shared" ca="1" si="2"/>
        <v>-13.982012197132304</v>
      </c>
      <c r="E8">
        <f t="shared" si="3"/>
        <v>9</v>
      </c>
      <c r="F8">
        <f t="shared" ca="1" si="1"/>
        <v>21.721851675639613</v>
      </c>
      <c r="I8" t="s">
        <v>14</v>
      </c>
      <c r="J8">
        <f ca="1">SUMIF(B6:B12,"&gt;1",D6:D12)</f>
        <v>-148.59012792390041</v>
      </c>
      <c r="L8" t="s">
        <v>27</v>
      </c>
      <c r="M8">
        <f ca="1">1-SUM(K15:K21)/SUM(L15:L21)</f>
        <v>0.36669168214255288</v>
      </c>
    </row>
    <row r="9" spans="1:16">
      <c r="A9">
        <f ca="1">Data!A29</f>
        <v>4</v>
      </c>
      <c r="B9">
        <f ca="1">Data!B29</f>
        <v>1.0095429539283498</v>
      </c>
      <c r="C9">
        <f t="shared" ca="1" si="0"/>
        <v>-4.6519522053539371</v>
      </c>
      <c r="D9">
        <f t="shared" ca="1" si="2"/>
        <v>-18.607808821415748</v>
      </c>
      <c r="E9">
        <f t="shared" si="3"/>
        <v>16</v>
      </c>
      <c r="F9">
        <f t="shared" ca="1" si="1"/>
        <v>21.64065932089736</v>
      </c>
      <c r="I9" t="s">
        <v>15</v>
      </c>
      <c r="J9">
        <f ca="1">SUMIF(B6:B12,"&gt;1",E6:E12)</f>
        <v>140</v>
      </c>
    </row>
    <row r="10" spans="1:16">
      <c r="A10">
        <f ca="1">Data!A30</f>
        <v>5</v>
      </c>
      <c r="B10">
        <f ca="1">Data!B30</f>
        <v>1.0034794418832607</v>
      </c>
      <c r="C10">
        <f t="shared" ca="1" si="0"/>
        <v>-5.6608833764311148</v>
      </c>
      <c r="D10">
        <f t="shared" ca="1" si="2"/>
        <v>-28.304416882155575</v>
      </c>
      <c r="E10">
        <f t="shared" si="3"/>
        <v>25</v>
      </c>
      <c r="F10">
        <f t="shared" ca="1" si="1"/>
        <v>32.045600601554142</v>
      </c>
      <c r="I10" t="s">
        <v>16</v>
      </c>
      <c r="J10">
        <f ca="1">SUMIF(B6:B12,"&gt;1",F6:F12)</f>
        <v>166.19775672853012</v>
      </c>
    </row>
    <row r="11" spans="1:16">
      <c r="A11">
        <f ca="1">Data!A31</f>
        <v>6</v>
      </c>
      <c r="B11">
        <f ca="1">Data!B31</f>
        <v>1.0033519863589664</v>
      </c>
      <c r="C11">
        <f t="shared" ca="1" si="0"/>
        <v>-5.6982021658913489</v>
      </c>
      <c r="D11">
        <f t="shared" ca="1" si="2"/>
        <v>-34.189212995348093</v>
      </c>
      <c r="E11">
        <f t="shared" si="3"/>
        <v>36</v>
      </c>
      <c r="F11">
        <f t="shared" ca="1" si="1"/>
        <v>32.469507923368859</v>
      </c>
      <c r="I11" t="s">
        <v>17</v>
      </c>
      <c r="J11">
        <f ca="1">COUNTIF(B6:B12,"&gt;1")</f>
        <v>7</v>
      </c>
    </row>
    <row r="12" spans="1:16">
      <c r="A12">
        <f ca="1">Data!A32</f>
        <v>7</v>
      </c>
      <c r="B12">
        <f ca="1">Data!B32</f>
        <v>1.0019116388933691</v>
      </c>
      <c r="C12">
        <f t="shared" ca="1" si="0"/>
        <v>-6.2597943454905298</v>
      </c>
      <c r="D12">
        <f t="shared" ca="1" si="2"/>
        <v>-43.818560418433705</v>
      </c>
      <c r="E12">
        <f t="shared" si="3"/>
        <v>49</v>
      </c>
      <c r="F12">
        <f t="shared" ca="1" si="1"/>
        <v>39.185025247835213</v>
      </c>
    </row>
    <row r="14" spans="1:16">
      <c r="H14" t="s">
        <v>30</v>
      </c>
      <c r="I14" t="s">
        <v>20</v>
      </c>
      <c r="K14" t="s">
        <v>25</v>
      </c>
      <c r="L14" t="s">
        <v>26</v>
      </c>
    </row>
    <row r="15" spans="1:16">
      <c r="H15">
        <f t="shared" ref="H15:H21" ca="1" si="4">$M$7+$M$6*A6</f>
        <v>-2.6366908317227322</v>
      </c>
      <c r="I15" s="2">
        <f t="shared" ref="I15:I21" ca="1" si="5">1+$P$7/EXP($P$6*A6)</f>
        <v>1.0715978071613448</v>
      </c>
      <c r="K15">
        <f t="shared" ref="K15:K20" ca="1" si="6">(B6-I15)^2</f>
        <v>3.0746293120920747E-2</v>
      </c>
      <c r="L15">
        <f t="shared" ref="L15:L21" ca="1" si="7">(B6-AVERAGE($B$6:$B$12))^2</f>
        <v>4.2205050510043439E-2</v>
      </c>
    </row>
    <row r="16" spans="1:16">
      <c r="H16">
        <f t="shared" ca="1" si="4"/>
        <v>-3.3042156945411594</v>
      </c>
      <c r="I16" s="2">
        <f t="shared" ca="1" si="5"/>
        <v>1.0367280065190023</v>
      </c>
      <c r="K16">
        <f t="shared" ca="1" si="6"/>
        <v>4.3600744773375077E-4</v>
      </c>
      <c r="L16">
        <f t="shared" ca="1" si="7"/>
        <v>6.5833928058281889E-4</v>
      </c>
    </row>
    <row r="17" spans="1:16">
      <c r="H17">
        <f t="shared" ca="1" si="4"/>
        <v>-3.9717405573595865</v>
      </c>
      <c r="I17">
        <f t="shared" ca="1" si="5"/>
        <v>1.0188406114145374</v>
      </c>
      <c r="K17">
        <f t="shared" ca="1" si="6"/>
        <v>8.7993711711212638E-5</v>
      </c>
      <c r="L17">
        <f t="shared" ca="1" si="7"/>
        <v>1.0268963289668503E-3</v>
      </c>
    </row>
    <row r="18" spans="1:16">
      <c r="H18">
        <f t="shared" ca="1" si="4"/>
        <v>-4.6392654201780141</v>
      </c>
      <c r="I18">
        <f t="shared" ca="1" si="5"/>
        <v>1.009664794583663</v>
      </c>
      <c r="K18">
        <f t="shared" ca="1" si="6"/>
        <v>1.4845145287144354E-8</v>
      </c>
      <c r="L18">
        <f t="shared" ca="1" si="7"/>
        <v>1.021594011694073E-3</v>
      </c>
    </row>
    <row r="19" spans="1:16">
      <c r="H19">
        <f t="shared" ca="1" si="4"/>
        <v>-5.3067902829964408</v>
      </c>
      <c r="I19">
        <f t="shared" ca="1" si="5"/>
        <v>1.0049578143877183</v>
      </c>
      <c r="K19">
        <f t="shared" ca="1" si="6"/>
        <v>2.1855852619362142E-6</v>
      </c>
      <c r="L19">
        <f t="shared" ca="1" si="7"/>
        <v>1.4459687946953021E-3</v>
      </c>
    </row>
    <row r="20" spans="1:16">
      <c r="H20">
        <f t="shared" ca="1" si="4"/>
        <v>-5.9743151458148684</v>
      </c>
      <c r="I20">
        <f t="shared" ca="1" si="5"/>
        <v>1.00254324324126</v>
      </c>
      <c r="K20">
        <f t="shared" ca="1" si="6"/>
        <v>6.540654304374693E-7</v>
      </c>
      <c r="L20">
        <f t="shared" ca="1" si="7"/>
        <v>1.455678260723015E-3</v>
      </c>
    </row>
    <row r="21" spans="1:16">
      <c r="H21">
        <f t="shared" ca="1" si="4"/>
        <v>-6.6418400086332952</v>
      </c>
      <c r="I21">
        <f t="shared" ca="1" si="5"/>
        <v>1.0013046245136239</v>
      </c>
      <c r="K21">
        <f ca="1">(B12-I21)^2</f>
        <v>3.6846645721744572E-7</v>
      </c>
      <c r="L21">
        <f t="shared" ca="1" si="7"/>
        <v>1.5676610289528763E-3</v>
      </c>
    </row>
    <row r="23" spans="1:16">
      <c r="A23" t="s">
        <v>1</v>
      </c>
    </row>
    <row r="24" spans="1:16">
      <c r="A24" t="s">
        <v>3</v>
      </c>
      <c r="B24" t="s">
        <v>4</v>
      </c>
      <c r="C24" t="s">
        <v>5</v>
      </c>
      <c r="D24" t="s">
        <v>22</v>
      </c>
      <c r="E24" t="s">
        <v>23</v>
      </c>
      <c r="F24" t="s">
        <v>24</v>
      </c>
    </row>
    <row r="25" spans="1:16">
      <c r="A25">
        <f ca="1">Data!A26</f>
        <v>1</v>
      </c>
      <c r="B25">
        <f ca="1">Data!C26</f>
        <v>1.1947197078608807</v>
      </c>
      <c r="C25">
        <f t="shared" ref="C25:C31" ca="1" si="8">LN(B25-1)</f>
        <v>-1.6361941500476576</v>
      </c>
      <c r="D25">
        <f t="shared" ref="D25:D30" ca="1" si="9">C25*A25</f>
        <v>-1.6361941500476576</v>
      </c>
      <c r="E25">
        <f t="shared" ref="E25:E30" si="10">A25*A25</f>
        <v>1</v>
      </c>
      <c r="F25">
        <f t="shared" ref="F25:F31" ca="1" si="11">C25*C25</f>
        <v>2.6771312966501766</v>
      </c>
      <c r="I25" t="s">
        <v>12</v>
      </c>
      <c r="J25">
        <f ca="1">SUMIF(B25:B31,"&gt;1",A25:A31)</f>
        <v>16</v>
      </c>
      <c r="L25" t="s">
        <v>10</v>
      </c>
      <c r="M25">
        <f ca="1">(J30*J27-J25*J26)/(J30*J28-J25^2)</f>
        <v>-1.2125948228177432</v>
      </c>
      <c r="O25" t="s">
        <v>19</v>
      </c>
      <c r="P25">
        <f ca="1">-M25</f>
        <v>1.2125948228177432</v>
      </c>
    </row>
    <row r="26" spans="1:16">
      <c r="A26">
        <f ca="1">Data!A27</f>
        <v>2</v>
      </c>
      <c r="B26">
        <f ca="1">Data!C27</f>
        <v>0.99540618622168753</v>
      </c>
      <c r="C26" t="e">
        <f t="shared" ca="1" si="8"/>
        <v>#NUM!</v>
      </c>
      <c r="D26" t="e">
        <f t="shared" ca="1" si="9"/>
        <v>#NUM!</v>
      </c>
      <c r="E26">
        <f t="shared" si="10"/>
        <v>4</v>
      </c>
      <c r="F26" t="e">
        <f t="shared" ca="1" si="11"/>
        <v>#NUM!</v>
      </c>
      <c r="I26" t="s">
        <v>13</v>
      </c>
      <c r="J26">
        <f ca="1">SUMIF(B25:B31,"&gt;1",C25:C31)</f>
        <v>-20.052528137786531</v>
      </c>
      <c r="L26" t="s">
        <v>11</v>
      </c>
      <c r="M26">
        <f ca="1">(J26*J28-J25*J27)/(J30*J28-J25^2)</f>
        <v>-0.16275274317566105</v>
      </c>
      <c r="O26" t="s">
        <v>18</v>
      </c>
      <c r="P26">
        <f ca="1">EXP(M26)</f>
        <v>0.84980128160624135</v>
      </c>
    </row>
    <row r="27" spans="1:16">
      <c r="A27">
        <f ca="1">Data!A28</f>
        <v>3</v>
      </c>
      <c r="B27">
        <f ca="1">Data!C28</f>
        <v>0.99507565894700301</v>
      </c>
      <c r="C27" t="e">
        <f t="shared" ca="1" si="8"/>
        <v>#NUM!</v>
      </c>
      <c r="D27" t="e">
        <f t="shared" ca="1" si="9"/>
        <v>#NUM!</v>
      </c>
      <c r="E27">
        <f t="shared" si="10"/>
        <v>9</v>
      </c>
      <c r="F27" t="e">
        <f t="shared" ca="1" si="11"/>
        <v>#NUM!</v>
      </c>
      <c r="I27" t="s">
        <v>14</v>
      </c>
      <c r="J27">
        <f ca="1">SUMIF(B25:B31,"&gt;1",D25:D31)</f>
        <v>-97.186440070594529</v>
      </c>
      <c r="L27" t="s">
        <v>27</v>
      </c>
      <c r="M27">
        <f ca="1">1-SUM(K34:K40)/SUM(L34:L40)</f>
        <v>0.69408622617531424</v>
      </c>
    </row>
    <row r="28" spans="1:16">
      <c r="A28">
        <f ca="1">Data!A29</f>
        <v>4</v>
      </c>
      <c r="B28">
        <f ca="1">Data!C29</f>
        <v>1.0101816013402618</v>
      </c>
      <c r="C28">
        <f t="shared" ca="1" si="8"/>
        <v>-4.587172977650769</v>
      </c>
      <c r="D28">
        <f t="shared" ca="1" si="9"/>
        <v>-18.348691910603076</v>
      </c>
      <c r="E28">
        <f t="shared" si="10"/>
        <v>16</v>
      </c>
      <c r="F28">
        <f t="shared" ca="1" si="11"/>
        <v>21.042155926889421</v>
      </c>
      <c r="I28" t="s">
        <v>15</v>
      </c>
      <c r="J28">
        <f ca="1">SUMIF(B25:B31,"&gt;1",E25:E31)</f>
        <v>78</v>
      </c>
    </row>
    <row r="29" spans="1:16">
      <c r="A29">
        <f ca="1">Data!A30</f>
        <v>5</v>
      </c>
      <c r="B29">
        <f ca="1">Data!C30</f>
        <v>1.0031091308833249</v>
      </c>
      <c r="C29">
        <f t="shared" ca="1" si="8"/>
        <v>-5.773412050584847</v>
      </c>
      <c r="D29">
        <f t="shared" ca="1" si="9"/>
        <v>-28.867060252924233</v>
      </c>
      <c r="E29">
        <f t="shared" si="10"/>
        <v>25</v>
      </c>
      <c r="F29">
        <f t="shared" ca="1" si="11"/>
        <v>33.332286705838328</v>
      </c>
      <c r="I29" t="s">
        <v>16</v>
      </c>
      <c r="J29">
        <f ca="1">SUMIF(B25:B31,"&gt;1",F25:F31)</f>
        <v>121.94666522791576</v>
      </c>
    </row>
    <row r="30" spans="1:16">
      <c r="A30">
        <f ca="1">Data!A31</f>
        <v>6</v>
      </c>
      <c r="B30">
        <f ca="1">Data!C31</f>
        <v>1.0003172726816054</v>
      </c>
      <c r="C30">
        <f t="shared" ca="1" si="8"/>
        <v>-8.0557489595032585</v>
      </c>
      <c r="D30">
        <f t="shared" ca="1" si="9"/>
        <v>-48.334493757019551</v>
      </c>
      <c r="E30">
        <f t="shared" si="10"/>
        <v>36</v>
      </c>
      <c r="F30">
        <f t="shared" ca="1" si="11"/>
        <v>64.895091298537835</v>
      </c>
      <c r="I30" t="s">
        <v>17</v>
      </c>
      <c r="J30">
        <f ca="1">COUNTIF(B25:B31,"&gt;1")</f>
        <v>4</v>
      </c>
    </row>
    <row r="31" spans="1:16">
      <c r="A31">
        <f ca="1">Data!A32</f>
        <v>7</v>
      </c>
      <c r="B31">
        <f ca="1">Data!C32</f>
        <v>0.98794673522373588</v>
      </c>
      <c r="C31" t="e">
        <f t="shared" ca="1" si="8"/>
        <v>#NUM!</v>
      </c>
      <c r="D31" t="e">
        <f ca="1">C31*A31</f>
        <v>#NUM!</v>
      </c>
      <c r="E31">
        <f>A31*A31</f>
        <v>49</v>
      </c>
      <c r="F31" t="e">
        <f t="shared" ca="1" si="11"/>
        <v>#NUM!</v>
      </c>
    </row>
    <row r="33" spans="8:12">
      <c r="H33" t="s">
        <v>30</v>
      </c>
      <c r="I33" t="s">
        <v>20</v>
      </c>
      <c r="K33" t="s">
        <v>25</v>
      </c>
      <c r="L33" t="s">
        <v>26</v>
      </c>
    </row>
    <row r="34" spans="8:12">
      <c r="H34">
        <f ca="1">$M$26+$M$25*A25</f>
        <v>-1.3753475659934042</v>
      </c>
      <c r="I34">
        <f t="shared" ref="I34:I40" ca="1" si="12">1+$P$26/EXP($P$25*A25)</f>
        <v>1.252751732629469</v>
      </c>
      <c r="K34">
        <f t="shared" ref="K34:K39" ca="1" si="13">(B25-I34)^2</f>
        <v>3.3677158987420546E-3</v>
      </c>
      <c r="L34">
        <f t="shared" ref="L34:L40" ca="1" si="14">(B25-AVERAGE($B$6:$B$12))^2</f>
        <v>2.3474643054448463E-2</v>
      </c>
    </row>
    <row r="35" spans="8:12">
      <c r="H35">
        <f t="shared" ref="H35:H40" ca="1" si="15">$M$26+$M$25*A26</f>
        <v>-2.5879423888111477</v>
      </c>
      <c r="I35">
        <f t="shared" ca="1" si="12"/>
        <v>1.075174561076738</v>
      </c>
      <c r="K35">
        <f t="shared" ca="1" si="13"/>
        <v>6.3629936270158541E-3</v>
      </c>
      <c r="L35">
        <f t="shared" ca="1" si="14"/>
        <v>2.1251318179735064E-3</v>
      </c>
    </row>
    <row r="36" spans="8:12">
      <c r="H36">
        <f t="shared" ca="1" si="15"/>
        <v>-3.8005372116288911</v>
      </c>
      <c r="I36">
        <f t="shared" ca="1" si="12"/>
        <v>1.0223587572448607</v>
      </c>
      <c r="K36">
        <f t="shared" ca="1" si="13"/>
        <v>7.4436745273056507E-4</v>
      </c>
      <c r="L36">
        <f t="shared" ca="1" si="14"/>
        <v>2.1557151204249373E-3</v>
      </c>
    </row>
    <row r="37" spans="8:12">
      <c r="H37">
        <f t="shared" ca="1" si="15"/>
        <v>-5.0131320344466337</v>
      </c>
      <c r="I37">
        <f t="shared" ca="1" si="12"/>
        <v>1.0066500424927562</v>
      </c>
      <c r="K37">
        <f t="shared" ca="1" si="13"/>
        <v>1.2471907893394771E-5</v>
      </c>
      <c r="L37">
        <f t="shared" ca="1" si="14"/>
        <v>9.8117649415631705E-4</v>
      </c>
    </row>
    <row r="38" spans="8:12">
      <c r="H38">
        <f t="shared" ca="1" si="15"/>
        <v>-6.2257268572643767</v>
      </c>
      <c r="I38">
        <f t="shared" ca="1" si="12"/>
        <v>1.0019778856521924</v>
      </c>
      <c r="K38">
        <f t="shared" ca="1" si="13"/>
        <v>1.2797157729600346E-6</v>
      </c>
      <c r="L38">
        <f t="shared" ca="1" si="14"/>
        <v>1.4742687403479797E-3</v>
      </c>
    </row>
    <row r="39" spans="8:12">
      <c r="H39">
        <f t="shared" ca="1" si="15"/>
        <v>-7.4383216800821206</v>
      </c>
      <c r="I39">
        <f t="shared" ca="1" si="12"/>
        <v>1.0005882716775736</v>
      </c>
      <c r="K39">
        <f t="shared" ca="1" si="13"/>
        <v>7.3440455815752733E-8</v>
      </c>
      <c r="L39">
        <f t="shared" ca="1" si="14"/>
        <v>1.6964567454844132E-3</v>
      </c>
    </row>
    <row r="40" spans="8:12">
      <c r="H40">
        <f t="shared" ca="1" si="15"/>
        <v>-8.6509165028998627</v>
      </c>
      <c r="I40">
        <f t="shared" ca="1" si="12"/>
        <v>1.0001749664174224</v>
      </c>
      <c r="K40">
        <f ca="1">(B31-I40)^2</f>
        <v>1.4952963812624867E-4</v>
      </c>
      <c r="L40">
        <f t="shared" ca="1" si="14"/>
        <v>2.8685239584084771E-3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0"/>
  <sheetViews>
    <sheetView workbookViewId="0">
      <selection activeCell="A4" sqref="A4"/>
    </sheetView>
  </sheetViews>
  <sheetFormatPr defaultRowHeight="15"/>
  <cols>
    <col min="9" max="9" width="10.5703125" bestFit="1" customWidth="1"/>
    <col min="16" max="16" width="10.5703125" bestFit="1" customWidth="1"/>
  </cols>
  <sheetData>
    <row r="1" spans="1:16">
      <c r="A1" t="s">
        <v>6</v>
      </c>
      <c r="B1" t="s">
        <v>33</v>
      </c>
    </row>
    <row r="2" spans="1:16">
      <c r="A2" t="s">
        <v>7</v>
      </c>
      <c r="B2" t="s">
        <v>31</v>
      </c>
    </row>
    <row r="4" spans="1:16">
      <c r="A4" t="s">
        <v>0</v>
      </c>
    </row>
    <row r="5" spans="1:16">
      <c r="A5" t="s">
        <v>3</v>
      </c>
      <c r="B5" t="s">
        <v>4</v>
      </c>
      <c r="C5" t="s">
        <v>32</v>
      </c>
      <c r="D5" t="s">
        <v>22</v>
      </c>
      <c r="E5" t="s">
        <v>23</v>
      </c>
      <c r="F5" t="s">
        <v>24</v>
      </c>
    </row>
    <row r="6" spans="1:16">
      <c r="A6">
        <f ca="1">Data!A26</f>
        <v>1</v>
      </c>
      <c r="B6">
        <f ca="1">Data!B26</f>
        <v>1.2469440164757202</v>
      </c>
      <c r="C6">
        <f ca="1">LN(LN(B6))</f>
        <v>-1.5109701271004643</v>
      </c>
      <c r="D6">
        <f t="shared" ref="D6:D12" ca="1" si="0">C6*A6</f>
        <v>-1.5109701271004643</v>
      </c>
      <c r="E6">
        <f t="shared" ref="E6:E12" si="1">A6*A6</f>
        <v>1</v>
      </c>
      <c r="F6">
        <f t="shared" ref="F6:F12" ca="1" si="2">C6*C6</f>
        <v>2.283030724989993</v>
      </c>
      <c r="I6" t="s">
        <v>12</v>
      </c>
      <c r="J6">
        <f ca="1">SUMIF(B6:B12,"&gt;1",A6:A12)</f>
        <v>28</v>
      </c>
      <c r="L6" t="s">
        <v>10</v>
      </c>
      <c r="M6">
        <f ca="1">(J11*J8-J6*J7)/(J11*J9-J6^2)</f>
        <v>-0.65503790216480207</v>
      </c>
      <c r="O6" t="s">
        <v>19</v>
      </c>
      <c r="P6" s="2">
        <f ca="1">EXP(M6)</f>
        <v>0.51942237498149069</v>
      </c>
    </row>
    <row r="7" spans="1:16">
      <c r="A7">
        <f ca="1">Data!A27</f>
        <v>2</v>
      </c>
      <c r="B7">
        <f ca="1">Data!B27</f>
        <v>1.015847215161064</v>
      </c>
      <c r="C7">
        <f t="shared" ref="C7:C12" ca="1" si="3">LN(LN(B7))</f>
        <v>-4.1526332737036658</v>
      </c>
      <c r="D7">
        <f t="shared" ca="1" si="0"/>
        <v>-8.3052665474073315</v>
      </c>
      <c r="E7">
        <f t="shared" si="1"/>
        <v>4</v>
      </c>
      <c r="F7">
        <f t="shared" ca="1" si="2"/>
        <v>17.244363105870825</v>
      </c>
      <c r="I7" t="s">
        <v>13</v>
      </c>
      <c r="J7">
        <f ca="1">SUMIF(B6:B12,"&gt;1",C6:C12)</f>
        <v>-32.608936276943851</v>
      </c>
      <c r="L7" t="s">
        <v>11</v>
      </c>
      <c r="M7">
        <f ca="1">(J7*J9-J6*J8)/(J11*J9-J6^2)</f>
        <v>-2.0382678594756278</v>
      </c>
      <c r="O7" t="s">
        <v>18</v>
      </c>
      <c r="P7" s="2">
        <f ca="1">EXP(EXP(M7))</f>
        <v>1.1391178351765068</v>
      </c>
    </row>
    <row r="8" spans="1:16">
      <c r="A8">
        <f ca="1">Data!A28</f>
        <v>3</v>
      </c>
      <c r="B8">
        <f ca="1">Data!B28</f>
        <v>1.0094601150677969</v>
      </c>
      <c r="C8">
        <f t="shared" ca="1" si="3"/>
        <v>-4.6653822505090599</v>
      </c>
      <c r="D8">
        <f t="shared" ca="1" si="0"/>
        <v>-13.99614675152718</v>
      </c>
      <c r="E8">
        <f t="shared" si="1"/>
        <v>9</v>
      </c>
      <c r="F8">
        <f t="shared" ca="1" si="2"/>
        <v>21.76579154336498</v>
      </c>
      <c r="I8" t="s">
        <v>14</v>
      </c>
      <c r="J8">
        <f ca="1">SUMIF(B6:B12,"&gt;1",D6:D12)</f>
        <v>-148.77680636838986</v>
      </c>
      <c r="L8" t="s">
        <v>27</v>
      </c>
      <c r="M8">
        <f ca="1">1-SUM(K15:K21)/SUM(L15:L21)</f>
        <v>0.35623164036554356</v>
      </c>
      <c r="P8" s="2"/>
    </row>
    <row r="9" spans="1:16">
      <c r="A9">
        <f ca="1">Data!A29</f>
        <v>4</v>
      </c>
      <c r="B9">
        <f ca="1">Data!B29</f>
        <v>1.0095429539283498</v>
      </c>
      <c r="C9">
        <f t="shared" ca="1" si="3"/>
        <v>-4.6567048177389996</v>
      </c>
      <c r="D9">
        <f t="shared" ca="1" si="0"/>
        <v>-18.626819270955998</v>
      </c>
      <c r="E9">
        <f t="shared" si="1"/>
        <v>16</v>
      </c>
      <c r="F9">
        <f t="shared" ca="1" si="2"/>
        <v>21.684899759553609</v>
      </c>
      <c r="I9" t="s">
        <v>15</v>
      </c>
      <c r="J9">
        <f ca="1">SUMIF(B6:B12,"&gt;1",E6:E12)</f>
        <v>140</v>
      </c>
      <c r="P9" s="2"/>
    </row>
    <row r="10" spans="1:16">
      <c r="A10">
        <f ca="1">Data!A30</f>
        <v>5</v>
      </c>
      <c r="B10">
        <f ca="1">Data!B30</f>
        <v>1.0034794418832607</v>
      </c>
      <c r="C10">
        <f t="shared" ca="1" si="3"/>
        <v>-5.662620580434699</v>
      </c>
      <c r="D10">
        <f t="shared" ca="1" si="0"/>
        <v>-28.313102902173494</v>
      </c>
      <c r="E10">
        <f t="shared" si="1"/>
        <v>25</v>
      </c>
      <c r="F10">
        <f t="shared" ca="1" si="2"/>
        <v>32.065271837962605</v>
      </c>
      <c r="I10" t="s">
        <v>16</v>
      </c>
      <c r="J10">
        <f ca="1">SUMIF(B6:B12,"&gt;1",F6:F12)</f>
        <v>166.72892447480007</v>
      </c>
      <c r="P10" s="2"/>
    </row>
    <row r="11" spans="1:16">
      <c r="A11">
        <f ca="1">Data!A31</f>
        <v>6</v>
      </c>
      <c r="B11">
        <f ca="1">Data!B31</f>
        <v>1.0033519863589664</v>
      </c>
      <c r="C11">
        <f t="shared" ca="1" si="3"/>
        <v>-5.6998758229733628</v>
      </c>
      <c r="D11">
        <f t="shared" ca="1" si="0"/>
        <v>-34.19925493784018</v>
      </c>
      <c r="E11">
        <f t="shared" si="1"/>
        <v>36</v>
      </c>
      <c r="F11">
        <f t="shared" ca="1" si="2"/>
        <v>32.488584397316274</v>
      </c>
      <c r="I11" t="s">
        <v>17</v>
      </c>
      <c r="J11">
        <f ca="1">COUNTIF(B6:B12,"&gt;1")</f>
        <v>7</v>
      </c>
      <c r="P11" s="2"/>
    </row>
    <row r="12" spans="1:16">
      <c r="A12">
        <f ca="1">Data!A32</f>
        <v>7</v>
      </c>
      <c r="B12">
        <f ca="1">Data!B32</f>
        <v>1.0019116388933691</v>
      </c>
      <c r="C12">
        <f t="shared" ca="1" si="3"/>
        <v>-6.260749404483601</v>
      </c>
      <c r="D12">
        <f t="shared" ca="1" si="0"/>
        <v>-43.825245831385203</v>
      </c>
      <c r="E12">
        <f t="shared" si="1"/>
        <v>49</v>
      </c>
      <c r="F12">
        <f t="shared" ca="1" si="2"/>
        <v>39.196983105741765</v>
      </c>
      <c r="P12" s="2"/>
    </row>
    <row r="13" spans="1:16">
      <c r="P13" s="2"/>
    </row>
    <row r="14" spans="1:16">
      <c r="H14" t="s">
        <v>30</v>
      </c>
      <c r="I14" t="s">
        <v>20</v>
      </c>
      <c r="K14" t="s">
        <v>25</v>
      </c>
      <c r="L14" t="s">
        <v>26</v>
      </c>
      <c r="P14" s="2"/>
    </row>
    <row r="15" spans="1:16">
      <c r="H15">
        <f t="shared" ref="H15:H21" ca="1" si="4">$M$7+$M$6*A6</f>
        <v>-2.6933057616404299</v>
      </c>
      <c r="I15" s="2">
        <f t="shared" ref="I15:I21" ca="1" si="5">$P$7^($P$6^A6)</f>
        <v>1.0699981416123205</v>
      </c>
      <c r="K15">
        <f t="shared" ref="K15:K20" ca="1" si="6">(B6-I15)^2</f>
        <v>3.1309842631173881E-2</v>
      </c>
      <c r="L15">
        <f t="shared" ref="L15:L21" ca="1" si="7">(B6-AVERAGE($B$6:$B$12))^2</f>
        <v>4.2205050510043439E-2</v>
      </c>
      <c r="P15" s="2"/>
    </row>
    <row r="16" spans="1:16">
      <c r="H16">
        <f t="shared" ca="1" si="4"/>
        <v>-3.348343663805232</v>
      </c>
      <c r="I16">
        <f t="shared" ca="1" si="5"/>
        <v>1.0357673093538853</v>
      </c>
      <c r="K16">
        <f t="shared" ca="1" si="6"/>
        <v>3.9681015265087121E-4</v>
      </c>
      <c r="L16">
        <f t="shared" ca="1" si="7"/>
        <v>6.5833928058281889E-4</v>
      </c>
      <c r="P16" s="2"/>
    </row>
    <row r="17" spans="1:16">
      <c r="H17">
        <f t="shared" ca="1" si="4"/>
        <v>-4.0033815659700345</v>
      </c>
      <c r="I17" s="2">
        <f t="shared" ca="1" si="5"/>
        <v>1.0184214270437788</v>
      </c>
      <c r="K17">
        <f t="shared" ca="1" si="6"/>
        <v>8.0305112330877237E-5</v>
      </c>
      <c r="L17">
        <f t="shared" ca="1" si="7"/>
        <v>1.0268963289668503E-3</v>
      </c>
      <c r="P17" s="2"/>
    </row>
    <row r="18" spans="1:16">
      <c r="H18">
        <f t="shared" ca="1" si="4"/>
        <v>-4.6584194681348361</v>
      </c>
      <c r="I18">
        <f t="shared" ca="1" si="5"/>
        <v>1.009526527491508</v>
      </c>
      <c r="K18">
        <f t="shared" ca="1" si="6"/>
        <v>2.6982782731942816E-10</v>
      </c>
      <c r="L18">
        <f t="shared" ca="1" si="7"/>
        <v>1.021594011694073E-3</v>
      </c>
      <c r="P18" s="2"/>
    </row>
    <row r="19" spans="1:16">
      <c r="H19">
        <f t="shared" ca="1" si="4"/>
        <v>-5.3134573702996377</v>
      </c>
      <c r="I19">
        <f t="shared" ca="1" si="5"/>
        <v>1.0049370172552305</v>
      </c>
      <c r="K19">
        <f t="shared" ca="1" si="6"/>
        <v>2.1245259649731577E-6</v>
      </c>
      <c r="L19">
        <f t="shared" ca="1" si="7"/>
        <v>1.4459687946953021E-3</v>
      </c>
      <c r="P19" s="2"/>
    </row>
    <row r="20" spans="1:16">
      <c r="H20">
        <f t="shared" ca="1" si="4"/>
        <v>-5.9684952724644402</v>
      </c>
      <c r="I20">
        <f t="shared" ca="1" si="5"/>
        <v>1.0025613624476961</v>
      </c>
      <c r="K20">
        <f t="shared" ca="1" si="6"/>
        <v>6.2508616907230259E-7</v>
      </c>
      <c r="L20">
        <f t="shared" ca="1" si="7"/>
        <v>1.455678260723015E-3</v>
      </c>
      <c r="P20" s="2"/>
    </row>
    <row r="21" spans="1:16">
      <c r="H21">
        <f t="shared" ca="1" si="4"/>
        <v>-6.6235331746292427</v>
      </c>
      <c r="I21">
        <f t="shared" ca="1" si="5"/>
        <v>1.0013296111644379</v>
      </c>
      <c r="K21">
        <f ca="1">(B12-I21)^2</f>
        <v>3.3875627724484964E-7</v>
      </c>
      <c r="L21">
        <f t="shared" ca="1" si="7"/>
        <v>1.5676610289528763E-3</v>
      </c>
      <c r="P21" s="2"/>
    </row>
    <row r="22" spans="1:16">
      <c r="P22" s="2"/>
    </row>
    <row r="23" spans="1:16">
      <c r="A23" t="s">
        <v>1</v>
      </c>
      <c r="P23" s="2"/>
    </row>
    <row r="24" spans="1:16">
      <c r="A24" t="s">
        <v>3</v>
      </c>
      <c r="B24" t="s">
        <v>4</v>
      </c>
      <c r="C24" t="s">
        <v>32</v>
      </c>
      <c r="D24" t="s">
        <v>22</v>
      </c>
      <c r="E24" t="s">
        <v>23</v>
      </c>
      <c r="F24" t="s">
        <v>24</v>
      </c>
      <c r="P24" s="2"/>
    </row>
    <row r="25" spans="1:16">
      <c r="A25">
        <f ca="1">Data!A26</f>
        <v>1</v>
      </c>
      <c r="B25">
        <f ca="1">Data!C26</f>
        <v>1.1947197078608807</v>
      </c>
      <c r="C25">
        <f ca="1">LN(LN(B25))</f>
        <v>-1.726468460017893</v>
      </c>
      <c r="D25">
        <f t="shared" ref="D25:D31" ca="1" si="8">C25*A25</f>
        <v>-1.726468460017893</v>
      </c>
      <c r="E25">
        <f t="shared" ref="E25:E31" si="9">A25*A25</f>
        <v>1</v>
      </c>
      <c r="F25">
        <f t="shared" ref="F25:F31" ca="1" si="10">C25*C25</f>
        <v>2.9806933434365552</v>
      </c>
      <c r="I25" t="s">
        <v>12</v>
      </c>
      <c r="J25">
        <f ca="1">SUMIF(B25:B31,"&gt;1",A25:A31)</f>
        <v>16</v>
      </c>
      <c r="L25" t="s">
        <v>10</v>
      </c>
      <c r="M25">
        <f ca="1">(J30*J27-J25*J26)/(J30*J28-J25^2)</f>
        <v>-1.1933838839700326</v>
      </c>
      <c r="O25" t="s">
        <v>19</v>
      </c>
      <c r="P25" s="2">
        <f ca="1">EXP(M25)</f>
        <v>0.30319355441365964</v>
      </c>
    </row>
    <row r="26" spans="1:16">
      <c r="A26">
        <f ca="1">Data!A27</f>
        <v>2</v>
      </c>
      <c r="B26">
        <f ca="1">Data!C27</f>
        <v>0.99540618622168753</v>
      </c>
      <c r="C26" t="e">
        <f t="shared" ref="C26:C31" ca="1" si="11">LN(LN(B26))</f>
        <v>#NUM!</v>
      </c>
      <c r="D26" t="e">
        <f t="shared" ca="1" si="8"/>
        <v>#NUM!</v>
      </c>
      <c r="E26">
        <f t="shared" si="9"/>
        <v>4</v>
      </c>
      <c r="F26" t="e">
        <f t="shared" ca="1" si="10"/>
        <v>#NUM!</v>
      </c>
      <c r="I26" t="s">
        <v>13</v>
      </c>
      <c r="J26">
        <f ca="1">SUMIF(B25:B31,"&gt;1",C25:C31)</f>
        <v>-20.149582953224936</v>
      </c>
      <c r="L26" t="s">
        <v>11</v>
      </c>
      <c r="M26">
        <f ca="1">(J26*J28-J25*J27)/(J30*J28-J25^2)</f>
        <v>-0.26386020242610392</v>
      </c>
      <c r="O26" t="s">
        <v>18</v>
      </c>
      <c r="P26" s="2">
        <f ca="1">EXP(EXP(M26))</f>
        <v>2.1556254382173532</v>
      </c>
    </row>
    <row r="27" spans="1:16">
      <c r="A27">
        <f ca="1">Data!A28</f>
        <v>3</v>
      </c>
      <c r="B27">
        <f ca="1">Data!C28</f>
        <v>0.99507565894700301</v>
      </c>
      <c r="C27" t="e">
        <f t="shared" ca="1" si="11"/>
        <v>#NUM!</v>
      </c>
      <c r="D27" t="e">
        <f t="shared" ca="1" si="8"/>
        <v>#NUM!</v>
      </c>
      <c r="E27">
        <f t="shared" si="9"/>
        <v>9</v>
      </c>
      <c r="F27" t="e">
        <f t="shared" ca="1" si="10"/>
        <v>#NUM!</v>
      </c>
      <c r="I27" t="s">
        <v>14</v>
      </c>
      <c r="J27">
        <f ca="1">SUMIF(B25:B31,"&gt;1",D25:D31)</f>
        <v>-97.305706188480201</v>
      </c>
      <c r="L27" t="s">
        <v>27</v>
      </c>
      <c r="M27">
        <f ca="1">1-SUM(K34:K40)/SUM(L34:L40)</f>
        <v>0.67009375779813007</v>
      </c>
    </row>
    <row r="28" spans="1:16">
      <c r="A28">
        <f ca="1">Data!A29</f>
        <v>4</v>
      </c>
      <c r="B28">
        <f ca="1">Data!C29</f>
        <v>1.0101816013402618</v>
      </c>
      <c r="C28">
        <f t="shared" ca="1" si="11"/>
        <v>-4.5922423124497298</v>
      </c>
      <c r="D28">
        <f t="shared" ca="1" si="8"/>
        <v>-18.368969249798919</v>
      </c>
      <c r="E28">
        <f t="shared" si="9"/>
        <v>16</v>
      </c>
      <c r="F28">
        <f t="shared" ca="1" si="10"/>
        <v>21.088689456253643</v>
      </c>
      <c r="I28" t="s">
        <v>15</v>
      </c>
      <c r="J28">
        <f ca="1">SUMIF(B25:B31,"&gt;1",E25:E31)</f>
        <v>78</v>
      </c>
    </row>
    <row r="29" spans="1:16">
      <c r="A29">
        <f ca="1">Data!A30</f>
        <v>5</v>
      </c>
      <c r="B29">
        <f ca="1">Data!C30</f>
        <v>1.0031091308833249</v>
      </c>
      <c r="C29">
        <f t="shared" ca="1" si="11"/>
        <v>-5.7749646058805011</v>
      </c>
      <c r="D29">
        <f t="shared" ca="1" si="8"/>
        <v>-28.874823029402506</v>
      </c>
      <c r="E29">
        <f t="shared" si="9"/>
        <v>25</v>
      </c>
      <c r="F29">
        <f t="shared" ca="1" si="10"/>
        <v>33.350216199172529</v>
      </c>
      <c r="I29" t="s">
        <v>16</v>
      </c>
      <c r="J29">
        <f ca="1">SUMIF(B25:B31,"&gt;1",F25:F31)</f>
        <v>122.31724585382032</v>
      </c>
    </row>
    <row r="30" spans="1:16">
      <c r="A30">
        <f ca="1">Data!A31</f>
        <v>6</v>
      </c>
      <c r="B30">
        <f ca="1">Data!C31</f>
        <v>1.0003172726816054</v>
      </c>
      <c r="C30">
        <f t="shared" ca="1" si="11"/>
        <v>-8.0559075748768123</v>
      </c>
      <c r="D30">
        <f t="shared" ca="1" si="8"/>
        <v>-48.335445449260874</v>
      </c>
      <c r="E30">
        <f t="shared" si="9"/>
        <v>36</v>
      </c>
      <c r="F30">
        <f t="shared" ca="1" si="10"/>
        <v>64.8976468549576</v>
      </c>
      <c r="I30" t="s">
        <v>17</v>
      </c>
      <c r="J30">
        <f ca="1">COUNTIF(B25:B31,"&gt;1")</f>
        <v>4</v>
      </c>
    </row>
    <row r="31" spans="1:16">
      <c r="A31">
        <f ca="1">Data!A32</f>
        <v>7</v>
      </c>
      <c r="B31">
        <f ca="1">Data!C32</f>
        <v>0.98794673522373588</v>
      </c>
      <c r="C31" t="e">
        <f t="shared" ca="1" si="11"/>
        <v>#NUM!</v>
      </c>
      <c r="D31" t="e">
        <f t="shared" ca="1" si="8"/>
        <v>#NUM!</v>
      </c>
      <c r="E31">
        <f t="shared" si="9"/>
        <v>49</v>
      </c>
      <c r="F31" t="e">
        <f t="shared" ca="1" si="10"/>
        <v>#NUM!</v>
      </c>
    </row>
    <row r="33" spans="8:12">
      <c r="H33" t="s">
        <v>30</v>
      </c>
      <c r="I33" t="s">
        <v>20</v>
      </c>
      <c r="K33" t="s">
        <v>25</v>
      </c>
      <c r="L33" t="s">
        <v>26</v>
      </c>
    </row>
    <row r="34" spans="8:12">
      <c r="H34">
        <f ca="1">$M$26+$M$25*A25</f>
        <v>-1.4572440863961365</v>
      </c>
      <c r="I34">
        <f ca="1">$P$26^($P$25^A25)</f>
        <v>1.2622264438788497</v>
      </c>
      <c r="K34">
        <f t="shared" ref="K34:K39" ca="1" si="12">(B25-I34)^2</f>
        <v>4.5571594077997643E-3</v>
      </c>
      <c r="L34">
        <f t="shared" ref="L34:L40" ca="1" si="13">(B25-AVERAGE($B$6:$B$12))^2</f>
        <v>2.3474643054448463E-2</v>
      </c>
    </row>
    <row r="35" spans="8:12">
      <c r="H35">
        <f t="shared" ref="H35:H40" ca="1" si="14">$M$26+$M$25*A26</f>
        <v>-2.6506279703661693</v>
      </c>
      <c r="I35">
        <f t="shared" ref="I35:I40" ca="1" si="15">$P$26^($P$25^A26)</f>
        <v>1.0731592412288911</v>
      </c>
      <c r="K35">
        <f t="shared" ca="1" si="12"/>
        <v>6.045537562953218E-3</v>
      </c>
      <c r="L35">
        <f t="shared" ca="1" si="13"/>
        <v>2.1251318179735064E-3</v>
      </c>
    </row>
    <row r="36" spans="8:12">
      <c r="H36">
        <f t="shared" ca="1" si="14"/>
        <v>-3.8440118543362018</v>
      </c>
      <c r="I36">
        <f t="shared" ca="1" si="15"/>
        <v>1.0216383302822389</v>
      </c>
      <c r="K36">
        <f t="shared" ca="1" si="12"/>
        <v>7.0557550846376464E-4</v>
      </c>
      <c r="L36">
        <f t="shared" ca="1" si="13"/>
        <v>2.1557151204249373E-3</v>
      </c>
    </row>
    <row r="37" spans="8:12">
      <c r="H37">
        <f t="shared" ca="1" si="14"/>
        <v>-5.037395738306234</v>
      </c>
      <c r="I37">
        <f t="shared" ca="1" si="15"/>
        <v>1.0065117394088601</v>
      </c>
      <c r="K37">
        <f t="shared" ca="1" si="12"/>
        <v>1.3467886595551635E-5</v>
      </c>
      <c r="L37">
        <f t="shared" ca="1" si="13"/>
        <v>9.8117649415631705E-4</v>
      </c>
    </row>
    <row r="38" spans="8:12">
      <c r="H38">
        <f t="shared" ca="1" si="14"/>
        <v>-6.2307796222762661</v>
      </c>
      <c r="I38">
        <f t="shared" ca="1" si="15"/>
        <v>1.0019698546860474</v>
      </c>
      <c r="K38">
        <f t="shared" ca="1" si="12"/>
        <v>1.2979502536830685E-6</v>
      </c>
      <c r="L38">
        <f t="shared" ca="1" si="13"/>
        <v>1.4742687403479797E-3</v>
      </c>
    </row>
    <row r="39" spans="8:12">
      <c r="H39">
        <f t="shared" ca="1" si="14"/>
        <v>-7.4241635062462992</v>
      </c>
      <c r="I39">
        <f t="shared" ca="1" si="15"/>
        <v>1.0005968378070136</v>
      </c>
      <c r="K39">
        <f t="shared" ca="1" si="12"/>
        <v>7.8156659344483294E-8</v>
      </c>
      <c r="L39">
        <f t="shared" ca="1" si="13"/>
        <v>1.6964567454844132E-3</v>
      </c>
    </row>
    <row r="40" spans="8:12">
      <c r="H40">
        <f t="shared" ca="1" si="14"/>
        <v>-8.6175473902163322</v>
      </c>
      <c r="I40">
        <f t="shared" ca="1" si="15"/>
        <v>1.0001809197604983</v>
      </c>
      <c r="K40">
        <f ca="1">(B31-I40)^2</f>
        <v>1.4967527127955608E-4</v>
      </c>
      <c r="L40">
        <f t="shared" ca="1" si="13"/>
        <v>2.8685239584084771E-3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X40"/>
  <sheetViews>
    <sheetView topLeftCell="A4" workbookViewId="0">
      <selection activeCell="B10" sqref="B10:B12"/>
    </sheetView>
  </sheetViews>
  <sheetFormatPr defaultRowHeight="15"/>
  <cols>
    <col min="2" max="2" width="10.5703125" bestFit="1" customWidth="1"/>
    <col min="8" max="9" width="10.5703125" bestFit="1" customWidth="1"/>
    <col min="11" max="11" width="12" bestFit="1" customWidth="1"/>
    <col min="13" max="13" width="9.7109375" bestFit="1" customWidth="1"/>
    <col min="16" max="16" width="10.5703125" bestFit="1" customWidth="1"/>
    <col min="24" max="24" width="9.5703125" bestFit="1" customWidth="1"/>
  </cols>
  <sheetData>
    <row r="1" spans="1:24">
      <c r="A1" t="s">
        <v>6</v>
      </c>
      <c r="B1" t="s">
        <v>34</v>
      </c>
    </row>
    <row r="2" spans="1:24">
      <c r="A2" t="s">
        <v>7</v>
      </c>
      <c r="B2" t="s">
        <v>35</v>
      </c>
    </row>
    <row r="4" spans="1:24">
      <c r="A4" t="s">
        <v>0</v>
      </c>
    </row>
    <row r="5" spans="1:24">
      <c r="A5" t="s">
        <v>3</v>
      </c>
      <c r="B5" t="s">
        <v>4</v>
      </c>
      <c r="C5" t="s">
        <v>36</v>
      </c>
      <c r="D5" t="s">
        <v>22</v>
      </c>
      <c r="E5" t="s">
        <v>23</v>
      </c>
      <c r="F5" t="s">
        <v>24</v>
      </c>
    </row>
    <row r="6" spans="1:24">
      <c r="A6">
        <f ca="1">Data!A26</f>
        <v>1</v>
      </c>
      <c r="B6">
        <f ca="1">Data!B26</f>
        <v>1.2469440164757202</v>
      </c>
      <c r="C6">
        <f ca="1">LN(LN(B6/(B6-1)))</f>
        <v>0.48198740678387209</v>
      </c>
      <c r="D6">
        <f t="shared" ref="D6:D12" ca="1" si="0">C6*A6</f>
        <v>0.48198740678387209</v>
      </c>
      <c r="E6">
        <f t="shared" ref="E6:E12" si="1">A6*A6</f>
        <v>1</v>
      </c>
      <c r="F6">
        <f t="shared" ref="F6:F12" ca="1" si="2">C6*C6</f>
        <v>0.23231186029824177</v>
      </c>
      <c r="I6" t="s">
        <v>12</v>
      </c>
      <c r="J6">
        <f ca="1">SUMIF(B6:B12,"&gt;1",A6:A12)</f>
        <v>28</v>
      </c>
      <c r="L6" t="s">
        <v>10</v>
      </c>
      <c r="M6">
        <f ca="1">(J11*J8-J6*J7)/(J11*J9-J6^2)</f>
        <v>0.17430797396409772</v>
      </c>
      <c r="O6" t="s">
        <v>19</v>
      </c>
      <c r="P6" s="2">
        <f ca="1">EXP(M6)</f>
        <v>1.190422128393432</v>
      </c>
    </row>
    <row r="7" spans="1:24">
      <c r="A7">
        <f ca="1">Data!A27</f>
        <v>2</v>
      </c>
      <c r="B7">
        <f ca="1">Data!B27</f>
        <v>1.015847215161064</v>
      </c>
      <c r="C7">
        <f t="shared" ref="C7:C12" ca="1" si="3">LN(LN(B7/(B7-1)))</f>
        <v>1.4256315224887366</v>
      </c>
      <c r="D7">
        <f t="shared" ca="1" si="0"/>
        <v>2.8512630449774732</v>
      </c>
      <c r="E7">
        <f t="shared" si="1"/>
        <v>4</v>
      </c>
      <c r="F7">
        <f t="shared" ca="1" si="2"/>
        <v>2.0324252379135532</v>
      </c>
      <c r="I7" t="s">
        <v>13</v>
      </c>
      <c r="J7">
        <f ca="1">SUMIF(B6:B12,"&gt;1",C6:C12)</f>
        <v>10.297506573507089</v>
      </c>
      <c r="L7" t="s">
        <v>11</v>
      </c>
      <c r="M7">
        <f ca="1">(J7*J9-J6*J8)/(J11*J9-J6^2)</f>
        <v>0.77384047178747895</v>
      </c>
      <c r="O7" t="s">
        <v>18</v>
      </c>
      <c r="P7" s="2">
        <f ca="1">EXP(M7)</f>
        <v>2.1680767229969886</v>
      </c>
      <c r="X7" s="1"/>
    </row>
    <row r="8" spans="1:24">
      <c r="A8">
        <f ca="1">Data!A28</f>
        <v>3</v>
      </c>
      <c r="B8">
        <f ca="1">Data!B28</f>
        <v>1.0094601150677969</v>
      </c>
      <c r="C8">
        <f t="shared" ca="1" si="3"/>
        <v>1.5411775684640387</v>
      </c>
      <c r="D8">
        <f t="shared" ca="1" si="0"/>
        <v>4.6235327053921162</v>
      </c>
      <c r="E8">
        <f t="shared" si="1"/>
        <v>9</v>
      </c>
      <c r="F8">
        <f t="shared" ca="1" si="2"/>
        <v>2.3752282975367267</v>
      </c>
      <c r="I8" t="s">
        <v>14</v>
      </c>
      <c r="J8">
        <f ca="1">SUMIF(B6:B12,"&gt;1",D6:D12)</f>
        <v>46.070649565023089</v>
      </c>
      <c r="L8" t="s">
        <v>27</v>
      </c>
      <c r="M8">
        <f ca="1">1-SUM(K15:K21)/SUM(L15:L21)</f>
        <v>0.42047004935672239</v>
      </c>
      <c r="P8" s="2"/>
    </row>
    <row r="9" spans="1:24">
      <c r="A9">
        <f ca="1">Data!A29</f>
        <v>4</v>
      </c>
      <c r="B9">
        <f ca="1">Data!B29</f>
        <v>1.0095429539283498</v>
      </c>
      <c r="C9">
        <f t="shared" ca="1" si="3"/>
        <v>1.5393265398563016</v>
      </c>
      <c r="D9">
        <f t="shared" ca="1" si="0"/>
        <v>6.1573061594252065</v>
      </c>
      <c r="E9">
        <f t="shared" si="1"/>
        <v>16</v>
      </c>
      <c r="F9">
        <f t="shared" ca="1" si="2"/>
        <v>2.3695261963059742</v>
      </c>
      <c r="I9" t="s">
        <v>15</v>
      </c>
      <c r="J9">
        <f ca="1">SUMIF(B6:B12,"&gt;1",E6:E12)</f>
        <v>140</v>
      </c>
      <c r="P9" s="2"/>
    </row>
    <row r="10" spans="1:24">
      <c r="A10">
        <f ca="1">Data!A30</f>
        <v>5</v>
      </c>
      <c r="B10" s="2">
        <f ca="1">Data!B30</f>
        <v>1.0034794418832607</v>
      </c>
      <c r="C10">
        <f t="shared" ca="1" si="3"/>
        <v>1.7341933450610567</v>
      </c>
      <c r="D10">
        <f t="shared" ca="1" si="0"/>
        <v>8.6709667253052842</v>
      </c>
      <c r="E10">
        <f t="shared" si="1"/>
        <v>25</v>
      </c>
      <c r="F10">
        <f t="shared" ca="1" si="2"/>
        <v>3.0074265580540573</v>
      </c>
      <c r="I10" t="s">
        <v>16</v>
      </c>
      <c r="J10">
        <f ca="1">SUMIF(B6:B12,"&gt;1",F6:F12)</f>
        <v>16.412301810358816</v>
      </c>
      <c r="P10" s="2"/>
    </row>
    <row r="11" spans="1:24">
      <c r="A11">
        <f ca="1">Data!A31</f>
        <v>6</v>
      </c>
      <c r="B11" s="2">
        <f ca="1">Data!B31</f>
        <v>1.0033519863589664</v>
      </c>
      <c r="C11">
        <f t="shared" ca="1" si="3"/>
        <v>1.740737812832452</v>
      </c>
      <c r="D11">
        <f t="shared" ca="1" si="0"/>
        <v>10.444426876994712</v>
      </c>
      <c r="E11">
        <f t="shared" si="1"/>
        <v>36</v>
      </c>
      <c r="F11">
        <f t="shared" ca="1" si="2"/>
        <v>3.0301681330247088</v>
      </c>
      <c r="I11" t="s">
        <v>17</v>
      </c>
      <c r="J11">
        <f ca="1">COUNTIF(B6:B12,"&gt;1")</f>
        <v>7</v>
      </c>
      <c r="P11" s="2"/>
    </row>
    <row r="12" spans="1:24">
      <c r="A12">
        <f ca="1">Data!A32</f>
        <v>7</v>
      </c>
      <c r="B12" s="2">
        <f ca="1">Data!B32</f>
        <v>1.0019116388933691</v>
      </c>
      <c r="C12">
        <f t="shared" ca="1" si="3"/>
        <v>1.8344523780206325</v>
      </c>
      <c r="D12">
        <f t="shared" ca="1" si="0"/>
        <v>12.841166646144428</v>
      </c>
      <c r="E12">
        <f t="shared" si="1"/>
        <v>49</v>
      </c>
      <c r="F12">
        <f t="shared" ca="1" si="2"/>
        <v>3.3652155272255539</v>
      </c>
      <c r="P12" s="2"/>
    </row>
    <row r="13" spans="1:24">
      <c r="P13" s="2"/>
    </row>
    <row r="14" spans="1:24">
      <c r="H14" t="s">
        <v>30</v>
      </c>
      <c r="I14" t="s">
        <v>20</v>
      </c>
      <c r="K14" t="s">
        <v>25</v>
      </c>
      <c r="L14" t="s">
        <v>26</v>
      </c>
      <c r="O14">
        <v>1</v>
      </c>
      <c r="P14" s="2"/>
    </row>
    <row r="15" spans="1:24">
      <c r="H15">
        <f t="shared" ref="H15:H21" ca="1" si="4">$M$7+$M$6*A6</f>
        <v>0.94814844575157664</v>
      </c>
      <c r="I15">
        <f ca="1">1/(1-EXP(-$P$7*($P$6^A6)))</f>
        <v>1.0819043007559837</v>
      </c>
      <c r="K15">
        <f t="shared" ref="K15:K21" ca="1" si="5">(B6-I15)^2</f>
        <v>2.7238107764851447E-2</v>
      </c>
      <c r="L15">
        <f t="shared" ref="L15:L21" ca="1" si="6">(B6-AVERAGE($B$6:$B$12))^2</f>
        <v>4.2205050510043439E-2</v>
      </c>
      <c r="O15">
        <v>1</v>
      </c>
      <c r="P15" s="2"/>
    </row>
    <row r="16" spans="1:24">
      <c r="H16">
        <f t="shared" ca="1" si="4"/>
        <v>1.1224564197156743</v>
      </c>
      <c r="I16">
        <f t="shared" ref="I16:I21" ca="1" si="7">1/(1-EXP(-$P$7*($P$6^A7)))</f>
        <v>1.0485590275125982</v>
      </c>
      <c r="K16">
        <f t="shared" ca="1" si="5"/>
        <v>1.0700626673219853E-3</v>
      </c>
      <c r="L16">
        <f t="shared" ca="1" si="6"/>
        <v>6.5833928058281889E-4</v>
      </c>
      <c r="P16" s="2"/>
    </row>
    <row r="17" spans="1:16">
      <c r="H17">
        <f t="shared" ca="1" si="4"/>
        <v>1.2967643936797721</v>
      </c>
      <c r="I17">
        <f t="shared" ca="1" si="7"/>
        <v>1.0264815647837711</v>
      </c>
      <c r="K17">
        <f t="shared" ca="1" si="5"/>
        <v>2.8972975043343785E-4</v>
      </c>
      <c r="L17">
        <f t="shared" ca="1" si="6"/>
        <v>1.0268963289668503E-3</v>
      </c>
      <c r="P17" s="2"/>
    </row>
    <row r="18" spans="1:16">
      <c r="H18">
        <f t="shared" ca="1" si="4"/>
        <v>1.4710723676438699</v>
      </c>
      <c r="I18">
        <f t="shared" ca="1" si="7"/>
        <v>1.0130239968990229</v>
      </c>
      <c r="K18">
        <f t="shared" ca="1" si="5"/>
        <v>1.2117660163672512E-5</v>
      </c>
      <c r="L18">
        <f t="shared" ca="1" si="6"/>
        <v>1.021594011694073E-3</v>
      </c>
      <c r="P18" s="2"/>
    </row>
    <row r="19" spans="1:16">
      <c r="H19" s="2">
        <f t="shared" ca="1" si="4"/>
        <v>1.6453803416079675</v>
      </c>
      <c r="I19">
        <f t="shared" ca="1" si="7"/>
        <v>1.0056429190917247</v>
      </c>
      <c r="K19">
        <f t="shared" ca="1" si="5"/>
        <v>4.6806336315431517E-6</v>
      </c>
      <c r="L19">
        <f t="shared" ca="1" si="6"/>
        <v>1.4459687946953021E-3</v>
      </c>
      <c r="P19" s="2"/>
    </row>
    <row r="20" spans="1:16">
      <c r="H20" s="2">
        <f t="shared" ca="1" si="4"/>
        <v>1.8196883155720653</v>
      </c>
      <c r="I20">
        <f t="shared" ca="1" si="7"/>
        <v>1.0020957547756326</v>
      </c>
      <c r="K20">
        <f t="shared" ca="1" si="5"/>
        <v>1.5781177909652626E-6</v>
      </c>
      <c r="L20">
        <f t="shared" ca="1" si="6"/>
        <v>1.455678260723015E-3</v>
      </c>
      <c r="P20" s="2"/>
    </row>
    <row r="21" spans="1:16">
      <c r="H21" s="2">
        <f t="shared" ca="1" si="4"/>
        <v>1.9939962895361629</v>
      </c>
      <c r="I21">
        <f t="shared" ca="1" si="7"/>
        <v>1.0006463424325169</v>
      </c>
      <c r="K21">
        <f t="shared" ca="1" si="5"/>
        <v>1.6009751338450044E-6</v>
      </c>
      <c r="L21">
        <f t="shared" ca="1" si="6"/>
        <v>1.5676610289528763E-3</v>
      </c>
      <c r="P21" s="2"/>
    </row>
    <row r="22" spans="1:16">
      <c r="P22" s="2"/>
    </row>
    <row r="23" spans="1:16">
      <c r="A23" t="s">
        <v>1</v>
      </c>
      <c r="P23" s="2"/>
    </row>
    <row r="24" spans="1:16">
      <c r="A24" t="s">
        <v>3</v>
      </c>
      <c r="B24" t="s">
        <v>4</v>
      </c>
      <c r="C24" t="s">
        <v>36</v>
      </c>
      <c r="D24" t="s">
        <v>22</v>
      </c>
      <c r="E24" t="s">
        <v>23</v>
      </c>
      <c r="F24" t="s">
        <v>24</v>
      </c>
      <c r="P24" s="2"/>
    </row>
    <row r="25" spans="1:16">
      <c r="A25">
        <f ca="1">Data!A26</f>
        <v>1</v>
      </c>
      <c r="B25">
        <f ca="1">Data!C26</f>
        <v>1.1947197078608807</v>
      </c>
      <c r="C25">
        <f ca="1">LN(LN(B25/(B25-1)))</f>
        <v>0.59559264868587214</v>
      </c>
      <c r="D25">
        <f t="shared" ref="D25:D31" ca="1" si="8">C25*A25</f>
        <v>0.59559264868587214</v>
      </c>
      <c r="E25">
        <f t="shared" ref="E25:E31" si="9">A25*A25</f>
        <v>1</v>
      </c>
      <c r="F25">
        <f t="shared" ref="F25:F31" ca="1" si="10">C25*C25</f>
        <v>0.35473060316865274</v>
      </c>
      <c r="I25" t="s">
        <v>12</v>
      </c>
      <c r="J25">
        <f ca="1">SUMIF(B25:B31,"&gt;1",A25:A31)</f>
        <v>16</v>
      </c>
      <c r="L25" t="s">
        <v>10</v>
      </c>
      <c r="M25">
        <f ca="1">(J30*J27-J25*J26)/(J30*J28-J25^2)</f>
        <v>0.29570525642399453</v>
      </c>
      <c r="O25" t="s">
        <v>19</v>
      </c>
      <c r="P25" s="2">
        <f ca="1">EXP(M25)</f>
        <v>1.3440739412840577</v>
      </c>
    </row>
    <row r="26" spans="1:16">
      <c r="A26">
        <f ca="1">Data!A27</f>
        <v>2</v>
      </c>
      <c r="B26">
        <f ca="1">Data!C27</f>
        <v>0.99540618622168753</v>
      </c>
      <c r="C26" t="e">
        <f t="shared" ref="C26:C31" ca="1" si="11">LN(LN(B26/(B26-1)))</f>
        <v>#NUM!</v>
      </c>
      <c r="D26" t="e">
        <f t="shared" ca="1" si="8"/>
        <v>#NUM!</v>
      </c>
      <c r="E26">
        <f t="shared" si="9"/>
        <v>4</v>
      </c>
      <c r="F26" t="e">
        <f t="shared" ca="1" si="10"/>
        <v>#NUM!</v>
      </c>
      <c r="I26" t="s">
        <v>13</v>
      </c>
      <c r="J26">
        <f ca="1">SUMIF(B25:B31,"&gt;1",C25:C31)</f>
        <v>5.9612886620793724</v>
      </c>
      <c r="L26" t="s">
        <v>11</v>
      </c>
      <c r="M26">
        <f ca="1">(J26*J28-J25*J27)/(J30*J28-J25^2)</f>
        <v>0.30750113982386501</v>
      </c>
      <c r="O26" t="s">
        <v>18</v>
      </c>
      <c r="P26" s="2">
        <f ca="1">EXP(M26)</f>
        <v>1.3600223586870186</v>
      </c>
    </row>
    <row r="27" spans="1:16">
      <c r="A27">
        <f ca="1">Data!A28</f>
        <v>3</v>
      </c>
      <c r="B27">
        <f ca="1">Data!C28</f>
        <v>0.99507565894700301</v>
      </c>
      <c r="C27" t="e">
        <f t="shared" ca="1" si="11"/>
        <v>#NUM!</v>
      </c>
      <c r="D27" t="e">
        <f t="shared" ca="1" si="8"/>
        <v>#NUM!</v>
      </c>
      <c r="E27">
        <f t="shared" si="9"/>
        <v>9</v>
      </c>
      <c r="F27" t="e">
        <f t="shared" ca="1" si="10"/>
        <v>#NUM!</v>
      </c>
      <c r="I27" t="s">
        <v>14</v>
      </c>
      <c r="J27">
        <f ca="1">SUMIF(B25:B31,"&gt;1",D25:D31)</f>
        <v>27.985028238253413</v>
      </c>
      <c r="L27" t="s">
        <v>27</v>
      </c>
      <c r="M27">
        <f ca="1">1-SUM(K34:K40)/SUM(L34:L40)</f>
        <v>0.66392937248660899</v>
      </c>
    </row>
    <row r="28" spans="1:16">
      <c r="A28">
        <f ca="1">Data!A29</f>
        <v>4</v>
      </c>
      <c r="B28">
        <f ca="1">Data!C29</f>
        <v>1.0101816013402618</v>
      </c>
      <c r="C28">
        <f t="shared" ca="1" si="11"/>
        <v>1.5254698480089575</v>
      </c>
      <c r="D28">
        <f t="shared" ca="1" si="8"/>
        <v>6.1018793920358299</v>
      </c>
      <c r="E28">
        <f t="shared" si="9"/>
        <v>16</v>
      </c>
      <c r="F28">
        <f t="shared" ca="1" si="10"/>
        <v>2.3270582571844716</v>
      </c>
      <c r="I28" t="s">
        <v>15</v>
      </c>
      <c r="J28">
        <f ca="1">SUMIF(B25:B31,"&gt;1",E25:E31)</f>
        <v>78</v>
      </c>
    </row>
    <row r="29" spans="1:16">
      <c r="A29">
        <f ca="1">Data!A30</f>
        <v>5</v>
      </c>
      <c r="B29">
        <f ca="1">Data!C30</f>
        <v>1.0031091308833249</v>
      </c>
      <c r="C29">
        <f t="shared" ca="1" si="11"/>
        <v>1.7538007947755456</v>
      </c>
      <c r="D29">
        <f t="shared" ca="1" si="8"/>
        <v>8.7690039738777283</v>
      </c>
      <c r="E29">
        <f t="shared" si="9"/>
        <v>25</v>
      </c>
      <c r="F29">
        <f t="shared" ca="1" si="10"/>
        <v>3.0758172277553353</v>
      </c>
      <c r="I29" t="s">
        <v>16</v>
      </c>
      <c r="J29">
        <f ca="1">SUMIF(B25:B31,"&gt;1",F25:F31)</f>
        <v>10.110776915229351</v>
      </c>
    </row>
    <row r="30" spans="1:16">
      <c r="A30">
        <f ca="1">Data!A31</f>
        <v>6</v>
      </c>
      <c r="B30">
        <f ca="1">Data!C31</f>
        <v>1.0003172726816054</v>
      </c>
      <c r="C30">
        <f t="shared" ca="1" si="11"/>
        <v>2.0864253706089975</v>
      </c>
      <c r="D30">
        <f t="shared" ca="1" si="8"/>
        <v>12.518552223653984</v>
      </c>
      <c r="E30">
        <f t="shared" si="9"/>
        <v>36</v>
      </c>
      <c r="F30">
        <f t="shared" ca="1" si="10"/>
        <v>4.3531708271208922</v>
      </c>
      <c r="I30" t="s">
        <v>17</v>
      </c>
      <c r="J30">
        <f ca="1">COUNTIF(B25:B31,"&gt;1")</f>
        <v>4</v>
      </c>
    </row>
    <row r="31" spans="1:16">
      <c r="A31">
        <f ca="1">Data!A32</f>
        <v>7</v>
      </c>
      <c r="B31">
        <f ca="1">Data!C32</f>
        <v>0.98794673522373588</v>
      </c>
      <c r="C31" t="e">
        <f t="shared" ca="1" si="11"/>
        <v>#NUM!</v>
      </c>
      <c r="D31" t="e">
        <f t="shared" ca="1" si="8"/>
        <v>#NUM!</v>
      </c>
      <c r="E31">
        <f t="shared" si="9"/>
        <v>49</v>
      </c>
      <c r="F31" t="e">
        <f t="shared" ca="1" si="10"/>
        <v>#NUM!</v>
      </c>
    </row>
    <row r="33" spans="8:12">
      <c r="H33" t="s">
        <v>30</v>
      </c>
      <c r="I33" t="s">
        <v>20</v>
      </c>
      <c r="K33" t="s">
        <v>25</v>
      </c>
      <c r="L33" t="s">
        <v>26</v>
      </c>
    </row>
    <row r="34" spans="8:12">
      <c r="H34">
        <f t="shared" ref="H34:H40" ca="1" si="12">$M$7+$M$6*A25</f>
        <v>0.94814844575157664</v>
      </c>
      <c r="I34">
        <f t="shared" ref="I34:I40" ca="1" si="13">1/(1-EXP(-$P$26*($P$25^A25)))</f>
        <v>1.1915250725689674</v>
      </c>
      <c r="K34">
        <f t="shared" ref="K34:K40" ca="1" si="14">(B25-I34)^2</f>
        <v>1.0205694648337446E-5</v>
      </c>
      <c r="L34">
        <f t="shared" ref="L34:L40" ca="1" si="15">(B25-AVERAGE($B$6:$B$12))^2</f>
        <v>2.3474643054448463E-2</v>
      </c>
    </row>
    <row r="35" spans="8:12">
      <c r="H35">
        <f t="shared" ca="1" si="12"/>
        <v>1.1224564197156743</v>
      </c>
      <c r="I35">
        <f t="shared" ca="1" si="13"/>
        <v>1.0937303258125095</v>
      </c>
      <c r="K35">
        <f t="shared" ca="1" si="14"/>
        <v>9.6676364262754458E-3</v>
      </c>
      <c r="L35">
        <f t="shared" ca="1" si="15"/>
        <v>2.1251318179735064E-3</v>
      </c>
    </row>
    <row r="36" spans="8:12">
      <c r="H36">
        <f t="shared" ca="1" si="12"/>
        <v>1.2967643936797721</v>
      </c>
      <c r="I36">
        <f t="shared" ca="1" si="13"/>
        <v>1.0382045911536004</v>
      </c>
      <c r="K36">
        <f t="shared" ca="1" si="14"/>
        <v>1.8601047932812757E-3</v>
      </c>
      <c r="L36">
        <f t="shared" ca="1" si="15"/>
        <v>2.1557151204249373E-3</v>
      </c>
    </row>
    <row r="37" spans="8:12">
      <c r="H37">
        <f t="shared" ca="1" si="12"/>
        <v>1.4710723676438699</v>
      </c>
      <c r="I37">
        <f t="shared" ca="1" si="13"/>
        <v>1.0119545711735625</v>
      </c>
      <c r="K37">
        <f t="shared" ca="1" si="14"/>
        <v>3.1434220297941836E-6</v>
      </c>
      <c r="L37">
        <f t="shared" ca="1" si="15"/>
        <v>9.8117649415631705E-4</v>
      </c>
    </row>
    <row r="38" spans="8:12">
      <c r="H38">
        <f t="shared" ca="1" si="12"/>
        <v>1.6453803416079675</v>
      </c>
      <c r="I38">
        <f t="shared" ca="1" si="13"/>
        <v>1.0025718300061641</v>
      </c>
      <c r="K38">
        <f t="shared" ca="1" si="14"/>
        <v>2.8869223259771269E-7</v>
      </c>
      <c r="L38">
        <f t="shared" ca="1" si="15"/>
        <v>1.4742687403479797E-3</v>
      </c>
    </row>
    <row r="39" spans="8:12">
      <c r="H39">
        <f t="shared" ca="1" si="12"/>
        <v>1.8196883155720653</v>
      </c>
      <c r="I39">
        <f t="shared" ca="1" si="13"/>
        <v>1.0003294715042546</v>
      </c>
      <c r="K39">
        <f t="shared" ca="1" si="14"/>
        <v>1.4881127402503198E-10</v>
      </c>
      <c r="L39">
        <f t="shared" ca="1" si="15"/>
        <v>1.6964567454844132E-3</v>
      </c>
    </row>
    <row r="40" spans="8:12">
      <c r="H40">
        <f t="shared" ca="1" si="12"/>
        <v>1.9939962895361629</v>
      </c>
      <c r="I40">
        <f t="shared" ca="1" si="13"/>
        <v>1.000020869233569</v>
      </c>
      <c r="K40">
        <f t="shared" ca="1" si="14"/>
        <v>1.457847120874095E-4</v>
      </c>
      <c r="L40">
        <f t="shared" ca="1" si="15"/>
        <v>2.8685239584084771E-3</v>
      </c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InversePower</vt:lpstr>
      <vt:lpstr>Exponential</vt:lpstr>
      <vt:lpstr>Power</vt:lpstr>
      <vt:lpstr>Weibul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Decsi</dc:creator>
  <cp:lastModifiedBy>AA461472</cp:lastModifiedBy>
  <dcterms:created xsi:type="dcterms:W3CDTF">2013-02-10T13:32:21Z</dcterms:created>
  <dcterms:modified xsi:type="dcterms:W3CDTF">2013-04-11T11:36:13Z</dcterms:modified>
</cp:coreProperties>
</file>