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home/github/OpenHornet-metric/Franks erster Group Buy-Platinen/"/>
    </mc:Choice>
  </mc:AlternateContent>
  <xr:revisionPtr revIDLastSave="0" documentId="13_ncr:1_{E5865701-9FC3-BC48-870D-1EB033643E17}" xr6:coauthVersionLast="47" xr6:coauthVersionMax="47" xr10:uidLastSave="{00000000-0000-0000-0000-000000000000}"/>
  <bookViews>
    <workbookView xWindow="0" yWindow="500" windowWidth="51200" windowHeight="26700" xr2:uid="{FF227C0F-44E0-A04C-B480-AC729CC11839}"/>
  </bookViews>
  <sheets>
    <sheet name="Bestellmengen" sheetId="1" r:id="rId1"/>
    <sheet name="Stückkost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H22" i="1"/>
  <c r="C25" i="1"/>
  <c r="D25" i="1"/>
  <c r="E25" i="1"/>
  <c r="F25" i="1"/>
  <c r="G25" i="1"/>
  <c r="B25" i="1"/>
  <c r="I4" i="1"/>
  <c r="I7" i="1"/>
  <c r="I6" i="1"/>
  <c r="I8" i="1"/>
  <c r="I5" i="1"/>
  <c r="D9" i="2"/>
  <c r="E9" i="2" s="1"/>
  <c r="D7" i="2"/>
  <c r="E7" i="2" s="1"/>
  <c r="D6" i="2"/>
  <c r="E6" i="2" s="1"/>
  <c r="D5" i="2"/>
  <c r="E5" i="2" s="1"/>
  <c r="D4" i="2"/>
  <c r="D8" i="2"/>
  <c r="E4" i="2"/>
  <c r="G11" i="1"/>
  <c r="B9" i="2" s="1"/>
  <c r="F11" i="1"/>
  <c r="B8" i="2" s="1"/>
  <c r="E11" i="1"/>
  <c r="B7" i="2" s="1"/>
  <c r="D11" i="1"/>
  <c r="B6" i="2" s="1"/>
  <c r="C11" i="1"/>
  <c r="B5" i="2" s="1"/>
  <c r="B11" i="1"/>
  <c r="B4" i="2" s="1"/>
  <c r="E8" i="2"/>
  <c r="D11" i="2" l="1"/>
  <c r="D16" i="2"/>
  <c r="F6" i="2" l="1"/>
  <c r="G6" i="2" s="1"/>
  <c r="H6" i="2" s="1"/>
  <c r="F5" i="2"/>
  <c r="G5" i="2" s="1"/>
  <c r="H5" i="2" s="1"/>
  <c r="F9" i="2"/>
  <c r="G9" i="2" s="1"/>
  <c r="H9" i="2" s="1"/>
  <c r="F7" i="2"/>
  <c r="G7" i="2" s="1"/>
  <c r="H7" i="2" s="1"/>
  <c r="F8" i="2"/>
  <c r="G8" i="2" s="1"/>
  <c r="H8" i="2" s="1"/>
  <c r="F4" i="2"/>
  <c r="G4" i="2" s="1"/>
  <c r="H4" i="2" s="1"/>
  <c r="H5" i="1" l="1"/>
  <c r="H20" i="1"/>
  <c r="H6" i="1"/>
  <c r="H7" i="1"/>
  <c r="H8" i="1"/>
  <c r="H3" i="1"/>
  <c r="H9" i="1"/>
  <c r="H4" i="1"/>
  <c r="H13" i="1" l="1"/>
</calcChain>
</file>

<file path=xl/sharedStrings.xml><?xml version="1.0" encoding="utf-8"?>
<sst xmlns="http://schemas.openxmlformats.org/spreadsheetml/2006/main" count="71" uniqueCount="56">
  <si>
    <t>ALE</t>
  </si>
  <si>
    <t>ALE Relay</t>
  </si>
  <si>
    <t>HID Bus Master</t>
  </si>
  <si>
    <t>Backlight Controller</t>
  </si>
  <si>
    <t>ATX PSU Breakout</t>
  </si>
  <si>
    <t>Pit Management System</t>
  </si>
  <si>
    <t>Rusti</t>
  </si>
  <si>
    <t>Astiles</t>
  </si>
  <si>
    <t>Maddoxx</t>
  </si>
  <si>
    <t>Seb</t>
  </si>
  <si>
    <t>McClient</t>
  </si>
  <si>
    <t>5Js_raus</t>
  </si>
  <si>
    <t>NaavaEllidyr</t>
  </si>
  <si>
    <t>Summe</t>
  </si>
  <si>
    <t>Stückkosten</t>
  </si>
  <si>
    <t>Produktionskosten gesamt</t>
  </si>
  <si>
    <t>Produktionskosten pro Stück</t>
  </si>
  <si>
    <t>Produktionskosten nach Art</t>
  </si>
  <si>
    <t>Anzahl Bedarf</t>
  </si>
  <si>
    <t>Anzahl Fertigung</t>
  </si>
  <si>
    <t>Versandkosten gesamt</t>
  </si>
  <si>
    <t>Zollgebühren gesamt</t>
  </si>
  <si>
    <t>Anteil an Versand und Zoll</t>
  </si>
  <si>
    <t>Geamtkosten pro Stück</t>
  </si>
  <si>
    <t>Prozentualer Anteil an Produktionskosten</t>
  </si>
  <si>
    <t>Kosten</t>
  </si>
  <si>
    <t>Gesamtsumme</t>
  </si>
  <si>
    <t>Coupon</t>
  </si>
  <si>
    <t>erhalten</t>
  </si>
  <si>
    <t>Anschrift</t>
  </si>
  <si>
    <t>Andreas Hahn
Auf der Ohe 20
38165 Lehre</t>
  </si>
  <si>
    <t>Sebastian Bartsch
Friedweg 15
53919 Weilerswist</t>
  </si>
  <si>
    <t>Francisco Benito Lopez
Hochstädterstr. 7A
64686 Lautertal</t>
  </si>
  <si>
    <t>José Marín
C/ Nicolau Factor, 54
46530 Puzol Valencia
Spain</t>
  </si>
  <si>
    <t>In Spanien bis 5.8.2024</t>
  </si>
  <si>
    <t>Peter Sexlinger
Holzstraße 46
4020 Linz 
Österreich</t>
  </si>
  <si>
    <t>Frank Rustenbach
Josef-Kreuser-Str. 9A
53340 Meckenheim</t>
  </si>
  <si>
    <t>Daniel Robinson
26B North Parade
Bradford
BD1 3HZ
United Kingdom</t>
  </si>
  <si>
    <t>25,5 x 16 x 5,5 cm
275 g</t>
  </si>
  <si>
    <t>25,5 x 16 x 5,5 cm
387 g</t>
  </si>
  <si>
    <t>30 x 25 x 11 cm
833g</t>
  </si>
  <si>
    <t>17,5 x 15,5 x 11 cm
258 g</t>
  </si>
  <si>
    <t>30 x 25 x 11 cm
817 g</t>
  </si>
  <si>
    <t>Versand</t>
  </si>
  <si>
    <t>Spares</t>
  </si>
  <si>
    <t>x</t>
  </si>
  <si>
    <t>Abholung</t>
  </si>
  <si>
    <t>N/A</t>
  </si>
  <si>
    <t>angekommen</t>
  </si>
  <si>
    <t>kaputt gemacht</t>
  </si>
  <si>
    <t>DenzilLee</t>
  </si>
  <si>
    <t>Ulukaii</t>
  </si>
  <si>
    <t>Rest</t>
  </si>
  <si>
    <t>Jörg Schumacher
Jakob-Latscha-Strasse 33c
63303 Dreieich</t>
  </si>
  <si>
    <t>mit Switch Caps</t>
  </si>
  <si>
    <t>verrechnet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</si>
</sst>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/>
    </xf>
    <xf numFmtId="164" fontId="0" fillId="2" borderId="0" xfId="0" applyNumberFormat="1" applyFill="1" applyAlignment="1">
      <alignment vertical="top"/>
    </xf>
    <xf numFmtId="0" fontId="0" fillId="2" borderId="0" xfId="0" applyFill="1" applyAlignment="1">
      <alignment vertical="top" wrapText="1"/>
    </xf>
    <xf numFmtId="164" fontId="0" fillId="2" borderId="0" xfId="0" applyNumberFormat="1" applyFill="1" applyAlignment="1">
      <alignment horizontal="center" vertical="top"/>
    </xf>
    <xf numFmtId="0" fontId="0" fillId="3" borderId="0" xfId="0" applyFill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A9A1-FF52-EA4D-9F61-8F78A655D349}">
  <sheetPr>
    <pageSetUpPr fitToPage="1"/>
  </sheetPr>
  <dimension ref="A1:P25"/>
  <sheetViews>
    <sheetView tabSelected="1" zoomScale="120" zoomScaleNormal="120" workbookViewId="0">
      <selection activeCell="N23" sqref="N23"/>
    </sheetView>
  </sheetViews>
  <sheetFormatPr baseColWidth="10" defaultRowHeight="16" x14ac:dyDescent="0.2"/>
  <cols>
    <col min="1" max="1" width="14.6640625" customWidth="1"/>
    <col min="2" max="2" width="6.83203125" customWidth="1"/>
    <col min="3" max="3" width="10" customWidth="1"/>
    <col min="4" max="4" width="13.6640625" customWidth="1"/>
    <col min="5" max="5" width="17.1640625" customWidth="1"/>
    <col min="6" max="6" width="15.6640625" customWidth="1"/>
    <col min="7" max="7" width="20.6640625" customWidth="1"/>
    <col min="8" max="8" width="11.6640625" style="1" customWidth="1"/>
    <col min="9" max="9" width="10" style="1" customWidth="1"/>
    <col min="10" max="10" width="22" customWidth="1"/>
    <col min="11" max="11" width="15.6640625" customWidth="1"/>
    <col min="12" max="12" width="15.1640625" style="1" customWidth="1"/>
    <col min="13" max="13" width="10.83203125" style="6"/>
  </cols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25</v>
      </c>
      <c r="I1" s="1" t="s">
        <v>28</v>
      </c>
      <c r="J1" t="s">
        <v>29</v>
      </c>
      <c r="L1" s="1" t="s">
        <v>43</v>
      </c>
      <c r="M1" s="6" t="s">
        <v>28</v>
      </c>
      <c r="N1" t="s">
        <v>48</v>
      </c>
    </row>
    <row r="3" spans="1:16" s="3" customFormat="1" ht="51" x14ac:dyDescent="0.2">
      <c r="A3" s="8" t="s">
        <v>6</v>
      </c>
      <c r="B3" s="8">
        <v>2</v>
      </c>
      <c r="C3" s="8">
        <v>0</v>
      </c>
      <c r="D3" s="8">
        <v>4</v>
      </c>
      <c r="E3" s="8">
        <v>1</v>
      </c>
      <c r="F3" s="8">
        <v>1</v>
      </c>
      <c r="G3" s="8">
        <v>1</v>
      </c>
      <c r="H3" s="9">
        <f>(B3*Stückkosten!H4)+(Bestellmengen!C3*Stückkosten!H5)+(Bestellmengen!D3*Stückkosten!H6)+(Bestellmengen!E3*Stückkosten!H7)+(Bestellmengen!F3*Stückkosten!H8)+(Bestellmengen!G3*Stückkosten!H9)</f>
        <v>41.414890503743926</v>
      </c>
      <c r="I3" s="9">
        <v>41.41</v>
      </c>
      <c r="J3" s="10" t="s">
        <v>36</v>
      </c>
      <c r="K3" s="8"/>
      <c r="L3" s="9">
        <v>0</v>
      </c>
      <c r="M3" s="11" t="s">
        <v>47</v>
      </c>
      <c r="N3" s="3" t="s">
        <v>47</v>
      </c>
    </row>
    <row r="4" spans="1:16" s="3" customFormat="1" ht="68" x14ac:dyDescent="0.2">
      <c r="A4" s="3" t="s">
        <v>7</v>
      </c>
      <c r="B4" s="3">
        <v>2</v>
      </c>
      <c r="C4" s="3">
        <v>0</v>
      </c>
      <c r="D4" s="3">
        <v>4</v>
      </c>
      <c r="E4" s="3">
        <v>1</v>
      </c>
      <c r="F4" s="3">
        <v>1</v>
      </c>
      <c r="G4" s="3">
        <v>1</v>
      </c>
      <c r="H4" s="4">
        <f>(B4*Stückkosten!H4)+(Bestellmengen!C4*Stückkosten!H5)+(Bestellmengen!D4*Stückkosten!H6)+(Bestellmengen!E4*Stückkosten!H7)+(Bestellmengen!F4*Stückkosten!H8)+(Bestellmengen!G4*Stückkosten!H9)</f>
        <v>41.414890503743926</v>
      </c>
      <c r="I4" s="4">
        <f>34+8</f>
        <v>42</v>
      </c>
      <c r="J4" s="5" t="s">
        <v>33</v>
      </c>
      <c r="K4" s="5" t="s">
        <v>38</v>
      </c>
      <c r="L4" s="4">
        <v>14.49</v>
      </c>
      <c r="M4" s="6">
        <v>15</v>
      </c>
    </row>
    <row r="5" spans="1:16" s="3" customFormat="1" ht="68" x14ac:dyDescent="0.2">
      <c r="A5" s="8" t="s">
        <v>8</v>
      </c>
      <c r="B5" s="8">
        <v>2</v>
      </c>
      <c r="C5" s="8">
        <v>0</v>
      </c>
      <c r="D5" s="8">
        <v>5</v>
      </c>
      <c r="E5" s="8">
        <v>2</v>
      </c>
      <c r="F5" s="8">
        <v>2</v>
      </c>
      <c r="G5" s="8">
        <v>2</v>
      </c>
      <c r="H5" s="9">
        <f>(B5*Stückkosten!H4)+(Bestellmengen!C5*Stückkosten!H5)+(Bestellmengen!D5*Stückkosten!H6)+(Bestellmengen!E5*Stückkosten!H7)+(Bestellmengen!F5*Stückkosten!H8)+(Bestellmengen!G5*Stückkosten!H9)</f>
        <v>71.362599296334068</v>
      </c>
      <c r="I5" s="9">
        <f>37+22+14</f>
        <v>73</v>
      </c>
      <c r="J5" s="10" t="s">
        <v>35</v>
      </c>
      <c r="K5" s="10" t="s">
        <v>39</v>
      </c>
      <c r="L5" s="9">
        <v>14.49</v>
      </c>
      <c r="M5" s="11">
        <v>18</v>
      </c>
      <c r="N5" s="3" t="s">
        <v>45</v>
      </c>
    </row>
    <row r="6" spans="1:16" s="3" customFormat="1" ht="51" x14ac:dyDescent="0.2">
      <c r="A6" s="3" t="s">
        <v>9</v>
      </c>
      <c r="B6" s="3">
        <v>23</v>
      </c>
      <c r="C6" s="3">
        <v>7</v>
      </c>
      <c r="D6" s="3">
        <v>4</v>
      </c>
      <c r="E6" s="3">
        <v>1</v>
      </c>
      <c r="F6" s="3">
        <v>1</v>
      </c>
      <c r="G6" s="3">
        <v>1</v>
      </c>
      <c r="H6" s="4">
        <f>(B6*Stückkosten!H4)+(Bestellmengen!C6*Stückkosten!H5)+(Bestellmengen!D6*Stückkosten!H6)+(Bestellmengen!E6*Stückkosten!H7)+(Bestellmengen!F6*Stückkosten!H8)+(Bestellmengen!G6*Stückkosten!H9)</f>
        <v>98.134401743850134</v>
      </c>
      <c r="I6" s="4">
        <f>80+18.13</f>
        <v>98.13</v>
      </c>
      <c r="J6" s="5" t="s">
        <v>31</v>
      </c>
      <c r="L6" s="4" t="s">
        <v>46</v>
      </c>
      <c r="M6" s="6" t="s">
        <v>47</v>
      </c>
      <c r="N6" s="3" t="s">
        <v>45</v>
      </c>
    </row>
    <row r="7" spans="1:16" s="3" customFormat="1" ht="51" x14ac:dyDescent="0.2">
      <c r="A7" s="8" t="s">
        <v>10</v>
      </c>
      <c r="B7" s="8">
        <v>23</v>
      </c>
      <c r="C7" s="8">
        <v>7</v>
      </c>
      <c r="D7" s="8">
        <v>4</v>
      </c>
      <c r="E7" s="8">
        <v>1</v>
      </c>
      <c r="F7" s="8">
        <v>1</v>
      </c>
      <c r="G7" s="8">
        <v>1</v>
      </c>
      <c r="H7" s="9">
        <f>(B7*Stückkosten!H4)+(Bestellmengen!C7*Stückkosten!H5)+(Bestellmengen!D7*Stückkosten!H6)+(Bestellmengen!E7*Stückkosten!H7)+(Bestellmengen!F7*Stückkosten!H8)+(Bestellmengen!G7*Stückkosten!H9)</f>
        <v>98.134401743850134</v>
      </c>
      <c r="I7" s="9">
        <f>79.96+18.17</f>
        <v>98.13</v>
      </c>
      <c r="J7" s="10" t="s">
        <v>30</v>
      </c>
      <c r="K7" s="10" t="s">
        <v>40</v>
      </c>
      <c r="L7" s="9">
        <v>5.49</v>
      </c>
      <c r="M7" s="11">
        <v>5.49</v>
      </c>
      <c r="N7" s="3" t="s">
        <v>45</v>
      </c>
    </row>
    <row r="8" spans="1:16" s="3" customFormat="1" ht="51" x14ac:dyDescent="0.2">
      <c r="A8" s="3" t="s">
        <v>11</v>
      </c>
      <c r="B8" s="3">
        <v>0</v>
      </c>
      <c r="C8" s="3">
        <v>0</v>
      </c>
      <c r="D8" s="3">
        <v>4</v>
      </c>
      <c r="E8" s="3">
        <v>1</v>
      </c>
      <c r="F8" s="3">
        <v>1</v>
      </c>
      <c r="G8" s="3">
        <v>1</v>
      </c>
      <c r="H8" s="4">
        <f>(B8*Stückkosten!H4)+(Bestellmengen!C8*Stückkosten!H5)+(Bestellmengen!D8*Stückkosten!H6)+(Bestellmengen!E8*Stückkosten!H7)+(Bestellmengen!F8*Stückkosten!H8)+(Bestellmengen!G8*Stückkosten!H9)</f>
        <v>36.886488153648024</v>
      </c>
      <c r="I8" s="4">
        <f>30.06+6.83</f>
        <v>36.89</v>
      </c>
      <c r="J8" s="5" t="s">
        <v>32</v>
      </c>
      <c r="K8" s="5" t="s">
        <v>41</v>
      </c>
      <c r="L8" s="4">
        <v>5.49</v>
      </c>
      <c r="M8" s="6">
        <v>6</v>
      </c>
      <c r="N8" s="3" t="s">
        <v>45</v>
      </c>
      <c r="P8" s="7" t="s">
        <v>34</v>
      </c>
    </row>
    <row r="9" spans="1:16" s="3" customFormat="1" ht="85" x14ac:dyDescent="0.2">
      <c r="A9" s="8" t="s">
        <v>12</v>
      </c>
      <c r="B9" s="8">
        <v>23</v>
      </c>
      <c r="C9" s="8">
        <v>7</v>
      </c>
      <c r="D9" s="8">
        <v>4</v>
      </c>
      <c r="E9" s="8">
        <v>1</v>
      </c>
      <c r="F9" s="8">
        <v>1</v>
      </c>
      <c r="G9" s="8">
        <v>1</v>
      </c>
      <c r="H9" s="9">
        <f>(B9*Stückkosten!H4)+(Bestellmengen!C9*Stückkosten!H5)+(Bestellmengen!D9*Stückkosten!H6)+(Bestellmengen!E9*Stückkosten!H7)+(Bestellmengen!F9*Stückkosten!H8)+(Bestellmengen!G9*Stückkosten!H9)</f>
        <v>98.134401743850134</v>
      </c>
      <c r="I9" s="9">
        <v>79.959999999999994</v>
      </c>
      <c r="J9" s="10" t="s">
        <v>37</v>
      </c>
      <c r="K9" s="10" t="s">
        <v>42</v>
      </c>
      <c r="L9" s="9">
        <v>26.99</v>
      </c>
      <c r="M9" s="11">
        <v>26.99</v>
      </c>
      <c r="N9" s="3" t="s">
        <v>45</v>
      </c>
    </row>
    <row r="11" spans="1:16" x14ac:dyDescent="0.2">
      <c r="A11" t="s">
        <v>13</v>
      </c>
      <c r="B11">
        <f t="shared" ref="B11:G11" si="0">SUM(B3:B9)</f>
        <v>75</v>
      </c>
      <c r="C11">
        <f t="shared" si="0"/>
        <v>21</v>
      </c>
      <c r="D11">
        <f t="shared" si="0"/>
        <v>29</v>
      </c>
      <c r="E11">
        <f t="shared" si="0"/>
        <v>8</v>
      </c>
      <c r="F11">
        <f t="shared" si="0"/>
        <v>8</v>
      </c>
      <c r="G11">
        <f t="shared" si="0"/>
        <v>8</v>
      </c>
    </row>
    <row r="13" spans="1:16" x14ac:dyDescent="0.2">
      <c r="A13" t="s">
        <v>26</v>
      </c>
      <c r="H13" s="1">
        <f>SUM(H3:H9)</f>
        <v>485.48207368902035</v>
      </c>
    </row>
    <row r="20" spans="1:14" s="3" customFormat="1" x14ac:dyDescent="0.2">
      <c r="A20" s="3" t="s">
        <v>44</v>
      </c>
      <c r="B20" s="3">
        <v>0</v>
      </c>
      <c r="C20" s="3">
        <v>4</v>
      </c>
      <c r="D20" s="3">
        <v>1</v>
      </c>
      <c r="E20" s="3">
        <v>2</v>
      </c>
      <c r="F20" s="3">
        <v>2</v>
      </c>
      <c r="G20" s="3">
        <v>2</v>
      </c>
      <c r="H20" s="4">
        <f>(B20*Stückkosten!H4)+(Bestellmengen!C20*Stückkosten!H5)+(Bestellmengen!D20*Stückkosten!H6)+(Bestellmengen!E20*Stückkosten!H7)+(Bestellmengen!F20*Stückkosten!H8)+(Bestellmengen!G20*Stückkosten!H9)</f>
        <v>62.823226310979621</v>
      </c>
      <c r="I20" s="4"/>
      <c r="J20" s="5"/>
      <c r="K20" s="5"/>
      <c r="L20" s="4"/>
      <c r="M20" s="6"/>
    </row>
    <row r="21" spans="1:14" x14ac:dyDescent="0.2">
      <c r="A21" t="s">
        <v>49</v>
      </c>
      <c r="F21">
        <v>1</v>
      </c>
    </row>
    <row r="22" spans="1:14" x14ac:dyDescent="0.2">
      <c r="A22" t="s">
        <v>50</v>
      </c>
      <c r="C22">
        <v>4</v>
      </c>
      <c r="D22">
        <v>1</v>
      </c>
      <c r="E22">
        <v>1</v>
      </c>
      <c r="F22">
        <v>1</v>
      </c>
      <c r="G22">
        <v>2</v>
      </c>
      <c r="H22" s="4">
        <f>(B22*Stückkosten!H6)+(Bestellmengen!C22*Stückkosten!H5)+(Bestellmengen!D22*Stückkosten!H6)+(Bestellmengen!E22*Stückkosten!H7)+(Bestellmengen!F22*Stückkosten!H8)+(Bestellmengen!G22*Stückkosten!H9)</f>
        <v>37.908399808589976</v>
      </c>
      <c r="L22" s="1" t="s">
        <v>54</v>
      </c>
    </row>
    <row r="23" spans="1:14" ht="56" customHeight="1" x14ac:dyDescent="0.2">
      <c r="A23" t="s">
        <v>51</v>
      </c>
      <c r="E23">
        <v>1</v>
      </c>
      <c r="H23" s="4">
        <f>(B23*Stückkosten!H4)+(Bestellmengen!C23*Stückkosten!H5)+(Bestellmengen!D23*Stückkosten!H6)+(Bestellmengen!E23*Stückkosten!H7)+(Bestellmengen!F23*Stückkosten!H8)+(Bestellmengen!G23*Stückkosten!H9)</f>
        <v>10.838875598909031</v>
      </c>
      <c r="I23" s="4">
        <v>20</v>
      </c>
      <c r="J23" s="13" t="s">
        <v>53</v>
      </c>
      <c r="L23" s="4">
        <v>1</v>
      </c>
      <c r="M23" s="6" t="s">
        <v>55</v>
      </c>
      <c r="N23" s="3" t="s">
        <v>45</v>
      </c>
    </row>
    <row r="25" spans="1:14" x14ac:dyDescent="0.2">
      <c r="A25" s="12" t="s">
        <v>52</v>
      </c>
      <c r="B25">
        <f>B20-SUM(B21:B23)</f>
        <v>0</v>
      </c>
      <c r="C25">
        <f t="shared" ref="C25:G25" si="1">C20-SUM(C21:C23)</f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</row>
  </sheetData>
  <pageMargins left="0.7" right="0.7" top="0.78740157499999996" bottom="0.78740157499999996" header="0.3" footer="0.3"/>
  <pageSetup paperSize="9" scale="55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562E-0EC4-C744-B839-BBB16424B07C}">
  <dimension ref="A1:H16"/>
  <sheetViews>
    <sheetView workbookViewId="0">
      <selection activeCell="H5" sqref="H5"/>
    </sheetView>
  </sheetViews>
  <sheetFormatPr baseColWidth="10" defaultRowHeight="16" x14ac:dyDescent="0.2"/>
  <cols>
    <col min="1" max="2" width="23.33203125" customWidth="1"/>
    <col min="3" max="3" width="16.5" customWidth="1"/>
    <col min="4" max="4" width="26.5" style="1" customWidth="1"/>
    <col min="5" max="5" width="26.6640625" style="1" customWidth="1"/>
    <col min="6" max="6" width="35.1640625" style="2" bestFit="1" customWidth="1"/>
    <col min="7" max="7" width="25" customWidth="1"/>
    <col min="8" max="8" width="21.83203125" customWidth="1"/>
  </cols>
  <sheetData>
    <row r="1" spans="1:8" x14ac:dyDescent="0.2">
      <c r="A1" t="s">
        <v>14</v>
      </c>
    </row>
    <row r="2" spans="1:8" x14ac:dyDescent="0.2">
      <c r="B2" t="s">
        <v>18</v>
      </c>
      <c r="C2" t="s">
        <v>19</v>
      </c>
      <c r="D2" s="1" t="s">
        <v>17</v>
      </c>
      <c r="E2" s="1" t="s">
        <v>16</v>
      </c>
      <c r="F2" s="2" t="s">
        <v>24</v>
      </c>
      <c r="G2" t="s">
        <v>22</v>
      </c>
      <c r="H2" t="s">
        <v>23</v>
      </c>
    </row>
    <row r="4" spans="1:8" x14ac:dyDescent="0.2">
      <c r="A4" t="s">
        <v>0</v>
      </c>
      <c r="B4">
        <f>Bestellmengen!B11</f>
        <v>75</v>
      </c>
      <c r="C4">
        <v>75</v>
      </c>
      <c r="D4" s="1">
        <f>24.321+98.2263</f>
        <v>122.54729999999999</v>
      </c>
      <c r="E4" s="1">
        <f>D4/C4</f>
        <v>1.633964</v>
      </c>
      <c r="F4" s="2">
        <f>(E4)/D11</f>
        <v>4.1294533812603097E-3</v>
      </c>
      <c r="G4" s="1">
        <f>(F4*(D13+D14))</f>
        <v>0.63023717504794852</v>
      </c>
      <c r="H4" s="1">
        <f>E4+G4</f>
        <v>2.2642011750479485</v>
      </c>
    </row>
    <row r="5" spans="1:8" x14ac:dyDescent="0.2">
      <c r="A5" t="s">
        <v>1</v>
      </c>
      <c r="B5">
        <f>Bestellmengen!C11</f>
        <v>21</v>
      </c>
      <c r="C5">
        <v>25</v>
      </c>
      <c r="D5" s="1">
        <f>7.3249+16.3125</f>
        <v>23.6374</v>
      </c>
      <c r="E5" s="1">
        <f t="shared" ref="E5:E9" si="0">D5/C5</f>
        <v>0.945496</v>
      </c>
      <c r="F5" s="2">
        <f>(E5)/D11</f>
        <v>2.3895151020267877E-3</v>
      </c>
      <c r="G5" s="1">
        <f>(F5*(D13+D14))</f>
        <v>0.36468779487132835</v>
      </c>
      <c r="H5" s="1">
        <f t="shared" ref="H5:H9" si="1">E5+G5</f>
        <v>1.3101837948713284</v>
      </c>
    </row>
    <row r="6" spans="1:8" x14ac:dyDescent="0.2">
      <c r="A6" t="s">
        <v>2</v>
      </c>
      <c r="B6">
        <f>Bestellmengen!D11</f>
        <v>29</v>
      </c>
      <c r="C6">
        <v>30</v>
      </c>
      <c r="D6" s="1">
        <f>14.3451+35.7287</f>
        <v>50.073800000000006</v>
      </c>
      <c r="E6" s="1">
        <f t="shared" si="0"/>
        <v>1.6691266666666669</v>
      </c>
      <c r="F6" s="2">
        <f>(E6)/D11</f>
        <v>4.2183186149868769E-3</v>
      </c>
      <c r="G6" s="1">
        <f>(F6*(D13+D14))</f>
        <v>0.64379978701929719</v>
      </c>
      <c r="H6" s="1">
        <f t="shared" si="1"/>
        <v>2.3129264536859639</v>
      </c>
    </row>
    <row r="7" spans="1:8" x14ac:dyDescent="0.2">
      <c r="A7" t="s">
        <v>3</v>
      </c>
      <c r="B7">
        <f>Bestellmengen!E11</f>
        <v>8</v>
      </c>
      <c r="C7">
        <v>10</v>
      </c>
      <c r="D7" s="1">
        <f>35.8026+42.4163</f>
        <v>78.218899999999991</v>
      </c>
      <c r="E7" s="1">
        <f t="shared" si="0"/>
        <v>7.8218899999999989</v>
      </c>
      <c r="F7" s="2">
        <f>(E7)/D11</f>
        <v>1.9767957010280644E-2</v>
      </c>
      <c r="G7" s="1">
        <f>(F7*(D13+D14))</f>
        <v>3.0169855989090317</v>
      </c>
      <c r="H7" s="1">
        <f t="shared" si="1"/>
        <v>10.838875598909031</v>
      </c>
    </row>
    <row r="8" spans="1:8" x14ac:dyDescent="0.2">
      <c r="A8" t="s">
        <v>4</v>
      </c>
      <c r="B8">
        <f>Bestellmengen!F11</f>
        <v>8</v>
      </c>
      <c r="C8">
        <v>10</v>
      </c>
      <c r="D8" s="1">
        <f>101.5793</f>
        <v>101.5793</v>
      </c>
      <c r="E8" s="1">
        <f t="shared" si="0"/>
        <v>10.15793</v>
      </c>
      <c r="F8" s="2">
        <f>(E8)/D11</f>
        <v>2.5671739637535183E-2</v>
      </c>
      <c r="G8" s="1">
        <f>(F8*(D13+D14))</f>
        <v>3.9180209034806199</v>
      </c>
      <c r="H8" s="1">
        <f t="shared" si="1"/>
        <v>14.075950903480621</v>
      </c>
    </row>
    <row r="9" spans="1:8" x14ac:dyDescent="0.2">
      <c r="A9" t="s">
        <v>5</v>
      </c>
      <c r="B9">
        <f>Bestellmengen!G11</f>
        <v>8</v>
      </c>
      <c r="C9">
        <v>10</v>
      </c>
      <c r="D9" s="1">
        <f>5.0157+14.6129</f>
        <v>19.628599999999999</v>
      </c>
      <c r="E9" s="1">
        <f t="shared" si="0"/>
        <v>1.9628599999999998</v>
      </c>
      <c r="F9" s="2">
        <f>(E9)/D11</f>
        <v>4.960659392704252E-3</v>
      </c>
      <c r="G9" s="1">
        <f>(F9*(D13+D14))</f>
        <v>0.75709583651452295</v>
      </c>
      <c r="H9" s="1">
        <f t="shared" si="1"/>
        <v>2.7199558365145227</v>
      </c>
    </row>
    <row r="11" spans="1:8" x14ac:dyDescent="0.2">
      <c r="A11" t="s">
        <v>15</v>
      </c>
      <c r="D11" s="1">
        <f>SUM(D4:D9)</f>
        <v>395.68529999999998</v>
      </c>
    </row>
    <row r="12" spans="1:8" x14ac:dyDescent="0.2">
      <c r="A12" t="s">
        <v>27</v>
      </c>
      <c r="D12" s="1">
        <v>-8.31</v>
      </c>
    </row>
    <row r="13" spans="1:8" x14ac:dyDescent="0.2">
      <c r="A13" t="s">
        <v>20</v>
      </c>
      <c r="D13" s="1">
        <v>51.09</v>
      </c>
    </row>
    <row r="14" spans="1:8" x14ac:dyDescent="0.2">
      <c r="A14" t="s">
        <v>21</v>
      </c>
      <c r="D14" s="1">
        <v>101.53</v>
      </c>
    </row>
    <row r="16" spans="1:8" x14ac:dyDescent="0.2">
      <c r="A16" t="s">
        <v>26</v>
      </c>
      <c r="D16" s="1">
        <f>SUM(D11:D14)</f>
        <v>539.99529999999993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Bestellmengen</vt:lpstr>
      <vt:lpstr>Stückkosten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Rustenbach</dc:creator>
  <cp:lastModifiedBy>Frank Rustenbach</cp:lastModifiedBy>
  <cp:lastPrinted>2024-07-19T17:25:41Z</cp:lastPrinted>
  <dcterms:created xsi:type="dcterms:W3CDTF">2024-07-05T13:42:03Z</dcterms:created>
  <dcterms:modified xsi:type="dcterms:W3CDTF">2024-09-20T15:49:24Z</dcterms:modified>
</cp:coreProperties>
</file>