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home/github/OpenHornet-metric/Franks zweiter Group Buy-Schalterkappen/"/>
    </mc:Choice>
  </mc:AlternateContent>
  <xr:revisionPtr revIDLastSave="0" documentId="13_ncr:1_{0A468EF8-8E22-4044-9F6B-ED7CEC50616A}" xr6:coauthVersionLast="47" xr6:coauthVersionMax="47" xr10:uidLastSave="{00000000-0000-0000-0000-000000000000}"/>
  <bookViews>
    <workbookView xWindow="0" yWindow="500" windowWidth="51200" windowHeight="26740" xr2:uid="{FF227C0F-44E0-A04C-B480-AC729CC11839}"/>
  </bookViews>
  <sheets>
    <sheet name="Bestellmengen" sheetId="1" r:id="rId1"/>
    <sheet name="Stückk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E5" i="2" s="1"/>
  <c r="D4" i="2"/>
  <c r="E27" i="1"/>
  <c r="D27" i="1"/>
  <c r="C27" i="1"/>
  <c r="E6" i="2"/>
  <c r="G8" i="1"/>
  <c r="G29" i="1" s="1"/>
  <c r="D10" i="2"/>
  <c r="E4" i="2"/>
  <c r="D8" i="2" l="1"/>
  <c r="D13" i="2" s="1"/>
  <c r="F4" i="2" l="1"/>
  <c r="G4" i="2" s="1"/>
  <c r="H4" i="2" s="1"/>
  <c r="F6" i="2"/>
  <c r="G6" i="2" s="1"/>
  <c r="H6" i="2" s="1"/>
  <c r="F5" i="2"/>
  <c r="G5" i="2" s="1"/>
  <c r="H5" i="2" s="1"/>
  <c r="F25" i="1" l="1"/>
  <c r="F16" i="1"/>
  <c r="F21" i="1"/>
  <c r="F12" i="1"/>
  <c r="F10" i="1"/>
  <c r="F9" i="1"/>
  <c r="F17" i="1"/>
  <c r="F24" i="1"/>
  <c r="F5" i="1"/>
  <c r="F22" i="1"/>
  <c r="F23" i="1"/>
  <c r="F15" i="1"/>
  <c r="F4" i="1"/>
  <c r="F14" i="1"/>
  <c r="F3" i="1"/>
  <c r="F13" i="1"/>
  <c r="F11" i="1"/>
  <c r="F20" i="1"/>
  <c r="F19" i="1"/>
  <c r="F8" i="1"/>
  <c r="F18" i="1"/>
  <c r="F7" i="1"/>
  <c r="F6" i="1"/>
  <c r="F29" i="1" l="1"/>
</calcChain>
</file>

<file path=xl/sharedStrings.xml><?xml version="1.0" encoding="utf-8"?>
<sst xmlns="http://schemas.openxmlformats.org/spreadsheetml/2006/main" count="83" uniqueCount="72">
  <si>
    <t>Rusti</t>
  </si>
  <si>
    <t>Astiles</t>
  </si>
  <si>
    <t>Maddoxx</t>
  </si>
  <si>
    <t>McClient</t>
  </si>
  <si>
    <t>5Js_raus</t>
  </si>
  <si>
    <t>Summe</t>
  </si>
  <si>
    <t>Stückkosten</t>
  </si>
  <si>
    <t>Produktionskosten gesamt</t>
  </si>
  <si>
    <t>Produktionskosten pro Stück</t>
  </si>
  <si>
    <t>Produktionskosten nach Art</t>
  </si>
  <si>
    <t>Anzahl Bedarf</t>
  </si>
  <si>
    <t>Anzahl Fertigung</t>
  </si>
  <si>
    <t>Versandkosten gesamt</t>
  </si>
  <si>
    <t>Zollgebühren gesamt</t>
  </si>
  <si>
    <t>Anteil an Versand und Zoll</t>
  </si>
  <si>
    <t>Geamtkosten pro Stück</t>
  </si>
  <si>
    <t>Prozentualer Anteil an Produktionskosten</t>
  </si>
  <si>
    <t>Kosten</t>
  </si>
  <si>
    <t>Gesamtsumme</t>
  </si>
  <si>
    <t>Coupon</t>
  </si>
  <si>
    <t>erhalten</t>
  </si>
  <si>
    <t>Anschrift</t>
  </si>
  <si>
    <t>Andreas Hahn
Auf der Ohe 20
38165 Lehre</t>
  </si>
  <si>
    <t>José Marín
C/ Nicolau Factor, 54
46530 Puzol Valencia
Spain</t>
  </si>
  <si>
    <t>Peter Sexlinger
Holzstraße 46
4020 Linz 
Österreich</t>
  </si>
  <si>
    <t>Frank Rustenbach
Josef-Kreuser-Str. 9A
53340 Meckenheim</t>
  </si>
  <si>
    <t>Versand</t>
  </si>
  <si>
    <t>x</t>
  </si>
  <si>
    <t>N/A</t>
  </si>
  <si>
    <t>angekommen</t>
  </si>
  <si>
    <t>OHC0001-30 BAT, TALL</t>
  </si>
  <si>
    <t>OHC0001-20 BAT, CONICAL</t>
  </si>
  <si>
    <t>OHC0001-10 BAT, ROUND</t>
  </si>
  <si>
    <t>ROUND</t>
  </si>
  <si>
    <t>CONICAL</t>
  </si>
  <si>
    <t>TALL</t>
  </si>
  <si>
    <t>aniron</t>
  </si>
  <si>
    <t>ssgcline</t>
  </si>
  <si>
    <t>CorgiStyle</t>
  </si>
  <si>
    <t>Baron Von Awesome</t>
  </si>
  <si>
    <t>Swaney409</t>
  </si>
  <si>
    <t>AlphaDecay</t>
  </si>
  <si>
    <t>Arribe VCAW-1</t>
  </si>
  <si>
    <t>Nitro</t>
  </si>
  <si>
    <t>ViajanDee</t>
  </si>
  <si>
    <t>DenzilLee</t>
  </si>
  <si>
    <t>Carbine</t>
  </si>
  <si>
    <t>Ulukaii</t>
  </si>
  <si>
    <t>5k33tz</t>
  </si>
  <si>
    <t>Higgins</t>
  </si>
  <si>
    <t>Flyindawg</t>
  </si>
  <si>
    <t>Francisco Benito Lopez
Hochstädterstr. 7A
64686 Lautertal</t>
  </si>
  <si>
    <t>US</t>
  </si>
  <si>
    <t>Johan Arnehed</t>
  </si>
  <si>
    <t>Denzil Widup</t>
  </si>
  <si>
    <t>Timothy Lowe</t>
  </si>
  <si>
    <t>Daniel Cline</t>
  </si>
  <si>
    <t>Christian Haugen</t>
  </si>
  <si>
    <t>Kevin Aslaksen</t>
  </si>
  <si>
    <t>Jörg Schumacher</t>
  </si>
  <si>
    <t>Matthew Weikert</t>
  </si>
  <si>
    <t>Thomas Steward</t>
  </si>
  <si>
    <t>Hayden Brooker</t>
  </si>
  <si>
    <t>Fadi Zaki</t>
  </si>
  <si>
    <t>Matt Manlove</t>
  </si>
  <si>
    <t>Angela Sawyer</t>
  </si>
  <si>
    <t>Christoph Janz
Bussardweg 26
67346 Speyer</t>
  </si>
  <si>
    <t>Sandra</t>
  </si>
  <si>
    <t>hunstone</t>
  </si>
  <si>
    <t>Walter Noreika</t>
  </si>
  <si>
    <t>Sandra Carroll</t>
  </si>
  <si>
    <t>Ben-F111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</si>
</sst>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A9A1-FF52-EA4D-9F61-8F78A655D349}">
  <sheetPr>
    <pageSetUpPr fitToPage="1"/>
  </sheetPr>
  <dimension ref="A1:N29"/>
  <sheetViews>
    <sheetView tabSelected="1" zoomScale="120" zoomScaleNormal="120" workbookViewId="0">
      <selection activeCell="F25" sqref="F25"/>
    </sheetView>
  </sheetViews>
  <sheetFormatPr baseColWidth="10" defaultRowHeight="16" x14ac:dyDescent="0.2"/>
  <cols>
    <col min="2" max="2" width="18" customWidth="1"/>
    <col min="3" max="3" width="6.83203125" customWidth="1"/>
    <col min="4" max="4" width="10" customWidth="1"/>
    <col min="5" max="5" width="13.6640625" customWidth="1"/>
    <col min="6" max="6" width="14.33203125" style="1" customWidth="1"/>
    <col min="7" max="7" width="13.6640625" style="1" customWidth="1"/>
    <col min="8" max="8" width="22" customWidth="1"/>
    <col min="9" max="9" width="15.6640625" customWidth="1"/>
    <col min="10" max="10" width="10.83203125" style="1"/>
    <col min="11" max="11" width="10.83203125" style="4"/>
  </cols>
  <sheetData>
    <row r="1" spans="1:12" x14ac:dyDescent="0.2">
      <c r="C1" t="s">
        <v>33</v>
      </c>
      <c r="D1" t="s">
        <v>34</v>
      </c>
      <c r="E1" t="s">
        <v>35</v>
      </c>
      <c r="F1" s="1" t="s">
        <v>17</v>
      </c>
      <c r="G1" s="1" t="s">
        <v>20</v>
      </c>
      <c r="H1" t="s">
        <v>21</v>
      </c>
      <c r="J1" s="1" t="s">
        <v>26</v>
      </c>
      <c r="K1" s="4" t="s">
        <v>20</v>
      </c>
      <c r="L1" t="s">
        <v>29</v>
      </c>
    </row>
    <row r="3" spans="1:12" s="5" customFormat="1" ht="51" x14ac:dyDescent="0.2">
      <c r="B3" s="3" t="s">
        <v>0</v>
      </c>
      <c r="C3" s="5">
        <v>14</v>
      </c>
      <c r="D3" s="5">
        <v>12</v>
      </c>
      <c r="E3" s="5">
        <v>5</v>
      </c>
      <c r="F3" s="6">
        <f>C3*Stückkosten!H4+D3*Stückkosten!H5+E3*Stückkosten!H6</f>
        <v>156.11250911789776</v>
      </c>
      <c r="G3" s="6"/>
      <c r="H3" s="7" t="s">
        <v>25</v>
      </c>
      <c r="J3" s="6"/>
      <c r="K3" s="4"/>
      <c r="L3" s="5" t="s">
        <v>28</v>
      </c>
    </row>
    <row r="4" spans="1:12" s="5" customFormat="1" ht="68" x14ac:dyDescent="0.2">
      <c r="B4" s="3" t="s">
        <v>2</v>
      </c>
      <c r="C4" s="5">
        <v>14</v>
      </c>
      <c r="D4" s="5">
        <v>12</v>
      </c>
      <c r="E4" s="5">
        <v>5</v>
      </c>
      <c r="F4" s="6">
        <f>C4*Stückkosten!H4+D4*Stückkosten!H5+E4*Stückkosten!H6</f>
        <v>156.11250911789776</v>
      </c>
      <c r="G4" s="6">
        <v>170</v>
      </c>
      <c r="H4" s="7" t="s">
        <v>24</v>
      </c>
      <c r="I4" s="7"/>
      <c r="J4" s="6"/>
      <c r="K4" s="4"/>
      <c r="L4" s="5" t="s">
        <v>27</v>
      </c>
    </row>
    <row r="5" spans="1:12" s="5" customFormat="1" ht="17" x14ac:dyDescent="0.2">
      <c r="B5" s="3" t="s">
        <v>36</v>
      </c>
      <c r="C5" s="5">
        <v>14</v>
      </c>
      <c r="D5" s="5">
        <v>12</v>
      </c>
      <c r="E5" s="5">
        <v>5</v>
      </c>
      <c r="F5" s="6">
        <f>C5*Stückkosten!H4+D5*Stückkosten!H5+E5*Stückkosten!H6</f>
        <v>156.11250911789776</v>
      </c>
      <c r="G5" s="6">
        <v>156.15</v>
      </c>
      <c r="H5" s="7" t="s">
        <v>53</v>
      </c>
      <c r="I5" s="7"/>
      <c r="J5" s="6"/>
      <c r="K5" s="4"/>
    </row>
    <row r="6" spans="1:12" s="5" customFormat="1" ht="17" x14ac:dyDescent="0.2">
      <c r="A6" s="5" t="s">
        <v>52</v>
      </c>
      <c r="B6" s="3" t="s">
        <v>37</v>
      </c>
      <c r="C6" s="5">
        <v>14</v>
      </c>
      <c r="D6" s="5">
        <v>12</v>
      </c>
      <c r="E6" s="5">
        <v>5</v>
      </c>
      <c r="F6" s="6">
        <f>C6*Stückkosten!H4+D6*Stückkosten!H5+E6*Stückkosten!H6</f>
        <v>156.11250911789776</v>
      </c>
      <c r="G6" s="6">
        <v>173.32</v>
      </c>
      <c r="H6" s="7" t="s">
        <v>56</v>
      </c>
      <c r="I6" s="7"/>
      <c r="J6" s="6"/>
      <c r="K6" s="4"/>
    </row>
    <row r="7" spans="1:12" s="5" customFormat="1" ht="17" x14ac:dyDescent="0.2">
      <c r="B7" s="3" t="s">
        <v>38</v>
      </c>
      <c r="C7" s="5">
        <v>14</v>
      </c>
      <c r="D7" s="5">
        <v>12</v>
      </c>
      <c r="E7" s="5">
        <v>5</v>
      </c>
      <c r="F7" s="6">
        <f>C7*Stückkosten!H4+D7*Stückkosten!H5+E7*Stückkosten!H6</f>
        <v>156.11250911789776</v>
      </c>
      <c r="G7" s="6">
        <v>160</v>
      </c>
      <c r="H7" s="7" t="s">
        <v>58</v>
      </c>
      <c r="I7" s="7"/>
      <c r="J7" s="6"/>
      <c r="K7" s="4"/>
    </row>
    <row r="8" spans="1:12" s="5" customFormat="1" ht="17" x14ac:dyDescent="0.2">
      <c r="B8" s="3" t="s">
        <v>39</v>
      </c>
      <c r="C8" s="5">
        <v>14</v>
      </c>
      <c r="D8" s="5">
        <v>12</v>
      </c>
      <c r="E8" s="5">
        <v>5</v>
      </c>
      <c r="F8" s="6">
        <f>C8*Stückkosten!H4+D8*Stückkosten!H5+E8*Stückkosten!H6</f>
        <v>156.11250911789776</v>
      </c>
      <c r="G8" s="6">
        <f>35+122</f>
        <v>157</v>
      </c>
      <c r="H8" s="7" t="s">
        <v>57</v>
      </c>
      <c r="I8" s="7"/>
      <c r="J8" s="6"/>
      <c r="K8" s="4"/>
    </row>
    <row r="9" spans="1:12" s="5" customFormat="1" ht="17" x14ac:dyDescent="0.2">
      <c r="A9" s="5" t="s">
        <v>52</v>
      </c>
      <c r="B9" s="3" t="s">
        <v>40</v>
      </c>
      <c r="C9" s="5">
        <v>14</v>
      </c>
      <c r="D9" s="5">
        <v>12</v>
      </c>
      <c r="E9" s="5">
        <v>5</v>
      </c>
      <c r="F9" s="6">
        <f>C9*Stückkosten!H4+D9*Stückkosten!H5+E9*Stückkosten!H6</f>
        <v>156.11250911789776</v>
      </c>
      <c r="G9" s="6">
        <v>160</v>
      </c>
      <c r="H9" s="7" t="s">
        <v>64</v>
      </c>
      <c r="I9" s="7"/>
      <c r="J9" s="6"/>
      <c r="K9" s="4"/>
    </row>
    <row r="10" spans="1:12" s="5" customFormat="1" ht="17" x14ac:dyDescent="0.2">
      <c r="A10" s="5" t="s">
        <v>52</v>
      </c>
      <c r="B10" s="3" t="s">
        <v>41</v>
      </c>
      <c r="C10" s="5">
        <v>14</v>
      </c>
      <c r="D10" s="5">
        <v>12</v>
      </c>
      <c r="E10" s="5">
        <v>5</v>
      </c>
      <c r="F10" s="6">
        <f>C10*Stückkosten!H4+D10*Stückkosten!H5+E10*Stückkosten!H6</f>
        <v>156.11250911789776</v>
      </c>
      <c r="G10" s="6">
        <v>156.15</v>
      </c>
      <c r="H10" s="7" t="s">
        <v>55</v>
      </c>
      <c r="I10" s="7"/>
      <c r="J10" s="6"/>
      <c r="K10" s="4"/>
    </row>
    <row r="11" spans="1:12" s="5" customFormat="1" ht="17" x14ac:dyDescent="0.2">
      <c r="A11" s="5" t="s">
        <v>52</v>
      </c>
      <c r="B11" s="3" t="s">
        <v>42</v>
      </c>
      <c r="C11" s="5">
        <v>14</v>
      </c>
      <c r="D11" s="5">
        <v>12</v>
      </c>
      <c r="E11" s="5">
        <v>5</v>
      </c>
      <c r="F11" s="6">
        <f>C11*Stückkosten!H4+D11*Stückkosten!H5+E11*Stückkosten!H6</f>
        <v>156.11250911789776</v>
      </c>
      <c r="G11" s="6">
        <v>156.15</v>
      </c>
      <c r="H11" s="7" t="s">
        <v>61</v>
      </c>
      <c r="I11" s="7"/>
      <c r="J11" s="6"/>
      <c r="K11" s="4"/>
    </row>
    <row r="12" spans="1:12" s="5" customFormat="1" ht="17" x14ac:dyDescent="0.2">
      <c r="A12" s="5" t="s">
        <v>52</v>
      </c>
      <c r="B12" s="3" t="s">
        <v>43</v>
      </c>
      <c r="C12" s="5">
        <v>14</v>
      </c>
      <c r="D12" s="5">
        <v>12</v>
      </c>
      <c r="E12" s="5">
        <v>5</v>
      </c>
      <c r="F12" s="6">
        <f>C12*Stückkosten!H4+D12*Stückkosten!H5+E12*Stückkosten!H6</f>
        <v>156.11250911789776</v>
      </c>
      <c r="G12" s="6">
        <v>156.15</v>
      </c>
      <c r="H12" s="7" t="s">
        <v>65</v>
      </c>
      <c r="I12" s="7"/>
      <c r="J12" s="6"/>
      <c r="K12" s="4"/>
    </row>
    <row r="13" spans="1:12" s="5" customFormat="1" ht="17" x14ac:dyDescent="0.2">
      <c r="B13" s="3" t="s">
        <v>44</v>
      </c>
      <c r="C13" s="5">
        <v>14</v>
      </c>
      <c r="D13" s="5">
        <v>12</v>
      </c>
      <c r="E13" s="5">
        <v>5</v>
      </c>
      <c r="F13" s="6">
        <f>C13*Stückkosten!H4+D13*Stückkosten!H5+E13*Stückkosten!H6</f>
        <v>156.11250911789776</v>
      </c>
      <c r="G13" s="6">
        <v>156.15</v>
      </c>
      <c r="H13" s="7" t="s">
        <v>63</v>
      </c>
      <c r="I13" s="7"/>
      <c r="J13" s="6"/>
      <c r="K13" s="4"/>
    </row>
    <row r="14" spans="1:12" s="5" customFormat="1" ht="51" x14ac:dyDescent="0.2">
      <c r="B14" s="3" t="s">
        <v>4</v>
      </c>
      <c r="C14" s="5">
        <v>14</v>
      </c>
      <c r="D14" s="5">
        <v>12</v>
      </c>
      <c r="E14" s="5">
        <v>5</v>
      </c>
      <c r="F14" s="6">
        <f>C14*Stückkosten!H4+D14*Stückkosten!H5+E14*Stückkosten!H6</f>
        <v>156.11250911789776</v>
      </c>
      <c r="G14" s="6">
        <v>157</v>
      </c>
      <c r="H14" s="7" t="s">
        <v>51</v>
      </c>
      <c r="I14" s="7"/>
      <c r="J14" s="6"/>
      <c r="K14" s="4"/>
    </row>
    <row r="15" spans="1:12" s="5" customFormat="1" ht="68" x14ac:dyDescent="0.2">
      <c r="B15" s="3" t="s">
        <v>1</v>
      </c>
      <c r="C15" s="5">
        <v>14</v>
      </c>
      <c r="D15" s="5">
        <v>12</v>
      </c>
      <c r="E15" s="5">
        <v>5</v>
      </c>
      <c r="F15" s="6">
        <f>C15*Stückkosten!H4+D15*Stückkosten!H5+E15*Stückkosten!H6</f>
        <v>156.11250911789776</v>
      </c>
      <c r="G15" s="6">
        <v>157</v>
      </c>
      <c r="H15" s="7" t="s">
        <v>23</v>
      </c>
      <c r="I15" s="7"/>
      <c r="J15" s="6"/>
      <c r="K15" s="4"/>
    </row>
    <row r="16" spans="1:12" s="5" customFormat="1" ht="51" x14ac:dyDescent="0.2">
      <c r="B16" s="3" t="s">
        <v>3</v>
      </c>
      <c r="C16" s="5">
        <v>14</v>
      </c>
      <c r="D16" s="5">
        <v>12</v>
      </c>
      <c r="E16" s="5">
        <v>5</v>
      </c>
      <c r="F16" s="6">
        <f>C16*Stückkosten!H4+D16*Stückkosten!H5+E16*Stückkosten!H6</f>
        <v>156.11250911789776</v>
      </c>
      <c r="G16" s="6">
        <v>156.16</v>
      </c>
      <c r="H16" s="7" t="s">
        <v>22</v>
      </c>
      <c r="I16" s="7"/>
      <c r="J16" s="6"/>
      <c r="K16" s="4"/>
      <c r="L16" s="5" t="s">
        <v>27</v>
      </c>
    </row>
    <row r="17" spans="1:14" s="5" customFormat="1" ht="17" x14ac:dyDescent="0.2">
      <c r="A17" s="5" t="s">
        <v>52</v>
      </c>
      <c r="B17" s="3" t="s">
        <v>45</v>
      </c>
      <c r="C17" s="5">
        <v>14</v>
      </c>
      <c r="D17" s="5">
        <v>12</v>
      </c>
      <c r="E17" s="5">
        <v>5</v>
      </c>
      <c r="F17" s="6">
        <f>C17*Stückkosten!H4+D17*Stückkosten!H5+E17*Stückkosten!H6</f>
        <v>156.11250911789776</v>
      </c>
      <c r="G17" s="6">
        <v>158</v>
      </c>
      <c r="H17" s="7" t="s">
        <v>54</v>
      </c>
      <c r="I17" s="7"/>
      <c r="J17" s="6"/>
      <c r="K17" s="4"/>
    </row>
    <row r="18" spans="1:14" s="5" customFormat="1" ht="17" x14ac:dyDescent="0.2">
      <c r="B18" s="3" t="s">
        <v>46</v>
      </c>
      <c r="C18" s="5">
        <v>14</v>
      </c>
      <c r="D18" s="5">
        <v>12</v>
      </c>
      <c r="E18" s="5">
        <v>5</v>
      </c>
      <c r="F18" s="6">
        <f>C18*Stückkosten!H4+D18*Stückkosten!H5+E18*Stückkosten!H6</f>
        <v>156.11250911789776</v>
      </c>
      <c r="G18" s="6">
        <v>160</v>
      </c>
      <c r="H18" s="7" t="s">
        <v>62</v>
      </c>
      <c r="I18" s="7"/>
      <c r="J18" s="6"/>
      <c r="K18" s="4"/>
    </row>
    <row r="19" spans="1:14" s="5" customFormat="1" ht="17" x14ac:dyDescent="0.2">
      <c r="B19" s="3" t="s">
        <v>47</v>
      </c>
      <c r="C19" s="5">
        <v>14</v>
      </c>
      <c r="D19" s="5">
        <v>12</v>
      </c>
      <c r="E19" s="5">
        <v>5</v>
      </c>
      <c r="F19" s="6">
        <f>C19*Stückkosten!H4+D19*Stückkosten!H5+E19*Stückkosten!H6</f>
        <v>156.11250911789776</v>
      </c>
      <c r="G19" s="6">
        <v>156.15</v>
      </c>
      <c r="H19" s="7" t="s">
        <v>59</v>
      </c>
      <c r="I19" s="7"/>
      <c r="J19" s="6"/>
      <c r="K19" s="4"/>
    </row>
    <row r="20" spans="1:14" s="5" customFormat="1" ht="17" x14ac:dyDescent="0.2">
      <c r="A20" s="5" t="s">
        <v>52</v>
      </c>
      <c r="B20" s="3" t="s">
        <v>48</v>
      </c>
      <c r="C20" s="5">
        <v>14</v>
      </c>
      <c r="D20" s="5">
        <v>12</v>
      </c>
      <c r="E20" s="5">
        <v>5</v>
      </c>
      <c r="F20" s="6">
        <f>C20*Stückkosten!H4+D20*Stückkosten!H5+E20*Stückkosten!H6</f>
        <v>156.11250911789776</v>
      </c>
      <c r="G20" s="6">
        <v>156.15</v>
      </c>
      <c r="H20" s="7" t="s">
        <v>60</v>
      </c>
      <c r="I20" s="7"/>
      <c r="J20" s="6"/>
      <c r="K20" s="4"/>
    </row>
    <row r="21" spans="1:14" s="5" customFormat="1" ht="51" x14ac:dyDescent="0.2">
      <c r="B21" s="3" t="s">
        <v>49</v>
      </c>
      <c r="C21" s="5">
        <v>5</v>
      </c>
      <c r="D21" s="5">
        <v>0</v>
      </c>
      <c r="E21" s="5">
        <v>1</v>
      </c>
      <c r="F21" s="6">
        <f>C21*Stückkosten!H4+Bestellmengen!D21*Stückkosten!H5+Bestellmengen!E21*Stückkosten!H6</f>
        <v>30.532024934599214</v>
      </c>
      <c r="G21" s="6">
        <v>35</v>
      </c>
      <c r="H21" s="7" t="s">
        <v>66</v>
      </c>
      <c r="I21" s="7"/>
      <c r="J21" s="6"/>
      <c r="K21" s="4"/>
    </row>
    <row r="22" spans="1:14" s="5" customFormat="1" x14ac:dyDescent="0.2">
      <c r="A22" s="5" t="s">
        <v>52</v>
      </c>
      <c r="B22" s="3" t="s">
        <v>50</v>
      </c>
      <c r="C22" s="5">
        <v>14</v>
      </c>
      <c r="D22" s="5">
        <v>12</v>
      </c>
      <c r="E22" s="5">
        <v>5</v>
      </c>
      <c r="F22" s="6">
        <f>C22*Stückkosten!H4+Bestellmengen!D22*Stückkosten!H5+Bestellmengen!E22*Stückkosten!H6</f>
        <v>156.11250911789776</v>
      </c>
      <c r="G22" s="6">
        <v>160.38999999999999</v>
      </c>
      <c r="I22" s="7"/>
      <c r="J22" s="6"/>
      <c r="K22" s="4"/>
      <c r="N22" s="8"/>
    </row>
    <row r="23" spans="1:14" s="5" customFormat="1" x14ac:dyDescent="0.2">
      <c r="A23" s="5" t="s">
        <v>52</v>
      </c>
      <c r="B23" s="3" t="s">
        <v>67</v>
      </c>
      <c r="C23" s="5">
        <v>3</v>
      </c>
      <c r="D23" s="5">
        <v>3</v>
      </c>
      <c r="E23" s="5">
        <v>3</v>
      </c>
      <c r="F23" s="6">
        <f>C23*Stückkosten!H4+Bestellmengen!D23*Stückkosten!H5+Bestellmengen!E23*Stückkosten!H6</f>
        <v>47.218549751623996</v>
      </c>
      <c r="G23" s="6">
        <v>47.23</v>
      </c>
      <c r="H23" s="5" t="s">
        <v>70</v>
      </c>
      <c r="I23" s="7"/>
      <c r="J23" s="6"/>
      <c r="K23" s="4"/>
      <c r="N23" s="8"/>
    </row>
    <row r="24" spans="1:14" s="5" customFormat="1" ht="17" x14ac:dyDescent="0.2">
      <c r="B24" s="3" t="s">
        <v>68</v>
      </c>
      <c r="C24" s="5">
        <v>14</v>
      </c>
      <c r="D24" s="5">
        <v>12</v>
      </c>
      <c r="E24" s="5">
        <v>5</v>
      </c>
      <c r="F24" s="6">
        <f>C24*Stückkosten!H4+D24*Stückkosten!H5+E24*Stückkosten!H6</f>
        <v>156.11250911789776</v>
      </c>
      <c r="G24" s="6">
        <v>156.52000000000001</v>
      </c>
      <c r="H24" s="7" t="s">
        <v>69</v>
      </c>
      <c r="J24" s="6"/>
      <c r="K24" s="4"/>
    </row>
    <row r="25" spans="1:14" x14ac:dyDescent="0.2">
      <c r="B25" s="3" t="s">
        <v>71</v>
      </c>
      <c r="C25" s="5">
        <v>1</v>
      </c>
      <c r="D25" s="5">
        <v>7</v>
      </c>
      <c r="E25" s="5">
        <v>4</v>
      </c>
      <c r="F25" s="6">
        <f>C25*Stückkosten!H4+D25*Stückkosten!H5+E25*Stückkosten!H6</f>
        <v>62.598442955821412</v>
      </c>
    </row>
    <row r="27" spans="1:14" x14ac:dyDescent="0.2">
      <c r="B27" t="s">
        <v>5</v>
      </c>
      <c r="C27">
        <f>SUM(C3:C25)</f>
        <v>289</v>
      </c>
      <c r="D27">
        <f>SUM(D3:D25)</f>
        <v>250</v>
      </c>
      <c r="E27">
        <f>SUM(E3:E25)</f>
        <v>108</v>
      </c>
    </row>
    <row r="29" spans="1:14" x14ac:dyDescent="0.2">
      <c r="B29" t="s">
        <v>18</v>
      </c>
      <c r="F29" s="1">
        <f>SUM(F3:F24)</f>
        <v>3200.000757044179</v>
      </c>
      <c r="G29" s="1">
        <f>SUM(G3:G24)</f>
        <v>3100.6700000000005</v>
      </c>
    </row>
  </sheetData>
  <pageMargins left="0.7" right="0.7" top="0.78740157499999996" bottom="0.78740157499999996" header="0.3" footer="0.3"/>
  <pageSetup paperSize="9" scale="5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562E-0EC4-C744-B839-BBB16424B07C}">
  <dimension ref="A1:H13"/>
  <sheetViews>
    <sheetView workbookViewId="0">
      <selection activeCell="D7" sqref="D7"/>
    </sheetView>
  </sheetViews>
  <sheetFormatPr baseColWidth="10" defaultRowHeight="16" x14ac:dyDescent="0.2"/>
  <cols>
    <col min="1" max="2" width="23.33203125" customWidth="1"/>
    <col min="3" max="3" width="16.5" customWidth="1"/>
    <col min="4" max="4" width="26.5" style="1" customWidth="1"/>
    <col min="5" max="5" width="26.6640625" style="1" customWidth="1"/>
    <col min="6" max="6" width="35.1640625" style="2" bestFit="1" customWidth="1"/>
    <col min="7" max="7" width="25" customWidth="1"/>
    <col min="8" max="8" width="21.83203125" customWidth="1"/>
  </cols>
  <sheetData>
    <row r="1" spans="1:8" x14ac:dyDescent="0.2">
      <c r="A1" t="s">
        <v>6</v>
      </c>
    </row>
    <row r="2" spans="1:8" x14ac:dyDescent="0.2">
      <c r="B2" t="s">
        <v>10</v>
      </c>
      <c r="C2" t="s">
        <v>11</v>
      </c>
      <c r="D2" s="1" t="s">
        <v>9</v>
      </c>
      <c r="E2" s="1" t="s">
        <v>8</v>
      </c>
      <c r="F2" s="2" t="s">
        <v>16</v>
      </c>
      <c r="G2" t="s">
        <v>14</v>
      </c>
      <c r="H2" t="s">
        <v>15</v>
      </c>
    </row>
    <row r="4" spans="1:8" x14ac:dyDescent="0.2">
      <c r="A4" t="s">
        <v>32</v>
      </c>
      <c r="C4">
        <v>289</v>
      </c>
      <c r="D4" s="1">
        <f>(1162.8+12.24+4.08)*1.19</f>
        <v>1403.1527999999998</v>
      </c>
      <c r="E4" s="1">
        <f>D4/C4</f>
        <v>4.8551999999999991</v>
      </c>
      <c r="F4" s="2">
        <f>(E4)/D8</f>
        <v>1.4990741012903793E-3</v>
      </c>
      <c r="G4" s="1">
        <f>(F4*(D10+D11))</f>
        <v>3.5677963610711023E-2</v>
      </c>
      <c r="H4" s="1">
        <f>E4+G4</f>
        <v>4.89087796361071</v>
      </c>
    </row>
    <row r="5" spans="1:8" x14ac:dyDescent="0.2">
      <c r="A5" t="s">
        <v>31</v>
      </c>
      <c r="C5">
        <v>250</v>
      </c>
      <c r="D5" s="1">
        <f>(955.2+11.94+27.86)*1.19</f>
        <v>1184.0500000000002</v>
      </c>
      <c r="E5" s="1">
        <f t="shared" ref="E5:E6" si="0">D5/C5</f>
        <v>4.7362000000000011</v>
      </c>
      <c r="F5" s="2">
        <f>(E5)/D8</f>
        <v>1.4623320890038509E-3</v>
      </c>
      <c r="G5" s="1">
        <f>(F5*(D10+D11))</f>
        <v>3.4803503718291648E-2</v>
      </c>
      <c r="H5" s="1">
        <f t="shared" ref="H5:H6" si="1">E5+G5</f>
        <v>4.7710035037182923</v>
      </c>
    </row>
    <row r="6" spans="1:8" x14ac:dyDescent="0.2">
      <c r="A6" t="s">
        <v>30</v>
      </c>
      <c r="C6">
        <v>108</v>
      </c>
      <c r="D6" s="1">
        <f>(512.07+15.21+20.28)*1.19</f>
        <v>651.59640000000002</v>
      </c>
      <c r="E6" s="1">
        <f t="shared" si="0"/>
        <v>6.0333000000000006</v>
      </c>
      <c r="F6" s="2">
        <f>(E6)/D8</f>
        <v>1.8628200229270158E-3</v>
      </c>
      <c r="G6" s="1">
        <f>(F6*(D10+D11))</f>
        <v>4.4335116545662974E-2</v>
      </c>
      <c r="H6" s="1">
        <f t="shared" si="1"/>
        <v>6.0776351165456637</v>
      </c>
    </row>
    <row r="8" spans="1:8" x14ac:dyDescent="0.2">
      <c r="A8" t="s">
        <v>7</v>
      </c>
      <c r="D8" s="1">
        <f>SUM(D4:D6)</f>
        <v>3238.7991999999999</v>
      </c>
    </row>
    <row r="9" spans="1:8" x14ac:dyDescent="0.2">
      <c r="A9" t="s">
        <v>19</v>
      </c>
      <c r="D9" s="1">
        <v>0</v>
      </c>
    </row>
    <row r="10" spans="1:8" x14ac:dyDescent="0.2">
      <c r="A10" t="s">
        <v>12</v>
      </c>
      <c r="D10" s="1">
        <f>20*1.19</f>
        <v>23.799999999999997</v>
      </c>
    </row>
    <row r="11" spans="1:8" x14ac:dyDescent="0.2">
      <c r="A11" t="s">
        <v>13</v>
      </c>
      <c r="D11" s="1">
        <v>0</v>
      </c>
    </row>
    <row r="13" spans="1:8" x14ac:dyDescent="0.2">
      <c r="A13" t="s">
        <v>18</v>
      </c>
      <c r="D13" s="1">
        <f>SUM(D8:D11)</f>
        <v>3262.5992000000001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Bestellmengen</vt:lpstr>
      <vt:lpstr>Stückkosten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Rustenbach</dc:creator>
  <cp:lastModifiedBy>Frank Rustenbach</cp:lastModifiedBy>
  <cp:lastPrinted>2024-07-19T17:25:41Z</cp:lastPrinted>
  <dcterms:created xsi:type="dcterms:W3CDTF">2024-07-05T13:42:03Z</dcterms:created>
  <dcterms:modified xsi:type="dcterms:W3CDTF">2024-09-20T15:41:07Z</dcterms:modified>
</cp:coreProperties>
</file>