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haka\Desktop\Dashboard Hazırlama\Ders-7\"/>
    </mc:Choice>
  </mc:AlternateContent>
  <xr:revisionPtr revIDLastSave="0" documentId="13_ncr:1_{2758AF62-FEA1-4FC9-8DFC-4F204E1CF9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  <sheet name="Sayfa1" sheetId="1" r:id="rId2"/>
    <sheet name="Sayfa2" sheetId="3" r:id="rId3"/>
    <sheet name="Sayfa3" sheetId="4" r:id="rId4"/>
  </sheets>
  <definedNames>
    <definedName name="AUDI">Sayfa1!$A$9</definedName>
    <definedName name="BMW">Sayfa1!$A$13</definedName>
    <definedName name="FIAT">Sayfa1!$A$3</definedName>
    <definedName name="FORD">Sayfa1!$A$2</definedName>
    <definedName name="HYUNDAI">Sayfa1!$A$4</definedName>
    <definedName name="MERCEDES">Sayfa1!$A$12</definedName>
    <definedName name="RENAULT">Sayfa1!$A$5</definedName>
    <definedName name="SEAT">Sayfa1!$A$11</definedName>
    <definedName name="SKODA">Sayfa1!$A$10</definedName>
    <definedName name="TOYOTA">Sayfa1!$A$7</definedName>
    <definedName name="VOLKSWAGEN">Sayfa1!$A$6</definedName>
    <definedName name="VOLVO">Sayfa1!$A$8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H7" i="2"/>
  <c r="J12" i="2"/>
  <c r="J13" i="2"/>
  <c r="J14" i="2"/>
  <c r="J15" i="2"/>
  <c r="J16" i="2"/>
  <c r="J17" i="2"/>
  <c r="J18" i="2"/>
  <c r="J19" i="2"/>
  <c r="J20" i="2"/>
  <c r="J21" i="2"/>
  <c r="J22" i="2"/>
  <c r="J23" i="2"/>
  <c r="A1" i="4" l="1"/>
  <c r="G6" i="4" s="1"/>
  <c r="H6" i="4" l="1"/>
  <c r="I6" i="4"/>
  <c r="G7" i="4"/>
  <c r="G8" i="4" s="1"/>
  <c r="I7" i="4"/>
  <c r="H7" i="4"/>
  <c r="I6" i="2"/>
  <c r="H6" i="2"/>
  <c r="I8" i="4" l="1"/>
  <c r="H8" i="4"/>
  <c r="J6" i="2"/>
  <c r="C5" i="2"/>
  <c r="L13" i="1"/>
  <c r="I13" i="1"/>
  <c r="F13" i="1"/>
  <c r="L12" i="1"/>
  <c r="I12" i="1"/>
  <c r="F12" i="1"/>
  <c r="L11" i="1"/>
  <c r="I11" i="1"/>
  <c r="F11" i="1"/>
  <c r="L10" i="1"/>
  <c r="I10" i="1"/>
  <c r="F10" i="1"/>
  <c r="L9" i="1"/>
  <c r="I9" i="1"/>
  <c r="F9" i="1"/>
  <c r="L8" i="1"/>
  <c r="I8" i="1"/>
  <c r="F8" i="1"/>
  <c r="L7" i="1"/>
  <c r="I7" i="1"/>
  <c r="F7" i="1"/>
  <c r="L6" i="1"/>
  <c r="I6" i="1"/>
  <c r="F6" i="1"/>
  <c r="L5" i="1"/>
  <c r="I5" i="1"/>
  <c r="F5" i="1"/>
  <c r="L4" i="1"/>
  <c r="I4" i="1"/>
  <c r="F4" i="1"/>
  <c r="L3" i="1"/>
  <c r="I3" i="1"/>
  <c r="F3" i="1"/>
  <c r="L2" i="1"/>
  <c r="I2" i="1"/>
  <c r="F2" i="1"/>
</calcChain>
</file>

<file path=xl/sharedStrings.xml><?xml version="1.0" encoding="utf-8"?>
<sst xmlns="http://schemas.openxmlformats.org/spreadsheetml/2006/main" count="95" uniqueCount="54">
  <si>
    <t>FİRMA</t>
  </si>
  <si>
    <t>MARKA</t>
  </si>
  <si>
    <t>İL</t>
  </si>
  <si>
    <t>SATIŞ TUTARI 2018</t>
  </si>
  <si>
    <t>ADET 2018</t>
  </si>
  <si>
    <t>ARAÇ BAŞI ORT 2018</t>
  </si>
  <si>
    <t>SATIŞ TUTARI 2019</t>
  </si>
  <si>
    <t>ADET 2019</t>
  </si>
  <si>
    <t>ARAÇ BAŞI ORT 2019</t>
  </si>
  <si>
    <t>SATIŞ TUTARI 2020</t>
  </si>
  <si>
    <t>ADET 2020</t>
  </si>
  <si>
    <t>ARAÇ BAŞI ORT 2020</t>
  </si>
  <si>
    <t>İND ORANI ORT</t>
  </si>
  <si>
    <t>MİRZA OTOMOTİV</t>
  </si>
  <si>
    <t>FORD</t>
  </si>
  <si>
    <t>İSTANBUL</t>
  </si>
  <si>
    <t>ELİF OTOMOTİV</t>
  </si>
  <si>
    <t>FIAT</t>
  </si>
  <si>
    <t>ANKARA</t>
  </si>
  <si>
    <t>SURCU OTOMOTİV</t>
  </si>
  <si>
    <t>HYUNDAI</t>
  </si>
  <si>
    <t xml:space="preserve">AUTO SAYAN </t>
  </si>
  <si>
    <t>RENAULT</t>
  </si>
  <si>
    <t>KAYA OTO</t>
  </si>
  <si>
    <t>VOLKSWAGEN</t>
  </si>
  <si>
    <t>İZMİR</t>
  </si>
  <si>
    <t>SEYHAN OTO</t>
  </si>
  <si>
    <t>TOYOTA</t>
  </si>
  <si>
    <t>ÇINARLAR OTOMOTİV</t>
  </si>
  <si>
    <t>VOLVO</t>
  </si>
  <si>
    <t>BURSA</t>
  </si>
  <si>
    <t>AUDI</t>
  </si>
  <si>
    <t>SKODA</t>
  </si>
  <si>
    <t>SEAT</t>
  </si>
  <si>
    <t>SEDİR OTO</t>
  </si>
  <si>
    <t>MERCEDES</t>
  </si>
  <si>
    <t>TRABZON OTOMOTİV</t>
  </si>
  <si>
    <t>BMW</t>
  </si>
  <si>
    <t>TEDARİKÇİ</t>
  </si>
  <si>
    <t>TUTAR</t>
  </si>
  <si>
    <t>ADET</t>
  </si>
  <si>
    <t>ARAÇ BAŞI</t>
  </si>
  <si>
    <t>TİCARİ</t>
  </si>
  <si>
    <t>İNDİRİM ORANI</t>
  </si>
  <si>
    <t>Satır Etiketleri</t>
  </si>
  <si>
    <t>Genel Toplam</t>
  </si>
  <si>
    <t>Ortalama ARAÇ BAŞI ORT 2018</t>
  </si>
  <si>
    <t>Ortalama ARAÇ BAŞI ORT 2019</t>
  </si>
  <si>
    <t>Ortalama ARAÇ BAŞI ORT 2020</t>
  </si>
  <si>
    <t>SATIŞ TUTARI</t>
  </si>
  <si>
    <t>SATIŞ ADETİ</t>
  </si>
  <si>
    <t>ARAÇ BAŞI ORT. SATIŞ TUTARI</t>
  </si>
  <si>
    <t>ARAÇ BAŞI ORTALAMA SATIŞ TUTARI</t>
  </si>
  <si>
    <t>DASHBOARD - ARAÇ SATIŞ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</si>
</sst>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₺&quot;* #,##0.00_-;\-&quot;₺&quot;* #,##0.00_-;_-&quot;₺&quot;* &quot;-&quot;??_-;_-@_-"/>
    <numFmt numFmtId="164" formatCode="_-[$₺-41F]* #,##0_-;\-[$₺-41F]* #,##0_-;_-[$₺-41F]* &quot;-&quot;??_-;_-@_-"/>
    <numFmt numFmtId="165" formatCode="_-&quot;₺&quot;* #,##0_-;\-&quot;₺&quot;* #,##0_-;_-&quot;₺&quot;* &quot;-&quot;??_-;_-@_-"/>
    <numFmt numFmtId="166" formatCode="&quot;₺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color rgb="FF000000"/>
      <name val="Segoe UI"/>
      <family val="2"/>
      <charset val="162"/>
    </font>
    <font>
      <sz val="24"/>
      <name val="Calibri"/>
      <family val="2"/>
      <scheme val="minor"/>
    </font>
    <font>
      <b/>
      <sz val="24"/>
      <color theme="0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165" fontId="3" fillId="0" borderId="1" xfId="1" applyNumberFormat="1" applyFont="1" applyBorder="1"/>
    <xf numFmtId="165" fontId="3" fillId="0" borderId="1" xfId="0" applyNumberFormat="1" applyFont="1" applyBorder="1"/>
    <xf numFmtId="9" fontId="3" fillId="0" borderId="1" xfId="2" applyFon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6" xfId="0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0" fillId="0" borderId="12" xfId="1" applyNumberFormat="1" applyFont="1" applyBorder="1"/>
    <xf numFmtId="166" fontId="0" fillId="0" borderId="13" xfId="1" applyNumberFormat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2" xfId="0" applyFill="1" applyBorder="1" applyAlignment="1">
      <alignment horizontal="left"/>
    </xf>
    <xf numFmtId="166" fontId="0" fillId="4" borderId="3" xfId="0" applyNumberFormat="1" applyFill="1" applyBorder="1"/>
    <xf numFmtId="0" fontId="0" fillId="4" borderId="4" xfId="0" applyFill="1" applyBorder="1" applyAlignment="1">
      <alignment horizontal="left"/>
    </xf>
    <xf numFmtId="166" fontId="0" fillId="4" borderId="5" xfId="0" applyNumberFormat="1" applyFill="1" applyBorder="1"/>
    <xf numFmtId="165" fontId="0" fillId="6" borderId="0" xfId="1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6" borderId="0" xfId="0" applyFill="1"/>
    <xf numFmtId="0" fontId="0" fillId="4" borderId="17" xfId="0" applyFill="1" applyBorder="1" applyAlignment="1">
      <alignment horizontal="left"/>
    </xf>
    <xf numFmtId="166" fontId="0" fillId="4" borderId="18" xfId="0" applyNumberFormat="1" applyFill="1" applyBorder="1"/>
    <xf numFmtId="0" fontId="7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9" fontId="0" fillId="6" borderId="0" xfId="2" applyFont="1" applyFill="1" applyAlignment="1">
      <alignment horizontal="center"/>
    </xf>
  </cellXfs>
  <cellStyles count="3">
    <cellStyle name="Normal" xfId="0" builtinId="0"/>
    <cellStyle name="ParaBirimi" xfId="1" builtinId="4"/>
    <cellStyle name="Yüzde" xfId="2" builtinId="5"/>
  </cellStyles>
  <dxfs count="2">
    <dxf>
      <numFmt numFmtId="166" formatCode="&quot;₺&quot;#,##0"/>
    </dxf>
    <dxf>
      <numFmt numFmtId="166" formatCode="&quot;₺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Sayfa3!$F$6</c:f>
              <c:strCache>
                <c:ptCount val="1"/>
                <c:pt idx="0">
                  <c:v>SATIŞ TUTARI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Sayfa3!$G$5:$I$5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Sayfa3!$G$6:$I$6</c:f>
              <c:numCache>
                <c:formatCode>"₺"#,##0</c:formatCode>
                <c:ptCount val="3"/>
                <c:pt idx="0">
                  <c:v>12064029</c:v>
                </c:pt>
                <c:pt idx="1">
                  <c:v>22290111</c:v>
                </c:pt>
                <c:pt idx="2">
                  <c:v>6935557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B-415B-8BDD-E150155CDA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6441855"/>
        <c:axId val="1116443295"/>
      </c:lineChart>
      <c:catAx>
        <c:axId val="1116441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6443295"/>
        <c:crosses val="autoZero"/>
        <c:auto val="1"/>
        <c:lblAlgn val="ctr"/>
        <c:lblOffset val="100"/>
        <c:noMultiLvlLbl val="0"/>
      </c:catAx>
      <c:valAx>
        <c:axId val="1116443295"/>
        <c:scaling>
          <c:orientation val="minMax"/>
        </c:scaling>
        <c:delete val="1"/>
        <c:axPos val="l"/>
        <c:numFmt formatCode="&quot;₺&quot;#,##0" sourceLinked="1"/>
        <c:majorTickMark val="out"/>
        <c:minorTickMark val="none"/>
        <c:tickLblPos val="nextTo"/>
        <c:crossAx val="111644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Sayfa3!$F$7</c:f>
              <c:strCache>
                <c:ptCount val="1"/>
                <c:pt idx="0">
                  <c:v>SATIŞ ADETİ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Sayfa3!$G$5:$I$5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Sayfa3!$G$7:$I$7</c:f>
              <c:numCache>
                <c:formatCode>General</c:formatCode>
                <c:ptCount val="3"/>
                <c:pt idx="0">
                  <c:v>90</c:v>
                </c:pt>
                <c:pt idx="1">
                  <c:v>177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6-4DB9-BD72-4D98B07736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6441855"/>
        <c:axId val="1116443295"/>
      </c:lineChart>
      <c:catAx>
        <c:axId val="1116441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6443295"/>
        <c:crosses val="autoZero"/>
        <c:auto val="1"/>
        <c:lblAlgn val="ctr"/>
        <c:lblOffset val="100"/>
        <c:noMultiLvlLbl val="0"/>
      </c:catAx>
      <c:valAx>
        <c:axId val="11164432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644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Sayfa3!$F$8</c:f>
              <c:strCache>
                <c:ptCount val="1"/>
                <c:pt idx="0">
                  <c:v>ARAÇ BAŞI ORT. SATIŞ TUTARI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Sayfa3!$G$5:$I$5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Sayfa3!$G$8:$I$8</c:f>
              <c:numCache>
                <c:formatCode>"₺"#,##0</c:formatCode>
                <c:ptCount val="3"/>
                <c:pt idx="0">
                  <c:v>134044.76666666666</c:v>
                </c:pt>
                <c:pt idx="1">
                  <c:v>125932.83050847458</c:v>
                </c:pt>
                <c:pt idx="2">
                  <c:v>150772.97826086957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B-48C4-9426-6A56251979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6441855"/>
        <c:axId val="1116443295"/>
      </c:lineChart>
      <c:catAx>
        <c:axId val="1116441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6443295"/>
        <c:crosses val="autoZero"/>
        <c:auto val="1"/>
        <c:lblAlgn val="ctr"/>
        <c:lblOffset val="100"/>
        <c:noMultiLvlLbl val="0"/>
      </c:catAx>
      <c:valAx>
        <c:axId val="1116443295"/>
        <c:scaling>
          <c:orientation val="minMax"/>
        </c:scaling>
        <c:delete val="1"/>
        <c:axPos val="l"/>
        <c:numFmt formatCode="&quot;₺&quot;#,##0" sourceLinked="1"/>
        <c:majorTickMark val="none"/>
        <c:minorTickMark val="none"/>
        <c:tickLblPos val="nextTo"/>
        <c:crossAx val="111644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Dashboard!$I$11</c:f>
              <c:strCache>
                <c:ptCount val="1"/>
                <c:pt idx="0">
                  <c:v>2019 Yılı Ortalama Satış Tutarı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Dashboard!$I$12:$I$23</c:f>
              <c:strCache>
                <c:ptCount val="12"/>
                <c:pt idx="0">
                  <c:v>AUDI</c:v>
                </c:pt>
                <c:pt idx="1">
                  <c:v>BMW</c:v>
                </c:pt>
                <c:pt idx="2">
                  <c:v>FIAT</c:v>
                </c:pt>
                <c:pt idx="3">
                  <c:v>FORD</c:v>
                </c:pt>
                <c:pt idx="4">
                  <c:v>HYUNDAI</c:v>
                </c:pt>
                <c:pt idx="5">
                  <c:v>MERCEDES</c:v>
                </c:pt>
                <c:pt idx="6">
                  <c:v>RENAULT</c:v>
                </c:pt>
                <c:pt idx="7">
                  <c:v>SEAT</c:v>
                </c:pt>
                <c:pt idx="8">
                  <c:v>SKODA</c:v>
                </c:pt>
                <c:pt idx="9">
                  <c:v>TOYOTA</c:v>
                </c:pt>
                <c:pt idx="10">
                  <c:v>VOLKSWAGEN</c:v>
                </c:pt>
                <c:pt idx="11">
                  <c:v>VOLVO</c:v>
                </c:pt>
              </c:strCache>
            </c:strRef>
          </c:cat>
          <c:val>
            <c:numRef>
              <c:f>Dashboard!$J$12:$J$23</c:f>
              <c:numCache>
                <c:formatCode>"₺"#,##0</c:formatCode>
                <c:ptCount val="12"/>
                <c:pt idx="0">
                  <c:v>103378.25531914894</c:v>
                </c:pt>
                <c:pt idx="1">
                  <c:v>92130.909090909088</c:v>
                </c:pt>
                <c:pt idx="2">
                  <c:v>173452.83333333334</c:v>
                </c:pt>
                <c:pt idx="3">
                  <c:v>167412.08823529413</c:v>
                </c:pt>
                <c:pt idx="4">
                  <c:v>169564.96774193548</c:v>
                </c:pt>
                <c:pt idx="5">
                  <c:v>230533.79310344829</c:v>
                </c:pt>
                <c:pt idx="6">
                  <c:v>118242.04878048781</c:v>
                </c:pt>
                <c:pt idx="7">
                  <c:v>140777.65</c:v>
                </c:pt>
                <c:pt idx="8">
                  <c:v>139533.45652173914</c:v>
                </c:pt>
                <c:pt idx="9">
                  <c:v>115862.28571428571</c:v>
                </c:pt>
                <c:pt idx="10">
                  <c:v>122311.09090909091</c:v>
                </c:pt>
                <c:pt idx="11">
                  <c:v>104961.85416666667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8-4EFB-9115-29E66004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576351"/>
        <c:axId val="96568671"/>
      </c:barChart>
      <c:catAx>
        <c:axId val="965763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6568671"/>
        <c:crosses val="autoZero"/>
        <c:auto val="1"/>
        <c:lblAlgn val="ctr"/>
        <c:lblOffset val="100"/>
        <c:noMultiLvlLbl val="0"/>
      </c:catAx>
      <c:valAx>
        <c:axId val="965686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₺&quot;#,##0" sourceLinked="1"/>
        <c:majorTickMark val="out"/>
        <c:minorTickMark val="none"/>
        <c:tickLblPos val="nextTo"/>
        <c:crossAx val="9657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71417543395309"/>
          <c:y val="3.882418191902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Sayfa3!$F$6</c:f>
              <c:strCache>
                <c:ptCount val="1"/>
                <c:pt idx="0">
                  <c:v>SATIŞ TUTARI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Sayfa3!$G$5:$I$5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Sayfa3!$G$6:$I$6</c:f>
              <c:numCache>
                <c:formatCode>"₺"#,##0</c:formatCode>
                <c:ptCount val="3"/>
                <c:pt idx="0">
                  <c:v>12064029</c:v>
                </c:pt>
                <c:pt idx="1">
                  <c:v>22290111</c:v>
                </c:pt>
                <c:pt idx="2">
                  <c:v>6935557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2-4C51-822D-A628DE47A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41855"/>
        <c:axId val="1116443295"/>
      </c:lineChart>
      <c:catAx>
        <c:axId val="111644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6443295"/>
        <c:crosses val="autoZero"/>
        <c:auto val="1"/>
        <c:lblAlgn val="ctr"/>
        <c:lblOffset val="100"/>
        <c:noMultiLvlLbl val="0"/>
      </c:catAx>
      <c:valAx>
        <c:axId val="111644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₺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644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71417543395309"/>
          <c:y val="3.882418191902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Sayfa3!$F$7</c:f>
              <c:strCache>
                <c:ptCount val="1"/>
                <c:pt idx="0">
                  <c:v>SATIŞ ADETİ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Sayfa3!$G$5:$I$5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Sayfa3!$G$7:$I$7</c:f>
              <c:numCache>
                <c:formatCode>General</c:formatCode>
                <c:ptCount val="3"/>
                <c:pt idx="0">
                  <c:v>90</c:v>
                </c:pt>
                <c:pt idx="1">
                  <c:v>177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5-4192-B71E-9E5EA7E9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41855"/>
        <c:axId val="1116443295"/>
      </c:lineChart>
      <c:catAx>
        <c:axId val="111644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6443295"/>
        <c:crosses val="autoZero"/>
        <c:auto val="1"/>
        <c:lblAlgn val="ctr"/>
        <c:lblOffset val="100"/>
        <c:noMultiLvlLbl val="0"/>
      </c:catAx>
      <c:valAx>
        <c:axId val="111644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644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620379754510883"/>
          <c:y val="3.8824088220315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Sayfa3!$F$8</c:f>
              <c:strCache>
                <c:ptCount val="1"/>
                <c:pt idx="0">
                  <c:v>ARAÇ BAŞI ORT. SATIŞ TUTARI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Sayfa3!$G$5:$I$5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Sayfa3!$G$8:$I$8</c:f>
              <c:numCache>
                <c:formatCode>"₺"#,##0</c:formatCode>
                <c:ptCount val="3"/>
                <c:pt idx="0">
                  <c:v>134044.76666666666</c:v>
                </c:pt>
                <c:pt idx="1">
                  <c:v>125932.83050847458</c:v>
                </c:pt>
                <c:pt idx="2">
                  <c:v>150772.97826086957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E-4974-987A-F9E15B9D5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41855"/>
        <c:axId val="1116443295"/>
      </c:lineChart>
      <c:catAx>
        <c:axId val="111644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6443295"/>
        <c:crosses val="autoZero"/>
        <c:auto val="1"/>
        <c:lblAlgn val="ctr"/>
        <c:lblOffset val="100"/>
        <c:noMultiLvlLbl val="0"/>
      </c:catAx>
      <c:valAx>
        <c:axId val="111644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₺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644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$R$5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0</xdr:rowOff>
    </xdr:from>
    <xdr:to>
      <xdr:col>10</xdr:col>
      <xdr:colOff>7620</xdr:colOff>
      <xdr:row>4</xdr:row>
      <xdr:rowOff>7620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D20111B0-323F-A21D-655C-E5FA596035D4}"/>
            </a:ext>
          </a:extLst>
        </xdr:cNvPr>
        <xdr:cNvSpPr/>
      </xdr:nvSpPr>
      <xdr:spPr>
        <a:xfrm>
          <a:off x="4038600" y="0"/>
          <a:ext cx="2430780" cy="3733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106680</xdr:colOff>
          <xdr:row>2</xdr:row>
          <xdr:rowOff>91440</xdr:rowOff>
        </xdr:from>
        <xdr:to>
          <xdr:col>6</xdr:col>
          <xdr:colOff>830580</xdr:colOff>
          <xdr:row>3</xdr:row>
          <xdr:rowOff>83820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388620</xdr:colOff>
          <xdr:row>2</xdr:row>
          <xdr:rowOff>99060</xdr:rowOff>
        </xdr:from>
        <xdr:to>
          <xdr:col>8</xdr:col>
          <xdr:colOff>15240</xdr:colOff>
          <xdr:row>3</xdr:row>
          <xdr:rowOff>91440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</xdr:colOff>
          <xdr:row>2</xdr:row>
          <xdr:rowOff>83820</xdr:rowOff>
        </xdr:from>
        <xdr:to>
          <xdr:col>9</xdr:col>
          <xdr:colOff>754380</xdr:colOff>
          <xdr:row>3</xdr:row>
          <xdr:rowOff>76200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2020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0</xdr:colOff>
      <xdr:row>9</xdr:row>
      <xdr:rowOff>0</xdr:rowOff>
    </xdr:from>
    <xdr:to>
      <xdr:col>5</xdr:col>
      <xdr:colOff>594360</xdr:colOff>
      <xdr:row>13</xdr:row>
      <xdr:rowOff>175260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AAAB7289-4A68-4B45-B233-8C33B42F3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30480</xdr:rowOff>
    </xdr:from>
    <xdr:to>
      <xdr:col>5</xdr:col>
      <xdr:colOff>594420</xdr:colOff>
      <xdr:row>19</xdr:row>
      <xdr:rowOff>192000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A15F2FF7-D616-4BF8-A8C6-4AB5765F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15240</xdr:rowOff>
    </xdr:from>
    <xdr:to>
      <xdr:col>5</xdr:col>
      <xdr:colOff>594420</xdr:colOff>
      <xdr:row>26</xdr:row>
      <xdr:rowOff>24360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983A2710-7C24-4C4B-98BF-B9F7C13D3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594360</xdr:colOff>
      <xdr:row>8</xdr:row>
      <xdr:rowOff>0</xdr:rowOff>
    </xdr:from>
    <xdr:to>
      <xdr:col>8</xdr:col>
      <xdr:colOff>7620</xdr:colOff>
      <xdr:row>26</xdr:row>
      <xdr:rowOff>15240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0A73C5B-7AE7-F89F-5823-B63E63CCE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6</xdr:row>
      <xdr:rowOff>179070</xdr:rowOff>
    </xdr:from>
    <xdr:to>
      <xdr:col>18</xdr:col>
      <xdr:colOff>495300</xdr:colOff>
      <xdr:row>19</xdr:row>
      <xdr:rowOff>83820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FA6B4B9-5944-86A9-14C0-7D5DD5EA7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312420</xdr:colOff>
      <xdr:row>8</xdr:row>
      <xdr:rowOff>152400</xdr:rowOff>
    </xdr:from>
    <xdr:to>
      <xdr:col>10</xdr:col>
      <xdr:colOff>426720</xdr:colOff>
      <xdr:row>19</xdr:row>
      <xdr:rowOff>68580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720BE58-300D-42CA-866D-1B05A170A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312420</xdr:colOff>
      <xdr:row>8</xdr:row>
      <xdr:rowOff>68580</xdr:rowOff>
    </xdr:from>
    <xdr:to>
      <xdr:col>5</xdr:col>
      <xdr:colOff>1661160</xdr:colOff>
      <xdr:row>19</xdr:row>
      <xdr:rowOff>99060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336AF1EE-10E5-4A55-8680-AC596454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kan Ünlü" refreshedDate="45700.867327199077" createdVersion="8" refreshedVersion="8" minRefreshableVersion="3" recordCount="12" xr:uid="{DC56D66E-B0AE-4B30-8D0B-7D67294428B4}">
  <cacheSource type="worksheet">
    <worksheetSource ref="A1:M13" sheet="Sayfa1"/>
  </cacheSource>
  <cacheFields count="13">
    <cacheField name="FİRMA" numFmtId="0">
      <sharedItems count="9">
        <s v="MİRZA OTOMOTİV"/>
        <s v="ELİF OTOMOTİV"/>
        <s v="SURCU OTOMOTİV"/>
        <s v="AUTO SAYAN "/>
        <s v="KAYA OTO"/>
        <s v="SEYHAN OTO"/>
        <s v="ÇINARLAR OTOMOTİV"/>
        <s v="SEDİR OTO"/>
        <s v="TRABZON OTOMOTİV"/>
      </sharedItems>
    </cacheField>
    <cacheField name="MARKA" numFmtId="0">
      <sharedItems count="12">
        <s v="FORD"/>
        <s v="FIAT"/>
        <s v="HYUNDAI"/>
        <s v="RENAULT"/>
        <s v="VOLKSWAGEN"/>
        <s v="TOYOTA"/>
        <s v="VOLVO"/>
        <s v="AUDI"/>
        <s v="SKODA"/>
        <s v="SEAT"/>
        <s v="MERCEDES"/>
        <s v="BMW"/>
      </sharedItems>
    </cacheField>
    <cacheField name="İL" numFmtId="0">
      <sharedItems/>
    </cacheField>
    <cacheField name="SATIŞ TUTARI 2018" numFmtId="164">
      <sharedItems containsSemiMixedTypes="0" containsString="0" containsNumber="1" containsInteger="1" minValue="2538955" maxValue="4214551"/>
    </cacheField>
    <cacheField name="ADET 2018" numFmtId="0">
      <sharedItems containsSemiMixedTypes="0" containsString="0" containsNumber="1" containsInteger="1" minValue="12" maxValue="45"/>
    </cacheField>
    <cacheField name="ARAÇ BAŞI ORT 2018" numFmtId="165">
      <sharedItems containsSemiMixedTypes="0" containsString="0" containsNumber="1" minValue="93656.688888888893" maxValue="219630"/>
    </cacheField>
    <cacheField name="SATIŞ TUTARI 2019" numFmtId="165">
      <sharedItems containsSemiMixedTypes="0" containsString="0" containsNumber="1" containsInteger="1" minValue="4053760" maxValue="6685480"/>
    </cacheField>
    <cacheField name="ADET 2019" numFmtId="0">
      <sharedItems containsSemiMixedTypes="0" containsString="0" containsNumber="1" containsInteger="1" minValue="29" maxValue="48"/>
    </cacheField>
    <cacheField name="ARAÇ BAŞI ORT 2019" numFmtId="165">
      <sharedItems containsSemiMixedTypes="0" containsString="0" containsNumber="1" minValue="92130.909090909088" maxValue="230533.79310344829"/>
    </cacheField>
    <cacheField name="SATIŞ TUTARI 2020" numFmtId="165">
      <sharedItems containsSemiMixedTypes="0" containsString="0" containsNumber="1" containsInteger="1" minValue="1019181" maxValue="2229361"/>
    </cacheField>
    <cacheField name="ADET 2020" numFmtId="0">
      <sharedItems containsSemiMixedTypes="0" containsString="0" containsNumber="1" containsInteger="1" minValue="7" maxValue="18"/>
    </cacheField>
    <cacheField name="ARAÇ BAŞI ORT 2020" numFmtId="165">
      <sharedItems containsSemiMixedTypes="0" containsString="0" containsNumber="1" minValue="72798.642857142855" maxValue="278670.125"/>
    </cacheField>
    <cacheField name="İND ORANI ORT" numFmtId="9">
      <sharedItems containsSemiMixedTypes="0" containsString="0" containsNumber="1" minValue="0.05" maxValue="0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s v="İSTANBUL"/>
    <n v="4132598"/>
    <n v="28"/>
    <n v="147592.78571428571"/>
    <n v="5692011"/>
    <n v="34"/>
    <n v="167412.08823529413"/>
    <n v="1432238"/>
    <n v="8"/>
    <n v="179029.75"/>
    <n v="0.17"/>
  </r>
  <r>
    <x v="1"/>
    <x v="1"/>
    <s v="ANKARA"/>
    <n v="2538955"/>
    <n v="24"/>
    <n v="105789.79166666667"/>
    <n v="6244302"/>
    <n v="36"/>
    <n v="173452.83333333334"/>
    <n v="1062550"/>
    <n v="13"/>
    <n v="81734.61538461539"/>
    <n v="0.18"/>
  </r>
  <r>
    <x v="2"/>
    <x v="2"/>
    <s v="ANKARA"/>
    <n v="3237048"/>
    <n v="32"/>
    <n v="101157.75"/>
    <n v="5256514"/>
    <n v="31"/>
    <n v="169564.96774193548"/>
    <n v="1548313"/>
    <n v="10"/>
    <n v="154831.29999999999"/>
    <n v="0.22"/>
  </r>
  <r>
    <x v="3"/>
    <x v="3"/>
    <s v="İSTANBUL"/>
    <n v="4214551"/>
    <n v="45"/>
    <n v="93656.688888888893"/>
    <n v="4847924"/>
    <n v="41"/>
    <n v="118242.04878048781"/>
    <n v="1323410"/>
    <n v="11"/>
    <n v="120310"/>
    <n v="0.21"/>
  </r>
  <r>
    <x v="4"/>
    <x v="4"/>
    <s v="İZMİR"/>
    <n v="3264806"/>
    <n v="17"/>
    <n v="192047.41176470587"/>
    <n v="5381688"/>
    <n v="44"/>
    <n v="122311.09090909091"/>
    <n v="1958873"/>
    <n v="16"/>
    <n v="122429.5625"/>
    <n v="0.16"/>
  </r>
  <r>
    <x v="5"/>
    <x v="5"/>
    <s v="İSTANBUL"/>
    <n v="3144823"/>
    <n v="26"/>
    <n v="120954.73076923077"/>
    <n v="4055180"/>
    <n v="35"/>
    <n v="115862.28571428571"/>
    <n v="2093020"/>
    <n v="18"/>
    <n v="116278.88888888889"/>
    <n v="0.1"/>
  </r>
  <r>
    <x v="6"/>
    <x v="6"/>
    <s v="BURSA"/>
    <n v="3178771"/>
    <n v="19"/>
    <n v="167303.73684210525"/>
    <n v="5038169"/>
    <n v="48"/>
    <n v="104961.85416666667"/>
    <n v="1415492"/>
    <n v="11"/>
    <n v="128681.09090909091"/>
    <n v="0.1"/>
  </r>
  <r>
    <x v="4"/>
    <x v="7"/>
    <s v="İZMİR"/>
    <n v="2635560"/>
    <n v="12"/>
    <n v="219630"/>
    <n v="4858778"/>
    <n v="47"/>
    <n v="103378.25531914894"/>
    <n v="1728142"/>
    <n v="8"/>
    <n v="216017.75"/>
    <n v="0.1"/>
  </r>
  <r>
    <x v="4"/>
    <x v="8"/>
    <s v="İZMİR"/>
    <n v="3490759"/>
    <n v="33"/>
    <n v="105780.57575757576"/>
    <n v="6418539"/>
    <n v="46"/>
    <n v="139533.45652173914"/>
    <n v="2229361"/>
    <n v="8"/>
    <n v="278670.125"/>
    <n v="0.08"/>
  </r>
  <r>
    <x v="4"/>
    <x v="9"/>
    <s v="İZMİR"/>
    <n v="2672904"/>
    <n v="28"/>
    <n v="95460.857142857145"/>
    <n v="5631106"/>
    <n v="40"/>
    <n v="140777.65"/>
    <n v="1019181"/>
    <n v="14"/>
    <n v="72798.642857142855"/>
    <n v="0.05"/>
  </r>
  <r>
    <x v="7"/>
    <x v="10"/>
    <s v="İSTANBUL"/>
    <n v="2682142"/>
    <n v="16"/>
    <n v="167633.875"/>
    <n v="6685480"/>
    <n v="29"/>
    <n v="230533.79310344829"/>
    <n v="1479326"/>
    <n v="7"/>
    <n v="211332.28571428571"/>
    <n v="0.16"/>
  </r>
  <r>
    <x v="8"/>
    <x v="11"/>
    <s v="İSTANBUL"/>
    <n v="4172975"/>
    <n v="24"/>
    <n v="173873.95833333334"/>
    <n v="4053760"/>
    <n v="44"/>
    <n v="92130.909090909088"/>
    <n v="1404997"/>
    <n v="15"/>
    <n v="93666.46666666666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10809-3F76-48FA-A8BD-543E5450D895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D16" firstHeaderRow="0" firstDataRow="1" firstDataCol="1"/>
  <pivotFields count="13">
    <pivotField showAll="0">
      <items count="10">
        <item x="3"/>
        <item x="6"/>
        <item x="1"/>
        <item x="4"/>
        <item x="0"/>
        <item x="7"/>
        <item x="5"/>
        <item x="2"/>
        <item x="8"/>
        <item t="default"/>
      </items>
    </pivotField>
    <pivotField axis="axisRow" showAll="0">
      <items count="13">
        <item x="7"/>
        <item x="11"/>
        <item x="1"/>
        <item x="0"/>
        <item x="2"/>
        <item x="10"/>
        <item x="3"/>
        <item x="9"/>
        <item x="8"/>
        <item x="5"/>
        <item x="4"/>
        <item x="6"/>
        <item t="default"/>
      </items>
    </pivotField>
    <pivotField showAll="0"/>
    <pivotField numFmtId="164" showAll="0"/>
    <pivotField showAll="0"/>
    <pivotField dataField="1" numFmtId="165" showAll="0"/>
    <pivotField numFmtId="165" showAll="0"/>
    <pivotField showAll="0"/>
    <pivotField dataField="1" numFmtId="165" showAll="0"/>
    <pivotField numFmtId="165" showAll="0"/>
    <pivotField showAll="0"/>
    <pivotField dataField="1" numFmtId="165" showAll="0"/>
    <pivotField numFmtId="9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Ortalama ARAÇ BAŞI ORT 2018" fld="5" subtotal="average" baseField="0" baseItem="0" numFmtId="165"/>
    <dataField name="Ortalama ARAÇ BAŞI ORT 2019" fld="8" subtotal="average" baseField="0" baseItem="0" numFmtId="165"/>
    <dataField name="Ortalama ARAÇ BAŞI ORT 2020" fld="11" subtotal="average" baseField="0" baseItem="0" numFmtId="165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3191-F6D3-420A-8083-4EA84BFD0562}">
  <dimension ref="A1:R31"/>
  <sheetViews>
    <sheetView tabSelected="1" workbookViewId="0">
      <selection activeCell="L11" sqref="L11"/>
    </sheetView>
  </sheetViews>
  <sheetFormatPr defaultRowHeight="14.4" x14ac:dyDescent="0.3"/>
  <cols>
    <col min="1" max="1" width="11.109375" customWidth="1"/>
    <col min="2" max="2" width="14.21875" bestFit="1" customWidth="1"/>
    <col min="3" max="3" width="10.109375" customWidth="1"/>
    <col min="7" max="7" width="14" bestFit="1" customWidth="1"/>
    <col min="8" max="8" width="16" bestFit="1" customWidth="1"/>
    <col min="9" max="9" width="12.6640625" bestFit="1" customWidth="1"/>
    <col min="10" max="10" width="12.33203125" customWidth="1"/>
  </cols>
  <sheetData>
    <row r="1" spans="1:18" x14ac:dyDescent="0.3">
      <c r="A1" s="36" t="s">
        <v>53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8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8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8" x14ac:dyDescent="0.3">
      <c r="A4" s="22" t="s">
        <v>1</v>
      </c>
      <c r="B4" s="22" t="s">
        <v>38</v>
      </c>
      <c r="C4" s="22" t="s">
        <v>2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8" x14ac:dyDescent="0.3">
      <c r="A5" s="24" t="s">
        <v>31</v>
      </c>
      <c r="B5" s="24" t="s">
        <v>23</v>
      </c>
      <c r="C5" s="33" t="str">
        <f>VLOOKUP(B5,Sayfa1!A:C,3,0)</f>
        <v>İZMİR</v>
      </c>
      <c r="D5" s="25"/>
      <c r="E5" s="25"/>
      <c r="F5" s="25"/>
      <c r="G5" s="25"/>
      <c r="H5" s="23" t="s">
        <v>39</v>
      </c>
      <c r="I5" s="23" t="s">
        <v>40</v>
      </c>
      <c r="J5" s="23" t="s">
        <v>41</v>
      </c>
      <c r="K5" s="25"/>
      <c r="L5" s="25"/>
      <c r="M5" s="25"/>
      <c r="N5" s="25"/>
      <c r="R5">
        <v>2</v>
      </c>
    </row>
    <row r="6" spans="1:18" x14ac:dyDescent="0.3">
      <c r="A6" s="25"/>
      <c r="B6" s="25"/>
      <c r="C6" s="25"/>
      <c r="D6" s="25"/>
      <c r="E6" s="25"/>
      <c r="F6" s="25"/>
      <c r="G6" s="22" t="s">
        <v>42</v>
      </c>
      <c r="H6" s="30">
        <f>IF(R5=1,SUMIFS(Sayfa1!D:D,Sayfa1!A:A,Dashboard!B5,Sayfa1!B:B,Dashboard!A5),IF(Dashboard!R5=2,SUMIFS(Sayfa1!G:G,Sayfa1!A:A,Dashboard!B5,Sayfa1!B:B,Dashboard!A5),IF(R5=3,SUMIFS(Sayfa1!J:J,Sayfa1!A:A,Dashboard!B5,Sayfa1!B:B,Dashboard!A5),"")))</f>
        <v>4858778</v>
      </c>
      <c r="I6" s="31">
        <f>IF(R5=1,SUMIFS(Sayfa1!E:E,Sayfa1!A:A,Dashboard!B5,Sayfa1!B:B,Dashboard!A5),IF(R5=2,SUMIFS(Sayfa1!H:H,Sayfa1!A:A,Dashboard!B5,Sayfa1!B:B,Dashboard!A5),IF(Dashboard!R5=3,SUMIFS(Sayfa1!K:K,Sayfa1!A:A,Dashboard!B5,Sayfa1!B:B,Dashboard!A5),"")))</f>
        <v>47</v>
      </c>
      <c r="J6" s="32">
        <f>H6/I6</f>
        <v>103378.25531914894</v>
      </c>
      <c r="K6" s="25"/>
      <c r="L6" s="25"/>
      <c r="M6" s="25"/>
      <c r="N6" s="25"/>
    </row>
    <row r="7" spans="1:18" x14ac:dyDescent="0.3">
      <c r="A7" s="25"/>
      <c r="B7" s="25"/>
      <c r="C7" s="25"/>
      <c r="D7" s="25"/>
      <c r="E7" s="25"/>
      <c r="F7" s="25"/>
      <c r="G7" s="22" t="s">
        <v>43</v>
      </c>
      <c r="H7" s="41">
        <f>IF(R5=1,AVERAGEIFS(Sayfa1!M:M,Sayfa1!A:A,Dashboard!B5,Sayfa1!B:B,Dashboard!A5),IF(Dashboard!R5=2,AVERAGEIFS(Sayfa1!M:M,Sayfa1!A:A,Dashboard!B5,Sayfa1!B:B,Dashboard!A5),IF(Dashboard!R5=3,AVERAGEIFS(Sayfa1!M:M,Sayfa1!A:A,Dashboard!B5,Sayfa1!B:B,Dashboard!A5),"")))</f>
        <v>0.1</v>
      </c>
      <c r="I7" s="41"/>
      <c r="J7" s="41"/>
      <c r="K7" s="25"/>
      <c r="L7" s="25"/>
      <c r="M7" s="25"/>
      <c r="N7" s="25"/>
    </row>
    <row r="8" spans="1:18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</row>
    <row r="9" spans="1:18" x14ac:dyDescent="0.3">
      <c r="A9" s="38" t="s">
        <v>49</v>
      </c>
      <c r="B9" s="38"/>
      <c r="C9" s="38"/>
      <c r="D9" s="38"/>
      <c r="E9" s="38"/>
      <c r="F9" s="38"/>
      <c r="G9" s="25"/>
      <c r="H9" s="25"/>
      <c r="I9" s="25"/>
      <c r="J9" s="25"/>
      <c r="K9" s="25"/>
      <c r="L9" s="25"/>
      <c r="M9" s="25"/>
      <c r="N9" s="25"/>
    </row>
    <row r="10" spans="1:18" ht="15" thickBot="1" x14ac:dyDescent="0.3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8" ht="15" thickBot="1" x14ac:dyDescent="0.35">
      <c r="A11" s="25"/>
      <c r="B11" s="25"/>
      <c r="C11" s="25"/>
      <c r="D11" s="25"/>
      <c r="E11" s="25"/>
      <c r="F11" s="25"/>
      <c r="G11" s="25"/>
      <c r="H11" s="25"/>
      <c r="I11" s="39" t="str">
        <f>IF(R5=1,"2018 Yılı Ortalama Satış Tutarı",IF(R5=2,"2019 Yılı Ortalama Satış Tutarı",IF(R5=3,"2020 Yılı Ortalama Satış Tutarı","")))</f>
        <v>2019 Yılı Ortalama Satış Tutarı</v>
      </c>
      <c r="J11" s="40"/>
      <c r="K11" s="25"/>
      <c r="L11" s="25"/>
      <c r="M11" s="25"/>
      <c r="N11" s="25"/>
    </row>
    <row r="12" spans="1:18" ht="15" thickBot="1" x14ac:dyDescent="0.35">
      <c r="A12" s="25"/>
      <c r="B12" s="25"/>
      <c r="C12" s="25"/>
      <c r="D12" s="25"/>
      <c r="E12" s="25"/>
      <c r="F12" s="25"/>
      <c r="G12" s="25"/>
      <c r="H12" s="25"/>
      <c r="I12" s="34" t="s">
        <v>31</v>
      </c>
      <c r="J12" s="35">
        <f>IF($R$5=1,AVERAGEIFS(Sayfa2!B:B,Sayfa2!A:A,Dashboard!I12),IF(Dashboard!$R$5=2,AVERAGEIFS(Sayfa2!C:C,Sayfa2!A:A,Dashboard!I12),IF(Dashboard!$R$5=3,AVERAGEIFS(Sayfa2!D:D,Sayfa2!A:A,Dashboard!I12),"")))</f>
        <v>103378.25531914894</v>
      </c>
      <c r="K12" s="25"/>
      <c r="L12" s="25"/>
      <c r="M12" s="25"/>
      <c r="N12" s="25"/>
    </row>
    <row r="13" spans="1:18" ht="15.6" thickTop="1" thickBot="1" x14ac:dyDescent="0.35">
      <c r="A13" s="25"/>
      <c r="B13" s="25"/>
      <c r="C13" s="25"/>
      <c r="D13" s="25"/>
      <c r="E13" s="25"/>
      <c r="F13" s="25"/>
      <c r="G13" s="25"/>
      <c r="H13" s="25"/>
      <c r="I13" s="26" t="s">
        <v>37</v>
      </c>
      <c r="J13" s="27">
        <f>IF($R$5=1,AVERAGEIFS(Sayfa2!B:B,Sayfa2!A:A,Dashboard!I13),IF(Dashboard!$R$5=2,AVERAGEIFS(Sayfa2!C:C,Sayfa2!A:A,Dashboard!I13),IF(Dashboard!$R$5=3,AVERAGEIFS(Sayfa2!D:D,Sayfa2!A:A,Dashboard!I13),"")))</f>
        <v>92130.909090909088</v>
      </c>
      <c r="K13" s="25"/>
      <c r="L13" s="25"/>
      <c r="M13" s="25"/>
      <c r="N13" s="25"/>
    </row>
    <row r="14" spans="1:18" ht="15.6" thickTop="1" thickBot="1" x14ac:dyDescent="0.35">
      <c r="A14" s="25"/>
      <c r="B14" s="25"/>
      <c r="C14" s="25"/>
      <c r="D14" s="25"/>
      <c r="E14" s="25"/>
      <c r="F14" s="25"/>
      <c r="G14" s="25"/>
      <c r="H14" s="25"/>
      <c r="I14" s="26" t="s">
        <v>17</v>
      </c>
      <c r="J14" s="27">
        <f>IF($R$5=1,AVERAGEIFS(Sayfa2!B:B,Sayfa2!A:A,Dashboard!I14),IF(Dashboard!$R$5=2,AVERAGEIFS(Sayfa2!C:C,Sayfa2!A:A,Dashboard!I14),IF(Dashboard!$R$5=3,AVERAGEIFS(Sayfa2!D:D,Sayfa2!A:A,Dashboard!I14),"")))</f>
        <v>173452.83333333334</v>
      </c>
      <c r="K14" s="25"/>
      <c r="L14" s="25"/>
      <c r="M14" s="25"/>
      <c r="N14" s="25"/>
    </row>
    <row r="15" spans="1:18" ht="15.6" thickTop="1" thickBot="1" x14ac:dyDescent="0.35">
      <c r="A15" s="38" t="s">
        <v>50</v>
      </c>
      <c r="B15" s="38"/>
      <c r="C15" s="38"/>
      <c r="D15" s="38"/>
      <c r="E15" s="38"/>
      <c r="F15" s="38"/>
      <c r="G15" s="25"/>
      <c r="H15" s="25"/>
      <c r="I15" s="26" t="s">
        <v>14</v>
      </c>
      <c r="J15" s="27">
        <f>IF($R$5=1,AVERAGEIFS(Sayfa2!B:B,Sayfa2!A:A,Dashboard!I15),IF(Dashboard!$R$5=2,AVERAGEIFS(Sayfa2!C:C,Sayfa2!A:A,Dashboard!I15),IF(Dashboard!$R$5=3,AVERAGEIFS(Sayfa2!D:D,Sayfa2!A:A,Dashboard!I15),"")))</f>
        <v>167412.08823529413</v>
      </c>
      <c r="K15" s="25"/>
      <c r="L15" s="25"/>
      <c r="M15" s="25"/>
      <c r="N15" s="25"/>
    </row>
    <row r="16" spans="1:18" ht="15.6" thickTop="1" thickBot="1" x14ac:dyDescent="0.35">
      <c r="A16" s="25"/>
      <c r="B16" s="25"/>
      <c r="C16" s="25"/>
      <c r="D16" s="25"/>
      <c r="E16" s="25"/>
      <c r="F16" s="25"/>
      <c r="G16" s="25"/>
      <c r="H16" s="25"/>
      <c r="I16" s="26" t="s">
        <v>20</v>
      </c>
      <c r="J16" s="27">
        <f>IF($R$5=1,AVERAGEIFS(Sayfa2!B:B,Sayfa2!A:A,Dashboard!I16),IF(Dashboard!$R$5=2,AVERAGEIFS(Sayfa2!C:C,Sayfa2!A:A,Dashboard!I16),IF(Dashboard!$R$5=3,AVERAGEIFS(Sayfa2!D:D,Sayfa2!A:A,Dashboard!I16),"")))</f>
        <v>169564.96774193548</v>
      </c>
      <c r="K16" s="25"/>
      <c r="L16" s="25"/>
      <c r="M16" s="25"/>
      <c r="N16" s="25"/>
    </row>
    <row r="17" spans="1:14" ht="15.6" thickTop="1" thickBot="1" x14ac:dyDescent="0.35">
      <c r="A17" s="25"/>
      <c r="B17" s="25"/>
      <c r="C17" s="25"/>
      <c r="D17" s="25"/>
      <c r="E17" s="25"/>
      <c r="F17" s="25"/>
      <c r="G17" s="25"/>
      <c r="H17" s="25"/>
      <c r="I17" s="26" t="s">
        <v>35</v>
      </c>
      <c r="J17" s="27">
        <f>IF($R$5=1,AVERAGEIFS(Sayfa2!B:B,Sayfa2!A:A,Dashboard!I17),IF(Dashboard!$R$5=2,AVERAGEIFS(Sayfa2!C:C,Sayfa2!A:A,Dashboard!I17),IF(Dashboard!$R$5=3,AVERAGEIFS(Sayfa2!D:D,Sayfa2!A:A,Dashboard!I17),"")))</f>
        <v>230533.79310344829</v>
      </c>
      <c r="K17" s="25"/>
      <c r="L17" s="25"/>
      <c r="M17" s="25"/>
      <c r="N17" s="25"/>
    </row>
    <row r="18" spans="1:14" ht="15.6" thickTop="1" thickBot="1" x14ac:dyDescent="0.35">
      <c r="A18" s="25"/>
      <c r="B18" s="25"/>
      <c r="C18" s="25"/>
      <c r="D18" s="25"/>
      <c r="E18" s="25"/>
      <c r="F18" s="25"/>
      <c r="G18" s="25"/>
      <c r="H18" s="25"/>
      <c r="I18" s="26" t="s">
        <v>22</v>
      </c>
      <c r="J18" s="27">
        <f>IF($R$5=1,AVERAGEIFS(Sayfa2!B:B,Sayfa2!A:A,Dashboard!I18),IF(Dashboard!$R$5=2,AVERAGEIFS(Sayfa2!C:C,Sayfa2!A:A,Dashboard!I18),IF(Dashboard!$R$5=3,AVERAGEIFS(Sayfa2!D:D,Sayfa2!A:A,Dashboard!I18),"")))</f>
        <v>118242.04878048781</v>
      </c>
      <c r="K18" s="25"/>
      <c r="L18" s="25"/>
      <c r="M18" s="25"/>
      <c r="N18" s="25"/>
    </row>
    <row r="19" spans="1:14" ht="15.6" thickTop="1" thickBot="1" x14ac:dyDescent="0.35">
      <c r="A19" s="25"/>
      <c r="B19" s="25"/>
      <c r="C19" s="25"/>
      <c r="D19" s="25"/>
      <c r="E19" s="25"/>
      <c r="F19" s="25"/>
      <c r="G19" s="25"/>
      <c r="H19" s="25"/>
      <c r="I19" s="26" t="s">
        <v>33</v>
      </c>
      <c r="J19" s="27">
        <f>IF($R$5=1,AVERAGEIFS(Sayfa2!B:B,Sayfa2!A:A,Dashboard!I19),IF(Dashboard!$R$5=2,AVERAGEIFS(Sayfa2!C:C,Sayfa2!A:A,Dashboard!I19),IF(Dashboard!$R$5=3,AVERAGEIFS(Sayfa2!D:D,Sayfa2!A:A,Dashboard!I19),"")))</f>
        <v>140777.65</v>
      </c>
      <c r="K19" s="25"/>
      <c r="L19" s="25"/>
      <c r="M19" s="25"/>
      <c r="N19" s="25"/>
    </row>
    <row r="20" spans="1:14" ht="15.6" thickTop="1" thickBot="1" x14ac:dyDescent="0.35">
      <c r="A20" s="25"/>
      <c r="B20" s="25"/>
      <c r="C20" s="25"/>
      <c r="D20" s="25"/>
      <c r="E20" s="25"/>
      <c r="F20" s="25"/>
      <c r="G20" s="25"/>
      <c r="H20" s="25"/>
      <c r="I20" s="26" t="s">
        <v>32</v>
      </c>
      <c r="J20" s="27">
        <f>IF($R$5=1,AVERAGEIFS(Sayfa2!B:B,Sayfa2!A:A,Dashboard!I20),IF(Dashboard!$R$5=2,AVERAGEIFS(Sayfa2!C:C,Sayfa2!A:A,Dashboard!I20),IF(Dashboard!$R$5=3,AVERAGEIFS(Sayfa2!D:D,Sayfa2!A:A,Dashboard!I20),"")))</f>
        <v>139533.45652173914</v>
      </c>
      <c r="K20" s="25"/>
      <c r="L20" s="25"/>
      <c r="M20" s="25"/>
      <c r="N20" s="25"/>
    </row>
    <row r="21" spans="1:14" ht="15.6" thickTop="1" thickBot="1" x14ac:dyDescent="0.35">
      <c r="A21" s="38" t="s">
        <v>52</v>
      </c>
      <c r="B21" s="38"/>
      <c r="C21" s="38"/>
      <c r="D21" s="38"/>
      <c r="E21" s="38"/>
      <c r="F21" s="38"/>
      <c r="G21" s="25"/>
      <c r="H21" s="25"/>
      <c r="I21" s="26" t="s">
        <v>27</v>
      </c>
      <c r="J21" s="27">
        <f>IF($R$5=1,AVERAGEIFS(Sayfa2!B:B,Sayfa2!A:A,Dashboard!I21),IF(Dashboard!$R$5=2,AVERAGEIFS(Sayfa2!C:C,Sayfa2!A:A,Dashboard!I21),IF(Dashboard!$R$5=3,AVERAGEIFS(Sayfa2!D:D,Sayfa2!A:A,Dashboard!I21),"")))</f>
        <v>115862.28571428571</v>
      </c>
      <c r="K21" s="25"/>
      <c r="L21" s="25"/>
      <c r="M21" s="25"/>
      <c r="N21" s="25"/>
    </row>
    <row r="22" spans="1:14" ht="15.6" thickTop="1" thickBot="1" x14ac:dyDescent="0.35">
      <c r="A22" s="25"/>
      <c r="B22" s="25"/>
      <c r="C22" s="25"/>
      <c r="D22" s="25"/>
      <c r="E22" s="25"/>
      <c r="F22" s="25"/>
      <c r="G22" s="25"/>
      <c r="H22" s="25"/>
      <c r="I22" s="26" t="s">
        <v>24</v>
      </c>
      <c r="J22" s="27">
        <f>IF($R$5=1,AVERAGEIFS(Sayfa2!B:B,Sayfa2!A:A,Dashboard!I22),IF(Dashboard!$R$5=2,AVERAGEIFS(Sayfa2!C:C,Sayfa2!A:A,Dashboard!I22),IF(Dashboard!$R$5=3,AVERAGEIFS(Sayfa2!D:D,Sayfa2!A:A,Dashboard!I22),"")))</f>
        <v>122311.09090909091</v>
      </c>
      <c r="K22" s="25"/>
      <c r="L22" s="25"/>
      <c r="M22" s="25"/>
      <c r="N22" s="25"/>
    </row>
    <row r="23" spans="1:14" ht="15.6" thickTop="1" thickBot="1" x14ac:dyDescent="0.35">
      <c r="A23" s="25"/>
      <c r="B23" s="25"/>
      <c r="C23" s="25"/>
      <c r="D23" s="25"/>
      <c r="E23" s="25"/>
      <c r="F23" s="25"/>
      <c r="G23" s="25"/>
      <c r="H23" s="25"/>
      <c r="I23" s="28" t="s">
        <v>29</v>
      </c>
      <c r="J23" s="29">
        <f>IF($R$5=1,AVERAGEIFS(Sayfa2!B:B,Sayfa2!A:A,Dashboard!I23),IF(Dashboard!$R$5=2,AVERAGEIFS(Sayfa2!C:C,Sayfa2!A:A,Dashboard!I23),IF(Dashboard!$R$5=3,AVERAGEIFS(Sayfa2!D:D,Sayfa2!A:A,Dashboard!I23),"")))</f>
        <v>104961.85416666667</v>
      </c>
      <c r="K23" s="25"/>
      <c r="L23" s="25"/>
      <c r="M23" s="25"/>
      <c r="N23" s="25"/>
    </row>
    <row r="24" spans="1:14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14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14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14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4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spans="1:14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spans="1:14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</sheetData>
  <mergeCells count="6">
    <mergeCell ref="A1:N2"/>
    <mergeCell ref="A15:F15"/>
    <mergeCell ref="A21:F21"/>
    <mergeCell ref="I11:J11"/>
    <mergeCell ref="H7:J7"/>
    <mergeCell ref="A9:F9"/>
  </mergeCells>
  <dataValidations count="1">
    <dataValidation type="list" allowBlank="1" showInputMessage="1" showErrorMessage="1" sqref="B5" xr:uid="{72E66734-3D9C-4210-A7B5-2308C0944AA0}">
      <formula1>INDIRECT($A$5)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6</xdr:col>
                    <xdr:colOff>106680</xdr:colOff>
                    <xdr:row>2</xdr:row>
                    <xdr:rowOff>91440</xdr:rowOff>
                  </from>
                  <to>
                    <xdr:col>6</xdr:col>
                    <xdr:colOff>830580</xdr:colOff>
                    <xdr:row>3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388620</xdr:colOff>
                    <xdr:row>2</xdr:row>
                    <xdr:rowOff>99060</xdr:rowOff>
                  </from>
                  <to>
                    <xdr:col>8</xdr:col>
                    <xdr:colOff>15240</xdr:colOff>
                    <xdr:row>3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9</xdr:col>
                    <xdr:colOff>30480</xdr:colOff>
                    <xdr:row>2</xdr:row>
                    <xdr:rowOff>83820</xdr:rowOff>
                  </from>
                  <to>
                    <xdr:col>9</xdr:col>
                    <xdr:colOff>754380</xdr:colOff>
                    <xdr:row>3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395440-3BD9-4BE7-A4BD-4AB7E1DC4557}">
          <x14:formula1>
            <xm:f>Sayfa1!$B$2:$B$13</xm:f>
          </x14:formula1>
          <xm:sqref>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C2" sqref="C2"/>
    </sheetView>
  </sheetViews>
  <sheetFormatPr defaultRowHeight="14.4" x14ac:dyDescent="0.3"/>
  <cols>
    <col min="1" max="1" width="18" bestFit="1" customWidth="1"/>
    <col min="2" max="2" width="12.109375" bestFit="1" customWidth="1"/>
    <col min="3" max="3" width="8.5546875" bestFit="1" customWidth="1"/>
    <col min="4" max="4" width="11" bestFit="1" customWidth="1"/>
    <col min="5" max="5" width="5.109375" bestFit="1" customWidth="1"/>
    <col min="6" max="6" width="9.5546875" bestFit="1" customWidth="1"/>
    <col min="7" max="7" width="11" bestFit="1" customWidth="1"/>
    <col min="8" max="8" width="5.109375" bestFit="1" customWidth="1"/>
    <col min="9" max="9" width="9.5546875" bestFit="1" customWidth="1"/>
    <col min="10" max="10" width="11" bestFit="1" customWidth="1"/>
    <col min="11" max="11" width="5.109375" bestFit="1" customWidth="1"/>
    <col min="12" max="12" width="9.5546875" bestFit="1" customWidth="1"/>
    <col min="13" max="13" width="6.33203125" bestFit="1" customWidth="1"/>
  </cols>
  <sheetData>
    <row r="1" spans="1:13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 t="s">
        <v>13</v>
      </c>
      <c r="B2" s="2" t="s">
        <v>14</v>
      </c>
      <c r="C2" s="2" t="s">
        <v>15</v>
      </c>
      <c r="D2" s="3">
        <v>4132598</v>
      </c>
      <c r="E2" s="4">
        <v>28</v>
      </c>
      <c r="F2" s="5">
        <f>D2/E2</f>
        <v>147592.78571428571</v>
      </c>
      <c r="G2" s="5">
        <v>5692011</v>
      </c>
      <c r="H2" s="2">
        <v>34</v>
      </c>
      <c r="I2" s="6">
        <f>G2/H2</f>
        <v>167412.08823529413</v>
      </c>
      <c r="J2" s="5">
        <v>1432238</v>
      </c>
      <c r="K2" s="2">
        <v>8</v>
      </c>
      <c r="L2" s="6">
        <f>J2/K2</f>
        <v>179029.75</v>
      </c>
      <c r="M2" s="7">
        <v>0.17</v>
      </c>
    </row>
    <row r="3" spans="1:13" x14ac:dyDescent="0.3">
      <c r="A3" s="2" t="s">
        <v>16</v>
      </c>
      <c r="B3" s="2" t="s">
        <v>17</v>
      </c>
      <c r="C3" s="2" t="s">
        <v>18</v>
      </c>
      <c r="D3" s="3">
        <v>2538955</v>
      </c>
      <c r="E3" s="2">
        <v>24</v>
      </c>
      <c r="F3" s="5">
        <f t="shared" ref="F3:F13" si="0">D3/E3</f>
        <v>105789.79166666667</v>
      </c>
      <c r="G3" s="5">
        <v>6244302</v>
      </c>
      <c r="H3" s="2">
        <v>36</v>
      </c>
      <c r="I3" s="6">
        <f t="shared" ref="I3:I13" si="1">G3/H3</f>
        <v>173452.83333333334</v>
      </c>
      <c r="J3" s="5">
        <v>1062550</v>
      </c>
      <c r="K3" s="2">
        <v>13</v>
      </c>
      <c r="L3" s="6">
        <f t="shared" ref="L3:L13" si="2">J3/K3</f>
        <v>81734.61538461539</v>
      </c>
      <c r="M3" s="7">
        <v>0.18</v>
      </c>
    </row>
    <row r="4" spans="1:13" x14ac:dyDescent="0.3">
      <c r="A4" s="2" t="s">
        <v>19</v>
      </c>
      <c r="B4" s="2" t="s">
        <v>20</v>
      </c>
      <c r="C4" s="2" t="s">
        <v>18</v>
      </c>
      <c r="D4" s="3">
        <v>3237048</v>
      </c>
      <c r="E4" s="2">
        <v>32</v>
      </c>
      <c r="F4" s="5">
        <f t="shared" si="0"/>
        <v>101157.75</v>
      </c>
      <c r="G4" s="5">
        <v>5256514</v>
      </c>
      <c r="H4" s="2">
        <v>31</v>
      </c>
      <c r="I4" s="6">
        <f t="shared" si="1"/>
        <v>169564.96774193548</v>
      </c>
      <c r="J4" s="5">
        <v>1548313</v>
      </c>
      <c r="K4" s="2">
        <v>10</v>
      </c>
      <c r="L4" s="6">
        <f t="shared" si="2"/>
        <v>154831.29999999999</v>
      </c>
      <c r="M4" s="7">
        <v>0.22</v>
      </c>
    </row>
    <row r="5" spans="1:13" x14ac:dyDescent="0.3">
      <c r="A5" s="2" t="s">
        <v>21</v>
      </c>
      <c r="B5" s="2" t="s">
        <v>22</v>
      </c>
      <c r="C5" s="2" t="s">
        <v>15</v>
      </c>
      <c r="D5" s="3">
        <v>4214551</v>
      </c>
      <c r="E5" s="2">
        <v>45</v>
      </c>
      <c r="F5" s="5">
        <f t="shared" si="0"/>
        <v>93656.688888888893</v>
      </c>
      <c r="G5" s="5">
        <v>4847924</v>
      </c>
      <c r="H5" s="2">
        <v>41</v>
      </c>
      <c r="I5" s="6">
        <f t="shared" si="1"/>
        <v>118242.04878048781</v>
      </c>
      <c r="J5" s="5">
        <v>1323410</v>
      </c>
      <c r="K5" s="2">
        <v>11</v>
      </c>
      <c r="L5" s="6">
        <f t="shared" si="2"/>
        <v>120310</v>
      </c>
      <c r="M5" s="7">
        <v>0.21</v>
      </c>
    </row>
    <row r="6" spans="1:13" x14ac:dyDescent="0.3">
      <c r="A6" s="2" t="s">
        <v>23</v>
      </c>
      <c r="B6" s="2" t="s">
        <v>24</v>
      </c>
      <c r="C6" s="2" t="s">
        <v>25</v>
      </c>
      <c r="D6" s="3">
        <v>3264806</v>
      </c>
      <c r="E6" s="2">
        <v>17</v>
      </c>
      <c r="F6" s="5">
        <f t="shared" si="0"/>
        <v>192047.41176470587</v>
      </c>
      <c r="G6" s="5">
        <v>5381688</v>
      </c>
      <c r="H6" s="2">
        <v>44</v>
      </c>
      <c r="I6" s="6">
        <f t="shared" si="1"/>
        <v>122311.09090909091</v>
      </c>
      <c r="J6" s="5">
        <v>1958873</v>
      </c>
      <c r="K6" s="2">
        <v>16</v>
      </c>
      <c r="L6" s="6">
        <f t="shared" si="2"/>
        <v>122429.5625</v>
      </c>
      <c r="M6" s="7">
        <v>0.16</v>
      </c>
    </row>
    <row r="7" spans="1:13" x14ac:dyDescent="0.3">
      <c r="A7" s="2" t="s">
        <v>26</v>
      </c>
      <c r="B7" s="2" t="s">
        <v>27</v>
      </c>
      <c r="C7" s="2" t="s">
        <v>15</v>
      </c>
      <c r="D7" s="3">
        <v>3144823</v>
      </c>
      <c r="E7" s="2">
        <v>26</v>
      </c>
      <c r="F7" s="5">
        <f t="shared" si="0"/>
        <v>120954.73076923077</v>
      </c>
      <c r="G7" s="5">
        <v>4055180</v>
      </c>
      <c r="H7" s="2">
        <v>35</v>
      </c>
      <c r="I7" s="6">
        <f t="shared" si="1"/>
        <v>115862.28571428571</v>
      </c>
      <c r="J7" s="5">
        <v>2093020</v>
      </c>
      <c r="K7" s="2">
        <v>18</v>
      </c>
      <c r="L7" s="6">
        <f t="shared" si="2"/>
        <v>116278.88888888889</v>
      </c>
      <c r="M7" s="7">
        <v>0.1</v>
      </c>
    </row>
    <row r="8" spans="1:13" x14ac:dyDescent="0.3">
      <c r="A8" s="2" t="s">
        <v>28</v>
      </c>
      <c r="B8" s="2" t="s">
        <v>29</v>
      </c>
      <c r="C8" s="2" t="s">
        <v>30</v>
      </c>
      <c r="D8" s="3">
        <v>3178771</v>
      </c>
      <c r="E8" s="2">
        <v>19</v>
      </c>
      <c r="F8" s="5">
        <f t="shared" si="0"/>
        <v>167303.73684210525</v>
      </c>
      <c r="G8" s="5">
        <v>5038169</v>
      </c>
      <c r="H8" s="2">
        <v>48</v>
      </c>
      <c r="I8" s="6">
        <f t="shared" si="1"/>
        <v>104961.85416666667</v>
      </c>
      <c r="J8" s="5">
        <v>1415492</v>
      </c>
      <c r="K8" s="2">
        <v>11</v>
      </c>
      <c r="L8" s="6">
        <f t="shared" si="2"/>
        <v>128681.09090909091</v>
      </c>
      <c r="M8" s="7">
        <v>0.1</v>
      </c>
    </row>
    <row r="9" spans="1:13" x14ac:dyDescent="0.3">
      <c r="A9" s="2" t="s">
        <v>23</v>
      </c>
      <c r="B9" s="2" t="s">
        <v>31</v>
      </c>
      <c r="C9" s="2" t="s">
        <v>25</v>
      </c>
      <c r="D9" s="3">
        <v>2635560</v>
      </c>
      <c r="E9" s="2">
        <v>12</v>
      </c>
      <c r="F9" s="5">
        <f t="shared" si="0"/>
        <v>219630</v>
      </c>
      <c r="G9" s="5">
        <v>4858778</v>
      </c>
      <c r="H9" s="2">
        <v>47</v>
      </c>
      <c r="I9" s="6">
        <f t="shared" si="1"/>
        <v>103378.25531914894</v>
      </c>
      <c r="J9" s="5">
        <v>1728142</v>
      </c>
      <c r="K9" s="2">
        <v>8</v>
      </c>
      <c r="L9" s="6">
        <f t="shared" si="2"/>
        <v>216017.75</v>
      </c>
      <c r="M9" s="7">
        <v>0.1</v>
      </c>
    </row>
    <row r="10" spans="1:13" x14ac:dyDescent="0.3">
      <c r="A10" s="2" t="s">
        <v>23</v>
      </c>
      <c r="B10" s="2" t="s">
        <v>32</v>
      </c>
      <c r="C10" s="2" t="s">
        <v>25</v>
      </c>
      <c r="D10" s="3">
        <v>3490759</v>
      </c>
      <c r="E10" s="2">
        <v>33</v>
      </c>
      <c r="F10" s="5">
        <f t="shared" si="0"/>
        <v>105780.57575757576</v>
      </c>
      <c r="G10" s="5">
        <v>6418539</v>
      </c>
      <c r="H10" s="2">
        <v>46</v>
      </c>
      <c r="I10" s="6">
        <f t="shared" si="1"/>
        <v>139533.45652173914</v>
      </c>
      <c r="J10" s="5">
        <v>2229361</v>
      </c>
      <c r="K10" s="2">
        <v>8</v>
      </c>
      <c r="L10" s="6">
        <f t="shared" si="2"/>
        <v>278670.125</v>
      </c>
      <c r="M10" s="7">
        <v>0.08</v>
      </c>
    </row>
    <row r="11" spans="1:13" x14ac:dyDescent="0.3">
      <c r="A11" s="2" t="s">
        <v>23</v>
      </c>
      <c r="B11" s="2" t="s">
        <v>33</v>
      </c>
      <c r="C11" s="2" t="s">
        <v>25</v>
      </c>
      <c r="D11" s="3">
        <v>2672904</v>
      </c>
      <c r="E11" s="2">
        <v>28</v>
      </c>
      <c r="F11" s="5">
        <f t="shared" si="0"/>
        <v>95460.857142857145</v>
      </c>
      <c r="G11" s="5">
        <v>5631106</v>
      </c>
      <c r="H11" s="2">
        <v>40</v>
      </c>
      <c r="I11" s="6">
        <f t="shared" si="1"/>
        <v>140777.65</v>
      </c>
      <c r="J11" s="5">
        <v>1019181</v>
      </c>
      <c r="K11" s="2">
        <v>14</v>
      </c>
      <c r="L11" s="6">
        <f t="shared" si="2"/>
        <v>72798.642857142855</v>
      </c>
      <c r="M11" s="7">
        <v>0.05</v>
      </c>
    </row>
    <row r="12" spans="1:13" x14ac:dyDescent="0.3">
      <c r="A12" s="2" t="s">
        <v>34</v>
      </c>
      <c r="B12" s="2" t="s">
        <v>35</v>
      </c>
      <c r="C12" s="2" t="s">
        <v>15</v>
      </c>
      <c r="D12" s="3">
        <v>2682142</v>
      </c>
      <c r="E12" s="2">
        <v>16</v>
      </c>
      <c r="F12" s="5">
        <f t="shared" si="0"/>
        <v>167633.875</v>
      </c>
      <c r="G12" s="5">
        <v>6685480</v>
      </c>
      <c r="H12" s="2">
        <v>29</v>
      </c>
      <c r="I12" s="6">
        <f t="shared" si="1"/>
        <v>230533.79310344829</v>
      </c>
      <c r="J12" s="5">
        <v>1479326</v>
      </c>
      <c r="K12" s="2">
        <v>7</v>
      </c>
      <c r="L12" s="6">
        <f t="shared" si="2"/>
        <v>211332.28571428571</v>
      </c>
      <c r="M12" s="7">
        <v>0.16</v>
      </c>
    </row>
    <row r="13" spans="1:13" x14ac:dyDescent="0.3">
      <c r="A13" s="2" t="s">
        <v>36</v>
      </c>
      <c r="B13" s="2" t="s">
        <v>37</v>
      </c>
      <c r="C13" s="2" t="s">
        <v>15</v>
      </c>
      <c r="D13" s="3">
        <v>4172975</v>
      </c>
      <c r="E13" s="2">
        <v>24</v>
      </c>
      <c r="F13" s="5">
        <f t="shared" si="0"/>
        <v>173873.95833333334</v>
      </c>
      <c r="G13" s="5">
        <v>4053760</v>
      </c>
      <c r="H13" s="2">
        <v>44</v>
      </c>
      <c r="I13" s="6">
        <f t="shared" si="1"/>
        <v>92130.909090909088</v>
      </c>
      <c r="J13" s="5">
        <v>1404997</v>
      </c>
      <c r="K13" s="2">
        <v>15</v>
      </c>
      <c r="L13" s="6">
        <f t="shared" si="2"/>
        <v>93666.46666666666</v>
      </c>
      <c r="M13" s="7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742F-B89C-4E25-9DDB-0192BA6A8F3A}">
  <dimension ref="A3:D16"/>
  <sheetViews>
    <sheetView workbookViewId="0">
      <selection activeCell="C14" sqref="C14"/>
    </sheetView>
  </sheetViews>
  <sheetFormatPr defaultRowHeight="14.4" x14ac:dyDescent="0.3"/>
  <cols>
    <col min="1" max="1" width="14.77734375" bestFit="1" customWidth="1"/>
    <col min="2" max="4" width="27" bestFit="1" customWidth="1"/>
  </cols>
  <sheetData>
    <row r="3" spans="1:4" x14ac:dyDescent="0.3">
      <c r="A3" s="8" t="s">
        <v>44</v>
      </c>
      <c r="B3" s="10" t="s">
        <v>46</v>
      </c>
      <c r="C3" s="10" t="s">
        <v>47</v>
      </c>
      <c r="D3" s="10" t="s">
        <v>48</v>
      </c>
    </row>
    <row r="4" spans="1:4" x14ac:dyDescent="0.3">
      <c r="A4" s="9" t="s">
        <v>31</v>
      </c>
      <c r="B4" s="10">
        <v>219630</v>
      </c>
      <c r="C4" s="10">
        <v>103378.25531914894</v>
      </c>
      <c r="D4" s="10">
        <v>216017.75</v>
      </c>
    </row>
    <row r="5" spans="1:4" x14ac:dyDescent="0.3">
      <c r="A5" s="9" t="s">
        <v>37</v>
      </c>
      <c r="B5" s="10">
        <v>173873.95833333334</v>
      </c>
      <c r="C5" s="10">
        <v>92130.909090909088</v>
      </c>
      <c r="D5" s="10">
        <v>93666.46666666666</v>
      </c>
    </row>
    <row r="6" spans="1:4" x14ac:dyDescent="0.3">
      <c r="A6" s="9" t="s">
        <v>17</v>
      </c>
      <c r="B6" s="10">
        <v>105789.79166666667</v>
      </c>
      <c r="C6" s="10">
        <v>173452.83333333334</v>
      </c>
      <c r="D6" s="10">
        <v>81734.61538461539</v>
      </c>
    </row>
    <row r="7" spans="1:4" x14ac:dyDescent="0.3">
      <c r="A7" s="9" t="s">
        <v>14</v>
      </c>
      <c r="B7" s="10">
        <v>147592.78571428571</v>
      </c>
      <c r="C7" s="10">
        <v>167412.08823529413</v>
      </c>
      <c r="D7" s="10">
        <v>179029.75</v>
      </c>
    </row>
    <row r="8" spans="1:4" x14ac:dyDescent="0.3">
      <c r="A8" s="9" t="s">
        <v>20</v>
      </c>
      <c r="B8" s="10">
        <v>101157.75</v>
      </c>
      <c r="C8" s="10">
        <v>169564.96774193548</v>
      </c>
      <c r="D8" s="10">
        <v>154831.29999999999</v>
      </c>
    </row>
    <row r="9" spans="1:4" x14ac:dyDescent="0.3">
      <c r="A9" s="9" t="s">
        <v>35</v>
      </c>
      <c r="B9" s="10">
        <v>167633.875</v>
      </c>
      <c r="C9" s="10">
        <v>230533.79310344829</v>
      </c>
      <c r="D9" s="10">
        <v>211332.28571428571</v>
      </c>
    </row>
    <row r="10" spans="1:4" x14ac:dyDescent="0.3">
      <c r="A10" s="9" t="s">
        <v>22</v>
      </c>
      <c r="B10" s="10">
        <v>93656.688888888893</v>
      </c>
      <c r="C10" s="10">
        <v>118242.04878048781</v>
      </c>
      <c r="D10" s="10">
        <v>120310</v>
      </c>
    </row>
    <row r="11" spans="1:4" x14ac:dyDescent="0.3">
      <c r="A11" s="9" t="s">
        <v>33</v>
      </c>
      <c r="B11" s="10">
        <v>95460.857142857145</v>
      </c>
      <c r="C11" s="10">
        <v>140777.65</v>
      </c>
      <c r="D11" s="10">
        <v>72798.642857142855</v>
      </c>
    </row>
    <row r="12" spans="1:4" x14ac:dyDescent="0.3">
      <c r="A12" s="9" t="s">
        <v>32</v>
      </c>
      <c r="B12" s="10">
        <v>105780.57575757576</v>
      </c>
      <c r="C12" s="10">
        <v>139533.45652173914</v>
      </c>
      <c r="D12" s="10">
        <v>278670.125</v>
      </c>
    </row>
    <row r="13" spans="1:4" x14ac:dyDescent="0.3">
      <c r="A13" s="9" t="s">
        <v>27</v>
      </c>
      <c r="B13" s="10">
        <v>120954.73076923077</v>
      </c>
      <c r="C13" s="10">
        <v>115862.28571428571</v>
      </c>
      <c r="D13" s="10">
        <v>116278.88888888889</v>
      </c>
    </row>
    <row r="14" spans="1:4" x14ac:dyDescent="0.3">
      <c r="A14" s="9" t="s">
        <v>24</v>
      </c>
      <c r="B14" s="10">
        <v>192047.41176470587</v>
      </c>
      <c r="C14" s="10">
        <v>122311.09090909091</v>
      </c>
      <c r="D14" s="10">
        <v>122429.5625</v>
      </c>
    </row>
    <row r="15" spans="1:4" x14ac:dyDescent="0.3">
      <c r="A15" s="9" t="s">
        <v>29</v>
      </c>
      <c r="B15" s="10">
        <v>167303.73684210525</v>
      </c>
      <c r="C15" s="10">
        <v>104961.85416666667</v>
      </c>
      <c r="D15" s="10">
        <v>128681.09090909091</v>
      </c>
    </row>
    <row r="16" spans="1:4" x14ac:dyDescent="0.3">
      <c r="A16" s="9" t="s">
        <v>45</v>
      </c>
      <c r="B16" s="10">
        <v>140906.84682330411</v>
      </c>
      <c r="C16" s="10">
        <v>139846.76940969494</v>
      </c>
      <c r="D16" s="10">
        <v>147981.70649339087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1C60-7384-40D1-A783-304D050C7DC0}">
  <dimension ref="A1:I8"/>
  <sheetViews>
    <sheetView workbookViewId="0">
      <selection activeCell="E2" sqref="E2"/>
    </sheetView>
  </sheetViews>
  <sheetFormatPr defaultRowHeight="14.4" x14ac:dyDescent="0.3"/>
  <cols>
    <col min="1" max="1" width="12.109375" customWidth="1"/>
    <col min="6" max="6" width="26.44140625" customWidth="1"/>
    <col min="7" max="7" width="14.77734375" customWidth="1"/>
    <col min="8" max="8" width="16.21875" customWidth="1"/>
    <col min="9" max="9" width="14.109375" customWidth="1"/>
  </cols>
  <sheetData>
    <row r="1" spans="1:9" x14ac:dyDescent="0.3">
      <c r="A1" t="str">
        <f>Dashboard!B5</f>
        <v>KAYA OTO</v>
      </c>
    </row>
    <row r="4" spans="1:9" ht="15" thickBot="1" x14ac:dyDescent="0.35"/>
    <row r="5" spans="1:9" ht="15" thickBot="1" x14ac:dyDescent="0.35">
      <c r="G5" s="19">
        <v>2018</v>
      </c>
      <c r="H5" s="20">
        <v>2019</v>
      </c>
      <c r="I5" s="21">
        <v>2020</v>
      </c>
    </row>
    <row r="6" spans="1:9" x14ac:dyDescent="0.3">
      <c r="F6" s="11" t="s">
        <v>49</v>
      </c>
      <c r="G6" s="12">
        <f>SUMIFS(Sayfa1!D:D,Sayfa1!A:A,Sayfa3!A1)</f>
        <v>12064029</v>
      </c>
      <c r="H6" s="12">
        <f>SUMIFS(Sayfa1!G:G,Sayfa1!A:A,Sayfa3!A1)</f>
        <v>22290111</v>
      </c>
      <c r="I6" s="13">
        <f>SUMIFS(Sayfa1!J:J,Sayfa1!A:A,Sayfa3!A1)</f>
        <v>6935557</v>
      </c>
    </row>
    <row r="7" spans="1:9" x14ac:dyDescent="0.3">
      <c r="F7" s="14" t="s">
        <v>50</v>
      </c>
      <c r="G7">
        <f>SUMIFS(Sayfa1!E:E,Sayfa1!A:A,Sayfa3!A1)</f>
        <v>90</v>
      </c>
      <c r="H7">
        <f>SUMIFS(Sayfa1!H:H,Sayfa1!A:A,Sayfa3!A1)</f>
        <v>177</v>
      </c>
      <c r="I7" s="15">
        <f>SUMIFS(Sayfa1!K:K,Sayfa1!A:A,Sayfa3!A1)</f>
        <v>46</v>
      </c>
    </row>
    <row r="8" spans="1:9" ht="15" thickBot="1" x14ac:dyDescent="0.35">
      <c r="F8" s="16" t="s">
        <v>51</v>
      </c>
      <c r="G8" s="17">
        <f>G6/G7</f>
        <v>134044.76666666666</v>
      </c>
      <c r="H8" s="17">
        <f t="shared" ref="H8:I8" si="0">H6/H7</f>
        <v>125932.83050847458</v>
      </c>
      <c r="I8" s="18">
        <f t="shared" si="0"/>
        <v>150772.97826086957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12</vt:i4>
      </vt:variant>
    </vt:vector>
  </HeadingPairs>
  <TitlesOfParts>
    <vt:vector size="16" baseType="lpstr">
      <vt:lpstr>Dashboard</vt:lpstr>
      <vt:lpstr>Sayfa1</vt:lpstr>
      <vt:lpstr>Sayfa2</vt:lpstr>
      <vt:lpstr>Sayfa3</vt:lpstr>
      <vt:lpstr>AUDI</vt:lpstr>
      <vt:lpstr>BMW</vt:lpstr>
      <vt:lpstr>FIAT</vt:lpstr>
      <vt:lpstr>FORD</vt:lpstr>
      <vt:lpstr>HYUNDAI</vt:lpstr>
      <vt:lpstr>MERCEDES</vt:lpstr>
      <vt:lpstr>RENAULT</vt:lpstr>
      <vt:lpstr>SEAT</vt:lpstr>
      <vt:lpstr>SKODA</vt:lpstr>
      <vt:lpstr>TOYOTA</vt:lpstr>
      <vt:lpstr>VOLKSWAGEN</vt:lpstr>
      <vt:lpstr>VOLVO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Ünlü</dc:creator>
  <cp:lastModifiedBy>Hakan Ünlü</cp:lastModifiedBy>
  <dcterms:created xsi:type="dcterms:W3CDTF">2015-06-05T18:19:34Z</dcterms:created>
  <dcterms:modified xsi:type="dcterms:W3CDTF">2025-02-12T20:32:05Z</dcterms:modified>
</cp:coreProperties>
</file>