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drock_byui_edu/Documents/Documents/Biology Research/PCR App/"/>
    </mc:Choice>
  </mc:AlternateContent>
  <xr:revisionPtr revIDLastSave="35" documentId="8_{1299B8DD-6D62-4CBD-A546-759FC2C976D1}" xr6:coauthVersionLast="47" xr6:coauthVersionMax="47" xr10:uidLastSave="{200FB714-2182-495D-B71A-4F38685D6096}"/>
  <bookViews>
    <workbookView xWindow="-108" yWindow="-108" windowWidth="23256" windowHeight="12456" activeTab="1" xr2:uid="{2D2805D8-443D-40CA-BD8C-4FFB6BEDACE8}"/>
  </bookViews>
  <sheets>
    <sheet name="Plate" sheetId="1" r:id="rId1"/>
    <sheet name="Data" sheetId="2" r:id="rId2"/>
    <sheet name="key" sheetId="3" r:id="rId3"/>
  </sheets>
  <definedNames>
    <definedName name="Probes">Plate!$F$15:INDEX(Plate!$F$15:$F$19,COUNTA(Plate!$F$15:$F$19))</definedName>
    <definedName name="Probes7">Plate!$L$15:INDEX(Plate!$L$15:$L$43,COUNTA(Plate!$L$15:$L$43))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7" i="2" l="1"/>
  <c r="B96" i="2"/>
  <c r="B95" i="2"/>
  <c r="B94" i="2"/>
  <c r="B93" i="2"/>
  <c r="B92" i="2"/>
  <c r="B85" i="2"/>
  <c r="B84" i="2"/>
  <c r="B83" i="2"/>
  <c r="B82" i="2"/>
  <c r="B81" i="2"/>
  <c r="B80" i="2"/>
  <c r="B73" i="2"/>
  <c r="B72" i="2"/>
  <c r="B71" i="2"/>
  <c r="B70" i="2"/>
  <c r="B69" i="2"/>
  <c r="B68" i="2"/>
  <c r="B61" i="2"/>
  <c r="B60" i="2"/>
  <c r="B59" i="2"/>
  <c r="B58" i="2"/>
  <c r="B57" i="2"/>
  <c r="B56" i="2"/>
  <c r="B49" i="2"/>
  <c r="B48" i="2"/>
  <c r="B47" i="2"/>
  <c r="B46" i="2"/>
  <c r="B45" i="2"/>
  <c r="B44" i="2"/>
  <c r="B37" i="2"/>
  <c r="B36" i="2"/>
  <c r="B35" i="2"/>
  <c r="B34" i="2"/>
  <c r="B33" i="2"/>
  <c r="B32" i="2"/>
  <c r="B25" i="2"/>
  <c r="B24" i="2"/>
  <c r="B23" i="2"/>
  <c r="B22" i="2"/>
  <c r="B21" i="2"/>
  <c r="B20" i="2"/>
  <c r="B9" i="2"/>
  <c r="B10" i="2"/>
  <c r="B11" i="2"/>
  <c r="B12" i="2"/>
  <c r="B13" i="2"/>
  <c r="B8" i="2"/>
  <c r="D14" i="2" l="1"/>
  <c r="B91" i="2"/>
  <c r="B90" i="2"/>
  <c r="B89" i="2"/>
  <c r="B88" i="2"/>
  <c r="B87" i="2"/>
  <c r="B86" i="2"/>
  <c r="A86" i="2" a="1"/>
  <c r="A86" i="2"/>
  <c r="B79" i="2"/>
  <c r="B78" i="2"/>
  <c r="B77" i="2"/>
  <c r="B76" i="2"/>
  <c r="B75" i="2"/>
  <c r="B74" i="2"/>
  <c r="A74" i="2" a="1"/>
  <c r="A74" i="2" s="1"/>
  <c r="A84" i="2"/>
  <c r="B67" i="2"/>
  <c r="B66" i="2"/>
  <c r="B65" i="2"/>
  <c r="B64" i="2"/>
  <c r="B63" i="2"/>
  <c r="B62" i="2"/>
  <c r="A62" i="2" a="1"/>
  <c r="A72" i="2" s="1"/>
  <c r="A63" i="2"/>
  <c r="A62" i="2"/>
  <c r="B55" i="2"/>
  <c r="B54" i="2"/>
  <c r="B53" i="2"/>
  <c r="B52" i="2"/>
  <c r="B51" i="2"/>
  <c r="B50" i="2"/>
  <c r="A50" i="2" a="1"/>
  <c r="A51" i="2" s="1"/>
  <c r="A53" i="2"/>
  <c r="A55" i="2"/>
  <c r="A57" i="2"/>
  <c r="A59" i="2"/>
  <c r="A61" i="2"/>
  <c r="B43" i="2"/>
  <c r="B42" i="2"/>
  <c r="B41" i="2"/>
  <c r="B40" i="2"/>
  <c r="B39" i="2"/>
  <c r="B38" i="2"/>
  <c r="A38" i="2" a="1"/>
  <c r="A41" i="2" s="1"/>
  <c r="A45" i="2"/>
  <c r="A47" i="2"/>
  <c r="A48" i="2"/>
  <c r="A38" i="2"/>
  <c r="B31" i="2"/>
  <c r="B30" i="2"/>
  <c r="B29" i="2"/>
  <c r="B28" i="2"/>
  <c r="B27" i="2"/>
  <c r="B26" i="2"/>
  <c r="A26" i="2" a="1"/>
  <c r="A31" i="2" s="1"/>
  <c r="A27" i="2"/>
  <c r="A29" i="2"/>
  <c r="A37" i="2"/>
  <c r="A36" i="2"/>
  <c r="A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C14" i="2"/>
  <c r="B14" i="2"/>
  <c r="A14" i="2" a="1"/>
  <c r="A16" i="2" s="1"/>
  <c r="A25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  <c r="A2" i="2" a="1"/>
  <c r="A8" i="2" s="1"/>
  <c r="A92" i="2"/>
  <c r="A90" i="2"/>
  <c r="A20" i="2"/>
  <c r="A22" i="2"/>
  <c r="A24" i="2"/>
  <c r="A94" i="2"/>
  <c r="A28" i="2"/>
  <c r="A30" i="2"/>
  <c r="A32" i="2"/>
  <c r="A34" i="2"/>
  <c r="A75" i="2"/>
  <c r="A77" i="2"/>
  <c r="A79" i="2"/>
  <c r="A81" i="2"/>
  <c r="A83" i="2"/>
  <c r="A85" i="2"/>
  <c r="A88" i="2"/>
  <c r="A40" i="2"/>
  <c r="A46" i="2"/>
  <c r="A50" i="2"/>
  <c r="A87" i="2"/>
  <c r="A89" i="2"/>
  <c r="A91" i="2"/>
  <c r="A93" i="2"/>
  <c r="A95" i="2"/>
  <c r="A97" i="2"/>
  <c r="A96" i="2"/>
  <c r="A54" i="2"/>
  <c r="A56" i="2"/>
  <c r="A58" i="2"/>
  <c r="A15" i="2"/>
  <c r="A17" i="2"/>
  <c r="A19" i="2"/>
  <c r="A21" i="2"/>
  <c r="A64" i="2"/>
  <c r="A66" i="2"/>
  <c r="A68" i="2"/>
  <c r="A70" i="2"/>
  <c r="A76" i="2"/>
  <c r="A78" i="2"/>
  <c r="A80" i="2"/>
  <c r="A82" i="2"/>
  <c r="I49" i="1"/>
  <c r="I48" i="1"/>
  <c r="I47" i="1"/>
  <c r="I46" i="1"/>
  <c r="I45" i="1"/>
  <c r="I44" i="1"/>
  <c r="I43" i="1"/>
  <c r="I50" i="1" s="1"/>
  <c r="I42" i="1"/>
  <c r="D46" i="1"/>
  <c r="D42" i="1"/>
  <c r="D50" i="1" s="1"/>
  <c r="D49" i="1"/>
  <c r="D48" i="1"/>
  <c r="D47" i="1"/>
  <c r="D45" i="1"/>
  <c r="D44" i="1"/>
  <c r="D43" i="1"/>
  <c r="D51" i="1" l="1"/>
  <c r="I51" i="1"/>
  <c r="A5" i="2"/>
  <c r="A35" i="2"/>
  <c r="A33" i="2"/>
  <c r="A23" i="2"/>
  <c r="A52" i="2"/>
  <c r="A42" i="2"/>
  <c r="A6" i="2"/>
  <c r="A39" i="2"/>
  <c r="A60" i="2"/>
  <c r="A73" i="2"/>
  <c r="A9" i="2"/>
  <c r="A2" i="2"/>
  <c r="A11" i="2"/>
  <c r="A4" i="2"/>
  <c r="A71" i="2"/>
  <c r="A69" i="2"/>
  <c r="A7" i="2"/>
  <c r="A13" i="2"/>
  <c r="A14" i="2"/>
  <c r="A49" i="2"/>
  <c r="A67" i="2"/>
  <c r="A65" i="2"/>
  <c r="A43" i="2"/>
  <c r="A3" i="2"/>
  <c r="A12" i="2"/>
  <c r="A10" i="2"/>
  <c r="A18" i="2"/>
  <c r="A44" i="2"/>
</calcChain>
</file>

<file path=xl/sharedStrings.xml><?xml version="1.0" encoding="utf-8"?>
<sst xmlns="http://schemas.openxmlformats.org/spreadsheetml/2006/main" count="270" uniqueCount="98">
  <si>
    <t>Date:</t>
  </si>
  <si>
    <t>Name:</t>
  </si>
  <si>
    <t>Observed by:________________________________________</t>
  </si>
  <si>
    <t>Plate Layout</t>
  </si>
  <si>
    <t>A</t>
  </si>
  <si>
    <t>B</t>
  </si>
  <si>
    <t>C</t>
  </si>
  <si>
    <t>D</t>
  </si>
  <si>
    <t>E</t>
  </si>
  <si>
    <t>F</t>
  </si>
  <si>
    <t>G</t>
  </si>
  <si>
    <t>H</t>
  </si>
  <si>
    <t>1 - Design plate layout</t>
  </si>
  <si>
    <t>Run all samples in triplicate (minimum)</t>
  </si>
  <si>
    <t xml:space="preserve">2 - Calculate necessary Master Mix </t>
  </si>
  <si>
    <t>Be sure to over estimate by 2 (1/2 plate)-4 (full plate) samples to account for pipette error.</t>
  </si>
  <si>
    <t>3 - Have someone (Bro. Smith) double check your plan.</t>
  </si>
  <si>
    <t>4 - Prepare MM in clean lab and load plate accordingly.</t>
  </si>
  <si>
    <t>Be sure to spray and wipe template bag with 10% bleach and water solutions prior to removal of the box in the hood.</t>
  </si>
  <si>
    <t>Be sure to keep the plate covered (in a plastic bag) until in the 'dirty lab' hood</t>
  </si>
  <si>
    <t>6 - Apply a coverslip, spin down using the plate centrifuge, and run in the BIORAD CFX96 multiplex RT-PCR machine</t>
  </si>
  <si>
    <t>The program should be labeled 'smith lab protocol'</t>
  </si>
  <si>
    <t>1 min</t>
  </si>
  <si>
    <t>95 C</t>
  </si>
  <si>
    <t>15 sec</t>
  </si>
  <si>
    <t xml:space="preserve">30 sec </t>
  </si>
  <si>
    <t>60 C</t>
  </si>
  <si>
    <t>Repeat 50 cycles</t>
  </si>
  <si>
    <t>Read</t>
  </si>
  <si>
    <t>Melt Curve analysis</t>
  </si>
  <si>
    <t>7 - Dispose of plate in trash, clean all surfaces and pipettes  in dirty lab with 10% bleach and ddH2O solutions.</t>
  </si>
  <si>
    <t>Be sure to spray and wipe the hood surfaces and pipettes with bleach and water solutions PRIOR to, and AFTER use (before going into the 'dirty lab'.</t>
  </si>
  <si>
    <t>Master mix</t>
  </si>
  <si>
    <t># of Samples:</t>
  </si>
  <si>
    <t>Nuclease-free H2O</t>
  </si>
  <si>
    <t>Total/well</t>
  </si>
  <si>
    <t>Amount (ul)</t>
  </si>
  <si>
    <t>5ul of template added just prior to running the plate</t>
  </si>
  <si>
    <t>Stock</t>
  </si>
  <si>
    <t>Conc in well</t>
  </si>
  <si>
    <t>5 - In the 'dirty' lab space (BEN 254) load the template (ultramer) accordingly in the coutnertop hood (Spray and clean prior to use).</t>
  </si>
  <si>
    <t>1X</t>
  </si>
  <si>
    <t>Stock Conc.</t>
  </si>
  <si>
    <t>Smith Lab - Updated July 2021</t>
  </si>
  <si>
    <t>Plate (PROBE) SOP/Record</t>
  </si>
  <si>
    <t>(You need to map out the plate)</t>
  </si>
  <si>
    <t>2X LUNA (P)</t>
  </si>
  <si>
    <t>INFBF1 (uM)</t>
  </si>
  <si>
    <t>INFBR1 (uM)</t>
  </si>
  <si>
    <t>INFAF1 (uM)</t>
  </si>
  <si>
    <t>INFAR1 (uM)</t>
  </si>
  <si>
    <t>MM 1</t>
  </si>
  <si>
    <t>MM 2</t>
  </si>
  <si>
    <t>INFAP1-0 (nM)</t>
  </si>
  <si>
    <t>INFBP1-0 (nM)</t>
  </si>
  <si>
    <t>INFAP1-1 (nM)</t>
  </si>
  <si>
    <t>INFBP1-1 (nM)</t>
  </si>
  <si>
    <t xml:space="preserve">10^6 INFA                      </t>
  </si>
  <si>
    <t>RSVAF1 (uM)</t>
  </si>
  <si>
    <t>RSVAR1 (uM)</t>
  </si>
  <si>
    <t>RSVAP1 (nM)</t>
  </si>
  <si>
    <t>Sample</t>
  </si>
  <si>
    <t>Probe concentration</t>
  </si>
  <si>
    <t>Target</t>
  </si>
  <si>
    <t>Target Concentration</t>
  </si>
  <si>
    <t>PROBE CONCENTRATION</t>
  </si>
  <si>
    <t>6.25 nM INFA</t>
  </si>
  <si>
    <t>(Concentrations must be written with ^ sign)</t>
  </si>
  <si>
    <t xml:space="preserve">Blank                                </t>
  </si>
  <si>
    <t xml:space="preserve">10^6 INFB                   </t>
  </si>
  <si>
    <t xml:space="preserve">10^6 RSVA </t>
  </si>
  <si>
    <t>0.25uM Primer CONC</t>
  </si>
  <si>
    <t>12.5 nM INFB</t>
  </si>
  <si>
    <t>25 nM RSVA</t>
  </si>
  <si>
    <t>INFA</t>
  </si>
  <si>
    <t>INFA/INFB/RSVA</t>
  </si>
  <si>
    <t>INFB</t>
  </si>
  <si>
    <t>INFA/INFB</t>
  </si>
  <si>
    <t>INFB/RSVA</t>
  </si>
  <si>
    <t>RSVA</t>
  </si>
  <si>
    <t>INFA/RSVA</t>
  </si>
  <si>
    <t>False Positive</t>
  </si>
  <si>
    <t>False Negative</t>
  </si>
  <si>
    <t>Unknown Sample</t>
  </si>
  <si>
    <t>10^0</t>
  </si>
  <si>
    <t>10^6</t>
  </si>
  <si>
    <t>Unknown_Sample_1</t>
  </si>
  <si>
    <t>Unknown_Sample_2</t>
  </si>
  <si>
    <t>Unknown_Sample_3</t>
  </si>
  <si>
    <t>Unknown_Sample_4</t>
  </si>
  <si>
    <t>Unknown_Sample_5</t>
  </si>
  <si>
    <t>Unknown_Sample_6</t>
  </si>
  <si>
    <t>Unknown_Sample_7</t>
  </si>
  <si>
    <t>Unknown_Sample_8</t>
  </si>
  <si>
    <t>Unknown_Sample_9</t>
  </si>
  <si>
    <t>Unknown_Sample_10</t>
  </si>
  <si>
    <t>Unknown_Sample_11</t>
  </si>
  <si>
    <t>Unknown_Sample_12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</si>
</sst>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9" xfId="0" applyBorder="1"/>
    <xf numFmtId="0" fontId="0" fillId="0" borderId="9" xfId="0" applyBorder="1" applyAlignment="1">
      <alignment wrapText="1"/>
    </xf>
    <xf numFmtId="0" fontId="4" fillId="0" borderId="9" xfId="0" applyFont="1" applyBorder="1" applyAlignment="1">
      <alignment wrapText="1"/>
    </xf>
    <xf numFmtId="0" fontId="0" fillId="0" borderId="18" xfId="0" applyBorder="1"/>
    <xf numFmtId="0" fontId="1" fillId="0" borderId="9" xfId="0" applyFont="1" applyBorder="1"/>
    <xf numFmtId="0" fontId="0" fillId="0" borderId="9" xfId="0" applyBorder="1" applyAlignment="1">
      <alignment horizontal="right"/>
    </xf>
    <xf numFmtId="0" fontId="0" fillId="2" borderId="0" xfId="0" applyFill="1"/>
    <xf numFmtId="0" fontId="1" fillId="2" borderId="9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0" fillId="2" borderId="9" xfId="0" applyFill="1" applyBorder="1"/>
    <xf numFmtId="0" fontId="0" fillId="2" borderId="9" xfId="0" applyFill="1" applyBorder="1" applyAlignment="1">
      <alignment wrapText="1"/>
    </xf>
    <xf numFmtId="0" fontId="0" fillId="3" borderId="0" xfId="0" applyFill="1"/>
    <xf numFmtId="0" fontId="1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0" fillId="3" borderId="9" xfId="0" applyFill="1" applyBorder="1"/>
    <xf numFmtId="0" fontId="0" fillId="3" borderId="9" xfId="0" applyFill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quotePrefix="1"/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0" fillId="2" borderId="9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/>
    <xf numFmtId="0" fontId="0" fillId="2" borderId="9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0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0705-6E43-4A6C-A75A-31B699A117EF}">
  <sheetPr codeName="Sheet1"/>
  <dimension ref="A1:M52"/>
  <sheetViews>
    <sheetView zoomScaleNormal="100" zoomScaleSheetLayoutView="130" workbookViewId="0">
      <selection activeCell="B9" sqref="B9:G9"/>
    </sheetView>
  </sheetViews>
  <sheetFormatPr defaultColWidth="8.88671875" defaultRowHeight="14.4" x14ac:dyDescent="0.3"/>
  <cols>
    <col min="1" max="1" width="12" customWidth="1"/>
    <col min="2" max="2" width="10.88671875" customWidth="1"/>
    <col min="3" max="5" width="9.109375" customWidth="1"/>
    <col min="6" max="6" width="10.44140625" customWidth="1"/>
    <col min="7" max="7" width="9.109375" customWidth="1"/>
    <col min="10" max="10" width="12.109375" customWidth="1"/>
    <col min="15" max="27" width="8.109375" customWidth="1"/>
  </cols>
  <sheetData>
    <row r="1" spans="1:13" ht="23.4" x14ac:dyDescent="0.45">
      <c r="A1" s="1" t="s">
        <v>44</v>
      </c>
      <c r="G1" s="2" t="s">
        <v>43</v>
      </c>
    </row>
    <row r="2" spans="1:13" x14ac:dyDescent="0.3">
      <c r="A2" s="3" t="s">
        <v>0</v>
      </c>
      <c r="B2" s="47"/>
      <c r="C2" s="47"/>
    </row>
    <row r="3" spans="1:13" ht="24" customHeight="1" x14ac:dyDescent="0.3">
      <c r="A3" s="4" t="s">
        <v>1</v>
      </c>
      <c r="B3" s="48"/>
      <c r="C3" s="48"/>
      <c r="E3" s="49" t="s">
        <v>2</v>
      </c>
      <c r="F3" s="49"/>
      <c r="G3" s="49"/>
      <c r="H3" s="49"/>
    </row>
    <row r="5" spans="1:13" x14ac:dyDescent="0.3">
      <c r="A5" t="s">
        <v>3</v>
      </c>
      <c r="B5" t="s">
        <v>45</v>
      </c>
      <c r="E5" t="s">
        <v>67</v>
      </c>
    </row>
    <row r="6" spans="1:13" ht="15.6" x14ac:dyDescent="0.3">
      <c r="A6" s="5"/>
      <c r="B6" s="27">
        <v>1</v>
      </c>
      <c r="C6" s="27">
        <v>2</v>
      </c>
      <c r="D6" s="27">
        <v>3</v>
      </c>
      <c r="E6" s="27">
        <v>4</v>
      </c>
      <c r="F6" s="27">
        <v>5</v>
      </c>
      <c r="G6" s="27">
        <v>6</v>
      </c>
      <c r="H6" s="27">
        <v>7</v>
      </c>
      <c r="I6" s="27">
        <v>8</v>
      </c>
      <c r="J6" s="27">
        <v>9</v>
      </c>
      <c r="K6" s="27">
        <v>10</v>
      </c>
      <c r="L6" s="27">
        <v>11</v>
      </c>
      <c r="M6" s="27">
        <v>12</v>
      </c>
    </row>
    <row r="7" spans="1:13" ht="18" customHeight="1" x14ac:dyDescent="0.3">
      <c r="A7" s="28" t="s">
        <v>4</v>
      </c>
      <c r="B7" s="51" t="s">
        <v>68</v>
      </c>
      <c r="C7" s="52"/>
      <c r="D7" s="52"/>
      <c r="E7" s="52"/>
      <c r="F7" s="52"/>
      <c r="G7" s="53"/>
      <c r="H7" s="51" t="s">
        <v>57</v>
      </c>
      <c r="I7" s="52"/>
      <c r="J7" s="52"/>
      <c r="K7" s="52"/>
      <c r="L7" s="52"/>
      <c r="M7" s="53"/>
    </row>
    <row r="8" spans="1:13" ht="15.6" x14ac:dyDescent="0.3">
      <c r="A8" s="28" t="s">
        <v>5</v>
      </c>
      <c r="B8" s="51" t="s">
        <v>69</v>
      </c>
      <c r="C8" s="52"/>
      <c r="D8" s="52"/>
      <c r="E8" s="52"/>
      <c r="F8" s="52"/>
      <c r="G8" s="53"/>
      <c r="H8" s="51" t="s">
        <v>70</v>
      </c>
      <c r="I8" s="52"/>
      <c r="J8" s="52"/>
      <c r="K8" s="52"/>
      <c r="L8" s="52"/>
      <c r="M8" s="52"/>
    </row>
    <row r="9" spans="1:13" ht="15.6" x14ac:dyDescent="0.3">
      <c r="A9" s="28" t="s">
        <v>6</v>
      </c>
      <c r="B9" s="50" t="s">
        <v>83</v>
      </c>
      <c r="C9" s="50"/>
      <c r="D9" s="50"/>
      <c r="E9" s="50"/>
      <c r="F9" s="50"/>
      <c r="G9" s="50"/>
      <c r="H9" s="50" t="s">
        <v>83</v>
      </c>
      <c r="I9" s="50"/>
      <c r="J9" s="50"/>
      <c r="K9" s="50"/>
      <c r="L9" s="50"/>
      <c r="M9" s="50"/>
    </row>
    <row r="10" spans="1:13" ht="15.6" x14ac:dyDescent="0.3">
      <c r="A10" s="28" t="s">
        <v>7</v>
      </c>
      <c r="B10" s="50" t="s">
        <v>83</v>
      </c>
      <c r="C10" s="50"/>
      <c r="D10" s="50"/>
      <c r="E10" s="50"/>
      <c r="F10" s="50"/>
      <c r="G10" s="50"/>
      <c r="H10" s="50" t="s">
        <v>83</v>
      </c>
      <c r="I10" s="50"/>
      <c r="J10" s="50"/>
      <c r="K10" s="50"/>
      <c r="L10" s="50"/>
      <c r="M10" s="50"/>
    </row>
    <row r="11" spans="1:13" ht="15.6" x14ac:dyDescent="0.3">
      <c r="A11" s="28" t="s">
        <v>8</v>
      </c>
      <c r="B11" s="50" t="s">
        <v>83</v>
      </c>
      <c r="C11" s="50"/>
      <c r="D11" s="50"/>
      <c r="E11" s="50"/>
      <c r="F11" s="50"/>
      <c r="G11" s="50"/>
      <c r="H11" s="50" t="s">
        <v>83</v>
      </c>
      <c r="I11" s="50"/>
      <c r="J11" s="50"/>
      <c r="K11" s="50"/>
      <c r="L11" s="50"/>
      <c r="M11" s="50"/>
    </row>
    <row r="12" spans="1:13" ht="15.6" x14ac:dyDescent="0.3">
      <c r="A12" s="28" t="s">
        <v>9</v>
      </c>
      <c r="B12" s="50" t="s">
        <v>83</v>
      </c>
      <c r="C12" s="50"/>
      <c r="D12" s="50"/>
      <c r="E12" s="50"/>
      <c r="F12" s="50"/>
      <c r="G12" s="50"/>
      <c r="H12" s="50" t="s">
        <v>83</v>
      </c>
      <c r="I12" s="50"/>
      <c r="J12" s="50"/>
      <c r="K12" s="50"/>
      <c r="L12" s="50"/>
      <c r="M12" s="50"/>
    </row>
    <row r="13" spans="1:13" ht="15.6" x14ac:dyDescent="0.3">
      <c r="A13" s="28" t="s">
        <v>10</v>
      </c>
      <c r="B13" s="50" t="s">
        <v>83</v>
      </c>
      <c r="C13" s="50"/>
      <c r="D13" s="50"/>
      <c r="E13" s="50"/>
      <c r="F13" s="50"/>
      <c r="G13" s="50"/>
      <c r="H13" s="50" t="s">
        <v>83</v>
      </c>
      <c r="I13" s="50"/>
      <c r="J13" s="50"/>
      <c r="K13" s="50"/>
      <c r="L13" s="50"/>
      <c r="M13" s="50"/>
    </row>
    <row r="14" spans="1:13" ht="16.2" thickBot="1" x14ac:dyDescent="0.35">
      <c r="A14" s="28" t="s">
        <v>11</v>
      </c>
      <c r="B14" s="50" t="s">
        <v>83</v>
      </c>
      <c r="C14" s="50"/>
      <c r="D14" s="50"/>
      <c r="E14" s="50"/>
      <c r="F14" s="50"/>
      <c r="G14" s="50"/>
      <c r="H14" s="50" t="s">
        <v>83</v>
      </c>
      <c r="I14" s="50"/>
      <c r="J14" s="50"/>
      <c r="K14" s="50"/>
      <c r="L14" s="50"/>
      <c r="M14" s="50"/>
    </row>
    <row r="15" spans="1:13" ht="15" thickBot="1" x14ac:dyDescent="0.35">
      <c r="F15" s="54" t="s">
        <v>66</v>
      </c>
      <c r="G15" s="54"/>
      <c r="L15" s="57"/>
      <c r="M15" s="57"/>
    </row>
    <row r="16" spans="1:13" ht="15" thickBot="1" x14ac:dyDescent="0.35">
      <c r="C16" s="60" t="s">
        <v>65</v>
      </c>
      <c r="D16" s="60"/>
      <c r="E16" s="61"/>
      <c r="F16" s="54" t="s">
        <v>72</v>
      </c>
      <c r="G16" s="54"/>
      <c r="I16" s="58"/>
      <c r="J16" s="59"/>
      <c r="K16" s="59"/>
      <c r="L16" s="57"/>
      <c r="M16" s="57"/>
    </row>
    <row r="17" spans="1:13" ht="15" thickBot="1" x14ac:dyDescent="0.35">
      <c r="C17" s="55" t="s">
        <v>71</v>
      </c>
      <c r="D17" s="55"/>
      <c r="E17" s="56"/>
      <c r="F17" s="54" t="s">
        <v>73</v>
      </c>
      <c r="G17" s="54"/>
      <c r="I17" s="58"/>
      <c r="J17" s="59"/>
      <c r="K17" s="59"/>
      <c r="L17" s="57"/>
      <c r="M17" s="57"/>
    </row>
    <row r="18" spans="1:13" ht="15" thickBot="1" x14ac:dyDescent="0.35">
      <c r="F18" s="54"/>
      <c r="G18" s="54"/>
      <c r="L18" s="57"/>
      <c r="M18" s="57"/>
    </row>
    <row r="19" spans="1:13" ht="15" customHeight="1" x14ac:dyDescent="0.3">
      <c r="G19" s="30"/>
    </row>
    <row r="20" spans="1:13" x14ac:dyDescent="0.3">
      <c r="A20" s="43" t="s">
        <v>12</v>
      </c>
      <c r="B20" s="43"/>
      <c r="C20" s="43"/>
      <c r="D20" s="43"/>
      <c r="E20" s="43"/>
      <c r="F20" s="43"/>
      <c r="G20" s="43"/>
      <c r="H20" s="43"/>
      <c r="I20" s="44"/>
    </row>
    <row r="21" spans="1:13" x14ac:dyDescent="0.3">
      <c r="A21" s="43" t="s">
        <v>13</v>
      </c>
      <c r="B21" s="43"/>
      <c r="C21" s="43"/>
      <c r="D21" s="43"/>
      <c r="E21" s="43"/>
      <c r="F21" s="43"/>
      <c r="G21" s="43"/>
      <c r="H21" s="43"/>
      <c r="I21" s="44"/>
    </row>
    <row r="22" spans="1:13" x14ac:dyDescent="0.3">
      <c r="A22" s="43" t="s">
        <v>14</v>
      </c>
      <c r="B22" s="43"/>
      <c r="C22" s="43"/>
      <c r="D22" s="43"/>
      <c r="E22" s="43"/>
      <c r="F22" s="43"/>
      <c r="G22" s="43"/>
      <c r="H22" s="43"/>
      <c r="I22" s="44"/>
    </row>
    <row r="23" spans="1:13" x14ac:dyDescent="0.3">
      <c r="A23" s="43" t="s">
        <v>15</v>
      </c>
      <c r="B23" s="43"/>
      <c r="C23" s="43"/>
      <c r="D23" s="43"/>
      <c r="E23" s="43"/>
      <c r="F23" s="43"/>
      <c r="G23" s="43"/>
      <c r="H23" s="43"/>
      <c r="I23" s="44"/>
    </row>
    <row r="24" spans="1:13" x14ac:dyDescent="0.3">
      <c r="A24" s="43" t="s">
        <v>16</v>
      </c>
      <c r="B24" s="43"/>
      <c r="C24" s="43"/>
      <c r="D24" s="43"/>
      <c r="E24" s="43"/>
      <c r="F24" s="43"/>
      <c r="G24" s="43"/>
      <c r="H24" s="43"/>
      <c r="I24" s="44"/>
    </row>
    <row r="25" spans="1:13" x14ac:dyDescent="0.3">
      <c r="A25" s="43" t="s">
        <v>17</v>
      </c>
      <c r="B25" s="43"/>
      <c r="C25" s="43"/>
      <c r="D25" s="43"/>
      <c r="E25" s="43"/>
      <c r="F25" s="43"/>
      <c r="G25" s="43"/>
      <c r="H25" s="43"/>
      <c r="I25" s="44"/>
    </row>
    <row r="26" spans="1:13" x14ac:dyDescent="0.3">
      <c r="A26" s="43" t="s">
        <v>31</v>
      </c>
      <c r="B26" s="43"/>
      <c r="C26" s="43"/>
      <c r="D26" s="43"/>
      <c r="E26" s="43"/>
      <c r="F26" s="43"/>
      <c r="G26" s="43"/>
      <c r="H26" s="43"/>
      <c r="I26" s="44"/>
    </row>
    <row r="27" spans="1:13" x14ac:dyDescent="0.3">
      <c r="A27" s="44" t="s">
        <v>40</v>
      </c>
      <c r="B27" s="44"/>
      <c r="C27" s="44"/>
      <c r="D27" s="44"/>
      <c r="E27" s="44"/>
      <c r="F27" s="44"/>
      <c r="G27" s="44"/>
      <c r="H27" s="44"/>
      <c r="I27" s="44"/>
    </row>
    <row r="28" spans="1:13" x14ac:dyDescent="0.3">
      <c r="A28" s="43" t="s">
        <v>19</v>
      </c>
      <c r="B28" s="43"/>
      <c r="C28" s="43"/>
      <c r="D28" s="43"/>
      <c r="E28" s="43"/>
      <c r="F28" s="43"/>
      <c r="G28" s="43"/>
      <c r="H28" s="43"/>
      <c r="I28" s="44"/>
    </row>
    <row r="29" spans="1:13" x14ac:dyDescent="0.3">
      <c r="A29" s="45" t="s">
        <v>18</v>
      </c>
      <c r="B29" s="44"/>
      <c r="C29" s="44"/>
      <c r="D29" s="44"/>
      <c r="E29" s="44"/>
      <c r="F29" s="44"/>
      <c r="G29" s="44"/>
      <c r="H29" s="44"/>
      <c r="I29" s="44"/>
    </row>
    <row r="30" spans="1:13" x14ac:dyDescent="0.3">
      <c r="A30" s="44" t="s">
        <v>20</v>
      </c>
      <c r="B30" s="44"/>
      <c r="C30" s="44"/>
      <c r="D30" s="44"/>
      <c r="E30" s="44"/>
      <c r="F30" s="44"/>
      <c r="G30" s="44"/>
      <c r="H30" s="44"/>
      <c r="I30" s="44"/>
    </row>
    <row r="31" spans="1:13" ht="15" thickBot="1" x14ac:dyDescent="0.35">
      <c r="B31" t="s">
        <v>21</v>
      </c>
    </row>
    <row r="32" spans="1:13" ht="15" thickBot="1" x14ac:dyDescent="0.35">
      <c r="B32" s="32" t="s">
        <v>22</v>
      </c>
      <c r="C32" s="33" t="s">
        <v>23</v>
      </c>
      <c r="D32" s="33"/>
      <c r="E32" s="34"/>
    </row>
    <row r="33" spans="1:9" ht="28.8" x14ac:dyDescent="0.3">
      <c r="B33" s="35" t="s">
        <v>24</v>
      </c>
      <c r="C33" s="36" t="s">
        <v>23</v>
      </c>
      <c r="D33" s="31" t="s">
        <v>27</v>
      </c>
      <c r="E33" s="21"/>
    </row>
    <row r="34" spans="1:9" x14ac:dyDescent="0.3">
      <c r="B34" s="37" t="s">
        <v>25</v>
      </c>
      <c r="C34" s="38" t="s">
        <v>26</v>
      </c>
      <c r="D34" s="22"/>
      <c r="E34" s="23"/>
    </row>
    <row r="35" spans="1:9" ht="15" thickBot="1" x14ac:dyDescent="0.35">
      <c r="B35" s="39" t="s">
        <v>28</v>
      </c>
      <c r="C35" s="24"/>
      <c r="D35" s="24"/>
      <c r="E35" s="25"/>
    </row>
    <row r="36" spans="1:9" ht="15" thickBot="1" x14ac:dyDescent="0.35">
      <c r="B36" s="40" t="s">
        <v>29</v>
      </c>
      <c r="C36" s="41"/>
      <c r="D36" s="41"/>
      <c r="E36" s="42"/>
    </row>
    <row r="37" spans="1:9" x14ac:dyDescent="0.3">
      <c r="A37" s="43" t="s">
        <v>30</v>
      </c>
      <c r="B37" s="43"/>
      <c r="C37" s="43"/>
      <c r="D37" s="43"/>
      <c r="E37" s="43"/>
      <c r="F37" s="43"/>
      <c r="G37" s="43"/>
      <c r="H37" s="43"/>
      <c r="I37" s="43"/>
    </row>
    <row r="39" spans="1:9" x14ac:dyDescent="0.3">
      <c r="A39" s="11" t="s">
        <v>51</v>
      </c>
      <c r="F39" s="16" t="s">
        <v>52</v>
      </c>
    </row>
    <row r="40" spans="1:9" ht="28.8" x14ac:dyDescent="0.3">
      <c r="A40" s="12" t="s">
        <v>33</v>
      </c>
      <c r="B40" s="6"/>
      <c r="C40" s="9">
        <v>54</v>
      </c>
      <c r="F40" s="17" t="s">
        <v>33</v>
      </c>
      <c r="G40" s="6"/>
      <c r="H40" s="9">
        <v>54</v>
      </c>
    </row>
    <row r="41" spans="1:9" ht="28.8" x14ac:dyDescent="0.3">
      <c r="A41" s="13" t="s">
        <v>32</v>
      </c>
      <c r="B41" s="7" t="s">
        <v>42</v>
      </c>
      <c r="C41" s="7" t="s">
        <v>39</v>
      </c>
      <c r="D41" s="7" t="s">
        <v>36</v>
      </c>
      <c r="F41" s="18" t="s">
        <v>32</v>
      </c>
      <c r="G41" s="7" t="s">
        <v>42</v>
      </c>
      <c r="H41" s="7" t="s">
        <v>39</v>
      </c>
      <c r="I41" s="7" t="s">
        <v>36</v>
      </c>
    </row>
    <row r="42" spans="1:9" x14ac:dyDescent="0.3">
      <c r="A42" s="14" t="s">
        <v>46</v>
      </c>
      <c r="B42" s="10" t="s">
        <v>38</v>
      </c>
      <c r="C42" s="10" t="s">
        <v>41</v>
      </c>
      <c r="D42" s="5">
        <f>10*$C$40</f>
        <v>540</v>
      </c>
      <c r="F42" s="19" t="s">
        <v>46</v>
      </c>
      <c r="G42" s="10" t="s">
        <v>38</v>
      </c>
      <c r="H42" s="10" t="s">
        <v>41</v>
      </c>
      <c r="I42" s="5">
        <f>10*$C$40</f>
        <v>540</v>
      </c>
    </row>
    <row r="43" spans="1:9" x14ac:dyDescent="0.3">
      <c r="A43" s="14" t="s">
        <v>49</v>
      </c>
      <c r="B43" s="5">
        <v>10</v>
      </c>
      <c r="C43" s="5">
        <v>0.5</v>
      </c>
      <c r="D43" s="5">
        <f>20*C43/B43*$C$40</f>
        <v>54</v>
      </c>
      <c r="F43" s="19" t="s">
        <v>47</v>
      </c>
      <c r="G43" s="5">
        <v>10</v>
      </c>
      <c r="H43" s="5">
        <v>0.5</v>
      </c>
      <c r="I43" s="5">
        <f>20*H43/G43*$H$40</f>
        <v>54</v>
      </c>
    </row>
    <row r="44" spans="1:9" x14ac:dyDescent="0.3">
      <c r="A44" s="14" t="s">
        <v>50</v>
      </c>
      <c r="B44" s="5">
        <v>10</v>
      </c>
      <c r="C44" s="5">
        <v>0.5</v>
      </c>
      <c r="D44" s="5">
        <f>20*C44/B44*$C$40</f>
        <v>54</v>
      </c>
      <c r="F44" s="19" t="s">
        <v>48</v>
      </c>
      <c r="G44" s="5">
        <v>10</v>
      </c>
      <c r="H44" s="5">
        <v>0.5</v>
      </c>
      <c r="I44" s="5">
        <f>20*H44/G44*$H$40</f>
        <v>54</v>
      </c>
    </row>
    <row r="45" spans="1:9" x14ac:dyDescent="0.3">
      <c r="A45" s="14" t="s">
        <v>55</v>
      </c>
      <c r="B45" s="5">
        <v>1</v>
      </c>
      <c r="C45" s="5">
        <v>6.25</v>
      </c>
      <c r="D45" s="5">
        <f>20*C45/1000/B45*$C$40</f>
        <v>6.75</v>
      </c>
      <c r="F45" s="19" t="s">
        <v>56</v>
      </c>
      <c r="G45" s="5">
        <v>1</v>
      </c>
      <c r="H45" s="5">
        <v>6.25</v>
      </c>
      <c r="I45" s="5">
        <f>20*H45/1000/G45*$H$40</f>
        <v>6.75</v>
      </c>
    </row>
    <row r="46" spans="1:9" x14ac:dyDescent="0.3">
      <c r="A46" s="14" t="s">
        <v>53</v>
      </c>
      <c r="B46" s="5">
        <v>1</v>
      </c>
      <c r="C46" s="5">
        <v>6.25</v>
      </c>
      <c r="D46" s="5">
        <f>20*C46/1000/B46*$C$40</f>
        <v>6.75</v>
      </c>
      <c r="F46" s="19" t="s">
        <v>54</v>
      </c>
      <c r="G46" s="5">
        <v>1</v>
      </c>
      <c r="H46" s="5">
        <v>6.25</v>
      </c>
      <c r="I46" s="5">
        <f>20*H46/1000/G46*$H$40</f>
        <v>6.75</v>
      </c>
    </row>
    <row r="47" spans="1:9" x14ac:dyDescent="0.3">
      <c r="A47" s="14" t="s">
        <v>58</v>
      </c>
      <c r="B47" s="5">
        <v>10</v>
      </c>
      <c r="C47" s="5">
        <v>0.5</v>
      </c>
      <c r="D47" s="5">
        <f>20*C47/B47*$C$40</f>
        <v>54</v>
      </c>
      <c r="F47" s="19" t="s">
        <v>58</v>
      </c>
      <c r="G47" s="5">
        <v>10</v>
      </c>
      <c r="H47" s="5">
        <v>0.5</v>
      </c>
      <c r="I47" s="5">
        <f>20*H47/G47*$H$40</f>
        <v>54</v>
      </c>
    </row>
    <row r="48" spans="1:9" x14ac:dyDescent="0.3">
      <c r="A48" s="14" t="s">
        <v>59</v>
      </c>
      <c r="B48" s="5">
        <v>10</v>
      </c>
      <c r="C48" s="5">
        <v>0.5</v>
      </c>
      <c r="D48" s="5">
        <f>20*C48/B48*$C$40</f>
        <v>54</v>
      </c>
      <c r="F48" s="19" t="s">
        <v>59</v>
      </c>
      <c r="G48" s="5">
        <v>10</v>
      </c>
      <c r="H48" s="5">
        <v>0.5</v>
      </c>
      <c r="I48" s="5">
        <f>20*H48/G48*$H$40</f>
        <v>54</v>
      </c>
    </row>
    <row r="49" spans="1:9" x14ac:dyDescent="0.3">
      <c r="A49" s="14" t="s">
        <v>60</v>
      </c>
      <c r="B49" s="5">
        <v>1</v>
      </c>
      <c r="C49" s="5">
        <v>12.5</v>
      </c>
      <c r="D49" s="5">
        <f>20*C49/1000/B49*$C$40</f>
        <v>13.5</v>
      </c>
      <c r="F49" s="19" t="s">
        <v>60</v>
      </c>
      <c r="G49" s="5">
        <v>1</v>
      </c>
      <c r="H49" s="5">
        <v>12.5</v>
      </c>
      <c r="I49" s="5">
        <f>20*H49/1000/G49*$H$40</f>
        <v>13.5</v>
      </c>
    </row>
    <row r="50" spans="1:9" ht="28.8" x14ac:dyDescent="0.3">
      <c r="A50" s="15" t="s">
        <v>34</v>
      </c>
      <c r="B50" s="6"/>
      <c r="C50" s="5"/>
      <c r="D50" s="5">
        <f>(15*$C$40)-(SUM(D42:D49))</f>
        <v>27</v>
      </c>
      <c r="F50" s="20" t="s">
        <v>34</v>
      </c>
      <c r="G50" s="6"/>
      <c r="H50" s="5"/>
      <c r="I50" s="5">
        <f>(15*$H$40)-(SUM(I42:I49))</f>
        <v>27</v>
      </c>
    </row>
    <row r="51" spans="1:9" x14ac:dyDescent="0.3">
      <c r="A51" s="14" t="s">
        <v>35</v>
      </c>
      <c r="B51" s="5"/>
      <c r="C51" s="5"/>
      <c r="D51" s="5">
        <f>SUM(D42:D50)/$C$40</f>
        <v>15</v>
      </c>
      <c r="F51" s="19" t="s">
        <v>35</v>
      </c>
      <c r="G51" s="5"/>
      <c r="H51" s="5"/>
      <c r="I51" s="5">
        <f>SUM(I42:I50)/$H$40</f>
        <v>15</v>
      </c>
    </row>
    <row r="52" spans="1:9" x14ac:dyDescent="0.3">
      <c r="A52" s="8" t="s">
        <v>37</v>
      </c>
      <c r="F52" s="8"/>
    </row>
  </sheetData>
  <mergeCells count="31">
    <mergeCell ref="H10:M10"/>
    <mergeCell ref="B11:G11"/>
    <mergeCell ref="H11:M11"/>
    <mergeCell ref="F18:G18"/>
    <mergeCell ref="C17:E17"/>
    <mergeCell ref="L15:M15"/>
    <mergeCell ref="I16:K16"/>
    <mergeCell ref="L16:M16"/>
    <mergeCell ref="I17:K17"/>
    <mergeCell ref="L17:M17"/>
    <mergeCell ref="L18:M18"/>
    <mergeCell ref="F17:G17"/>
    <mergeCell ref="C16:E16"/>
    <mergeCell ref="F15:G15"/>
    <mergeCell ref="F16:G16"/>
    <mergeCell ref="B2:C2"/>
    <mergeCell ref="B3:C3"/>
    <mergeCell ref="E3:H3"/>
    <mergeCell ref="B14:G14"/>
    <mergeCell ref="B7:G7"/>
    <mergeCell ref="H7:M7"/>
    <mergeCell ref="B8:G8"/>
    <mergeCell ref="H8:M8"/>
    <mergeCell ref="B12:G12"/>
    <mergeCell ref="H12:M12"/>
    <mergeCell ref="B13:G13"/>
    <mergeCell ref="H13:M13"/>
    <mergeCell ref="H14:M14"/>
    <mergeCell ref="B9:G9"/>
    <mergeCell ref="H9:M9"/>
    <mergeCell ref="B10:G10"/>
  </mergeCells>
  <phoneticPr fontId="6" type="noConversion"/>
  <pageMargins left="0.25" right="0.25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F405-33D2-E842-9420-673B1CF8D88C}">
  <sheetPr codeName="Sheet2"/>
  <dimension ref="A1:D97"/>
  <sheetViews>
    <sheetView tabSelected="1" topLeftCell="A25" zoomScale="125" zoomScaleNormal="125" workbookViewId="0">
      <selection activeCell="D89" sqref="D89"/>
    </sheetView>
  </sheetViews>
  <sheetFormatPr defaultColWidth="10.88671875" defaultRowHeight="14.4" x14ac:dyDescent="0.3"/>
  <cols>
    <col min="2" max="2" width="38.44140625" customWidth="1"/>
    <col min="3" max="3" width="19" bestFit="1" customWidth="1"/>
    <col min="4" max="4" width="18.33203125" customWidth="1"/>
  </cols>
  <sheetData>
    <row r="1" spans="1:4" x14ac:dyDescent="0.3">
      <c r="A1" s="29" t="s">
        <v>61</v>
      </c>
      <c r="B1" s="29" t="s">
        <v>62</v>
      </c>
      <c r="C1" s="29" t="s">
        <v>63</v>
      </c>
      <c r="D1" s="29" t="s">
        <v>64</v>
      </c>
    </row>
    <row r="2" spans="1:4" x14ac:dyDescent="0.3">
      <c r="A2" t="str">
        <f t="array" ref="A2:A13">Plate!$A$7&amp;TRANSPOSE(Plate!$B$6:$M$6)</f>
        <v>A1</v>
      </c>
      <c r="B2" t="str">
        <f>_xlfn.TEXTJOIN(", ",TRUE,Probes)</f>
        <v>6.25 nM INFA, 12.5 nM INFB, 25 nM RSVA</v>
      </c>
      <c r="C2" t="str">
        <f>SUBSTITUTE(SUBSTITUTE(SUBSTITUTE(SUBSTITUTE(SUBSTITUTE(SUBSTITUTE(SUBSTITUTE(SUBSTITUTE(SUBSTITUTE(SUBSTITUTE(SUBSTITUTE(SUBSTITUTE(Plate!$B$7,0,""),1,""),2,""),3,""),4,""),5,""),6,""),7,""),8,""),9,""),"^","")," ","")</f>
        <v>Blank</v>
      </c>
      <c r="D2" t="str">
        <f>IF(Plate!$B$7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$7)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$7),"A",""),"B",""),"C",""),"D",""),"E",""),"F",""),"G",""),"H",""),"I",""),"J",""),"K",""),"L",""),"M",""),"N",""),"O",""),"P",""),"Q",""),"R",""),"S",""),"T",""),"U",""),"V",""),"W",""),"X",""),"Y",""),"Z","")," ",""))))</f>
        <v>10^0</v>
      </c>
    </row>
    <row r="3" spans="1:4" x14ac:dyDescent="0.3">
      <c r="A3" t="str">
        <v>A2</v>
      </c>
      <c r="B3" t="str">
        <f>_xlfn.TEXTJOIN(", ",TRUE,Probes)</f>
        <v>6.25 nM INFA, 12.5 nM INFB, 25 nM RSVA</v>
      </c>
      <c r="C3" s="26" t="str">
        <f>SUBSTITUTE(SUBSTITUTE(SUBSTITUTE(SUBSTITUTE(SUBSTITUTE(SUBSTITUTE(SUBSTITUTE(SUBSTITUTE(SUBSTITUTE(SUBSTITUTE(SUBSTITUTE(SUBSTITUTE(IF(Plate!$C$7=0,Plate!$B$7,Plate!$C$7),0,""),1,""),2,""),3,""),4,""),5,""),6,""),7,""),8,""),9,""),"^","")," ","")</f>
        <v>Blank</v>
      </c>
      <c r="D3" t="str">
        <f>IF(IF(Plate!$C$7=0,Plate!$B$7,Plate!$C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$7=0,Plate!$B$7,Plate!$C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$7=0,Plate!$B$7,Plate!$C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4" spans="1:4" x14ac:dyDescent="0.3">
      <c r="A4" t="str">
        <v>A3</v>
      </c>
      <c r="B4" t="str">
        <f>_xlfn.TEXTJOIN(", ",TRUE,Probes)</f>
        <v>6.25 nM INFA, 12.5 nM INFB, 25 nM RSVA</v>
      </c>
      <c r="C4" s="26" t="str">
        <f>SUBSTITUTE(SUBSTITUTE(SUBSTITUTE(SUBSTITUTE(SUBSTITUTE(SUBSTITUTE(SUBSTITUTE(SUBSTITUTE(SUBSTITUTE(SUBSTITUTE(SUBSTITUTE(SUBSTITUTE(IF(Plate!$D$7=0,IF(Plate!$C$7=0,Plate!$B$7,Plate!$C$7),Plate!$D$7),0,""),1,""),2,""),3,""),4,""),5,""),6,""),7,""),8,""),9,""),"^","")," ","")</f>
        <v>Blank</v>
      </c>
      <c r="D4" t="str">
        <f>IF(IF(Plate!$D$7=0,IF(Plate!$C$7=0,Plate!$B$7,Plate!$C$7),Plate!$D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$7=0,IF(Plate!$C$7=0,Plate!$B$7,Plate!$C$7),Plate!$D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$7=0,IF(Plate!$C$7=0,Plate!$B$7,Plate!$C$7),Plate!$D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5" spans="1:4" x14ac:dyDescent="0.3">
      <c r="A5" t="str">
        <v>A4</v>
      </c>
      <c r="B5" t="str">
        <f>_xlfn.TEXTJOIN(", ",TRUE,Probes)</f>
        <v>6.25 nM INFA, 12.5 nM INFB, 25 nM RSVA</v>
      </c>
      <c r="C5" s="26" t="str">
        <f>SUBSTITUTE(SUBSTITUTE(SUBSTITUTE(SUBSTITUTE(SUBSTITUTE(SUBSTITUTE(SUBSTITUTE(SUBSTITUTE(SUBSTITUTE(SUBSTITUTE(SUBSTITUTE(SUBSTITUTE(IF(Plate!$E$7=0,IF(Plate!$D$7=0,IF(Plate!$C$7=0,Plate!$B$7,Plate!$C$7),Plate!$D$7),Plate!$E$7),0,""),1,""),2,""),3,""),4,""),5,""),6,""),7,""),8,""),9,""),"^","")," ","")</f>
        <v>Blank</v>
      </c>
      <c r="D5" t="str">
        <f>IF(IF(Plate!$E$7=0,IF(Plate!$D$7=0,IF(Plate!$C$7=0,Plate!$B$7,Plate!$C$7),Plate!$D$7),Plate!$E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$7=0,IF(Plate!$D$7=0,IF(Plate!$C$7=0,Plate!$B$7,Plate!$C$7),Plate!$D$7),Plate!$E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$7=0,IF(Plate!$D$7=0,IF(Plate!$C$7=0,Plate!$B$7,Plate!$C$7),Plate!$D$7),Plate!$E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6" spans="1:4" x14ac:dyDescent="0.3">
      <c r="A6" t="str">
        <v>A5</v>
      </c>
      <c r="B6" t="str">
        <f>_xlfn.TEXTJOIN(", ",TRUE,Probes)</f>
        <v>6.25 nM INFA, 12.5 nM INFB, 25 nM RSVA</v>
      </c>
      <c r="C6" s="26" t="str">
        <f>SUBSTITUTE(SUBSTITUTE(SUBSTITUTE(SUBSTITUTE(SUBSTITUTE(SUBSTITUTE(SUBSTITUTE(SUBSTITUTE(SUBSTITUTE(SUBSTITUTE(SUBSTITUTE(SUBSTITUTE(IF(Plate!$F$7=0,IF(Plate!$E$7=0,IF(Plate!$D$7=0,IF(Plate!$C$7=0,Plate!$B$7,Plate!$C$7),Plate!$D$7),Plate!$E$7),Plate!$F$7),0,""),1,""),2,""),3,""),4,""),5,""),6,""),7,""),8,""),9,""),"^","")," ","")</f>
        <v>Blank</v>
      </c>
      <c r="D6" t="str">
        <f>IF(IF(Plate!$F$7=0,IF(Plate!$E$7=0,IF(Plate!$D$7=0,IF(Plate!$C$7=0,Plate!$B$7,Plate!$C$7),Plate!$D$7),Plate!$E$7),Plate!$F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$7=0,IF(Plate!$E$7=0,IF(Plate!$D$7=0,IF(Plate!$C$7=0,Plate!$B$7,Plate!$C$7),Plate!$D$7),Plate!$E$7),Plate!$F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$7=0,IF(Plate!$E$7=0,IF(Plate!$D$7=0,IF(Plate!$C$7=0,Plate!$B$7,Plate!$C$7),Plate!$D$7),Plate!$E$7),Plate!$F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7" spans="1:4" x14ac:dyDescent="0.3">
      <c r="A7" t="str">
        <v>A6</v>
      </c>
      <c r="B7" t="str">
        <f>_xlfn.TEXTJOIN(", ",TRUE,Probes)</f>
        <v>6.25 nM INFA, 12.5 nM INFB, 25 nM RSVA</v>
      </c>
      <c r="C7" s="26" t="str">
        <f>SUBSTITUTE(SUBSTITUTE(SUBSTITUTE(SUBSTITUTE(SUBSTITUTE(SUBSTITUTE(SUBSTITUTE(SUBSTITUTE(SUBSTITUTE(SUBSTITUTE(SUBSTITUTE(SUBSTITUTE(IF(Plate!$G$7=0,IF(Plate!$F$7=0,IF(Plate!$E$7=0,IF(Plate!$D$7=0,IF(Plate!$C$7=0,Plate!$B$7,Plate!$C$7),Plate!$D$7),Plate!$E$7),Plate!$F$7),Plate!$G$7),0,""),1,""),2,""),3,""),4,""),5,""),6,""),7,""),8,""),9,""),"^","")," ","")</f>
        <v>Blank</v>
      </c>
      <c r="D7" t="str">
        <f>IF(IF(Plate!$G$7=0,IF(Plate!$F$7=0,IF(Plate!$E$7=0,IF(Plate!$D$7=0,IF(Plate!$C$7=0,Plate!$B$7,Plate!$C$7),Plate!$D$7),Plate!$E$7),Plate!$F$7),Plate!$G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$7=0,IF(Plate!$F$7=0,IF(Plate!$E$7=0,IF(Plate!$D$7=0,IF(Plate!$C$7=0,Plate!$B$7,Plate!$C$7),Plate!$D$7),Plate!$E$7),Plate!$F$7),Plate!$G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$7=0,IF(Plate!$F$7=0,IF(Plate!$E$7=0,IF(Plate!$D$7=0,IF(Plate!$C$7=0,Plate!$B$7,Plate!$C$7),Plate!$D$7),Plate!$E$7),Plate!$F$7),Plate!$G$7)),"A",""),"B",""),"C",""),"D",""),"E",""),"F",""),"G",""),"H",""),"I",""),"J",""),"K",""),"L",""),"M",""),"N",""),"O",""),"P",""),"Q",""),"R",""),"S",""),"T",""),"U",""),"V",""),"W",""),"X",""),"Y",""),"Z","")," ",""))))</f>
        <v>10^0</v>
      </c>
    </row>
    <row r="8" spans="1:4" x14ac:dyDescent="0.3">
      <c r="A8" t="str">
        <v>A7</v>
      </c>
      <c r="B8" t="str">
        <f>IF(_xlfn.TEXTJOIN(", ",TRUE,Probes7)="", _xlfn.TEXTJOIN(", ",TRUE,Probes), _xlfn.TEXTJOIN(", ",TRUE,Probes7))</f>
        <v>6.25 nM INFA, 12.5 nM INFB, 25 nM RSVA</v>
      </c>
      <c r="C8" s="26" t="str">
        <f>SUBSTITUTE(SUBSTITUTE(SUBSTITUTE(SUBSTITUTE(SUBSTITUTE(SUBSTITUTE(SUBSTITUTE(SUBSTITUTE(SUBSTITUTE(SUBSTITUTE(SUBSTITUTE(SUBSTITUTE(IF(Plate!$H$7=0,IF(Plate!$G$7=0,IF(Plate!$F$7=0,IF(Plate!$E$7=0,IF(Plate!$D$7=0,IF(Plate!$C$7=0,Plate!$B$7,Plate!$C$7),Plate!$D$7),Plate!$E$7),Plate!$F$7),Plate!$G$7),Plate!$H$7),0,""),1,""),2,""),3,""),4,""),5,""),6,""),7,""),8,""),9,""),"^","")," ","")</f>
        <v>INFA</v>
      </c>
      <c r="D8" t="str">
        <f>IF(IF(Plate!$H$7=0,IF(Plate!$G$7=0,IF(Plate!$F$7=0,IF(Plate!$E$7=0,IF(Plate!$D$7=0,IF(Plate!$C$7=0,Plate!$B$7,Plate!$C$7),Plate!$D$7),Plate!$E$7),Plate!$F$7),Plate!$G$7),Plate!$H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$7=0,IF(Plate!$G$7=0,IF(Plate!$F$7=0,IF(Plate!$E$7=0,IF(Plate!$D$7=0,IF(Plate!$C$7=0,Plate!$B$7,Plate!$C$7),Plate!$D$7),Plate!$E$7),Plate!$F$7),Plate!$G$7),Plate!$H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$7=0,IF(Plate!$G$7=0,IF(Plate!$F$7=0,IF(Plate!$E$7=0,IF(Plate!$D$7=0,IF(Plate!$C$7=0,Plate!$B$7,Plate!$C$7),Plate!$D$7),Plate!$E$7),Plate!$F$7),Plate!$G$7),Plate!$H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9" spans="1:4" x14ac:dyDescent="0.3">
      <c r="A9" t="str">
        <v>A8</v>
      </c>
      <c r="B9" t="str">
        <f>IF(_xlfn.TEXTJOIN(", ",TRUE,Probes7)="", _xlfn.TEXTJOIN(", ",TRUE,Probes), _xlfn.TEXTJOIN(", ",TRUE,Probes7))</f>
        <v>6.25 nM INFA, 12.5 nM INFB, 25 nM RSVA</v>
      </c>
      <c r="C9" s="26" t="str">
        <f>SUBSTITUTE(SUBSTITUTE(SUBSTITUTE(SUBSTITUTE(SUBSTITUTE(SUBSTITUTE(SUBSTITUTE(SUBSTITUTE(SUBSTITUTE(SUBSTITUTE(SUBSTITUTE(SUBSTITUTE(IF(Plate!$I$7=0,IF(Plate!$H$7=0,IF(Plate!$G$7=0,IF(Plate!$F$7=0,IF(Plate!$E$7=0,IF(Plate!$D$7=0,IF(Plate!$C$7=0,Plate!$B$7,Plate!$C$7),Plate!$D$7),Plate!$E$7),Plate!$F$7),Plate!$G$7),Plate!$H$7),Plate!$I$7),0,""),1,""),2,""),3,""),4,""),5,""),6,""),7,""),8,""),9,""),"^","")," ","")</f>
        <v>INFA</v>
      </c>
      <c r="D9" t="str">
        <f>IF(IF(Plate!$I$7=0,IF(Plate!$H$7=0,IF(Plate!$G$7=0,IF(Plate!$F$7=0,IF(Plate!$E$7=0,IF(Plate!$D$7=0,IF(Plate!$C$7=0,Plate!$B$7,Plate!$C$7),Plate!$D$7),Plate!$E$7),Plate!$F$7),Plate!$G$7),Plate!$H$7),Plate!$I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$7=0,IF(Plate!$H$7=0,IF(Plate!$G$7=0,IF(Plate!$F$7=0,IF(Plate!$E$7=0,IF(Plate!$D$7=0,IF(Plate!$C$7=0,Plate!$B$7,Plate!$C$7),Plate!$D$7),Plate!$E$7),Plate!$F$7),Plate!$G$7),Plate!$H$7),Plate!$I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$7=0,IF(Plate!$H$7=0,IF(Plate!$G$7=0,IF(Plate!$F$7=0,IF(Plate!$E$7=0,IF(Plate!$D$7=0,IF(Plate!$C$7=0,Plate!$B$7,Plate!$C$7),Plate!$D$7),Plate!$E$7),Plate!$F$7),Plate!$G$7),Plate!$H$7),Plate!$I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0" spans="1:4" x14ac:dyDescent="0.3">
      <c r="A10" t="str">
        <v>A9</v>
      </c>
      <c r="B10" t="str">
        <f>IF(_xlfn.TEXTJOIN(", ",TRUE,Probes7)="", _xlfn.TEXTJOIN(", ",TRUE,Probes), _xlfn.TEXTJOIN(", ",TRUE,Probes7))</f>
        <v>6.25 nM INFA, 12.5 nM INFB, 25 nM RSVA</v>
      </c>
      <c r="C10" s="26" t="str">
        <f>SUBSTITUTE(SUBSTITUTE(SUBSTITUTE(SUBSTITUTE(SUBSTITUTE(SUBSTITUTE(SUBSTITUTE(SUBSTITUTE(SUBSTITUTE(SUBSTITUTE(SUBSTITUTE(SUBSTITUTE(IF(Plate!$J$7=0,IF(Plate!$I$7=0,IF(Plate!$H$7=0,IF(Plate!$G$7=0,IF(Plate!$F$7=0,IF(Plate!$E$7=0,IF(Plate!$D$7=0,IF(Plate!$C$7=0,Plate!$B$7,Plate!$C$7),Plate!$D$7),Plate!$E$7),Plate!$F$7),Plate!$G$7),Plate!$H$7),Plate!$I$7),Plate!$J$7),0,""),1,""),2,""),3,""),4,""),5,""),6,""),7,""),8,""),9,""),"^","")," ","")</f>
        <v>INFA</v>
      </c>
      <c r="D10" t="str">
        <f>IF(IF(Plate!$J$7=0,IF(Plate!$I$7=0,IF(Plate!$H$7=0,IF(Plate!$G$7=0,IF(Plate!$F$7=0,IF(Plate!$E$7=0,IF(Plate!$D$7=0,IF(Plate!$C$7=0,Plate!$B$7,Plate!$C$7),Plate!$D$7),Plate!$E$7),Plate!$F$7),Plate!$G$7),Plate!$H$7),Plate!$I$7),Plate!$J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$7=0,IF(Plate!$I$7=0,IF(Plate!$H$7=0,IF(Plate!$G$7=0,IF(Plate!$F$7=0,IF(Plate!$E$7=0,IF(Plate!$D$7=0,IF(Plate!$C$7=0,Plate!$B$7,Plate!$C$7),Plate!$D$7),Plate!$E$7),Plate!$F$7),Plate!$G$7),Plate!$H$7),Plate!$I$7),Plate!$J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$7=0,IF(Plate!$I$7=0,IF(Plate!$H$7=0,IF(Plate!$G$7=0,IF(Plate!$F$7=0,IF(Plate!$E$7=0,IF(Plate!$D$7=0,IF(Plate!$C$7=0,Plate!$B$7,Plate!$C$7),Plate!$D$7),Plate!$E$7),Plate!$F$7),Plate!$G$7),Plate!$H$7),Plate!$I$7),Plate!$J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1" spans="1:4" x14ac:dyDescent="0.3">
      <c r="A11" t="str">
        <v>A10</v>
      </c>
      <c r="B11" t="str">
        <f>IF(_xlfn.TEXTJOIN(", ",TRUE,Probes7)="", _xlfn.TEXTJOIN(", ",TRUE,Probes), _xlfn.TEXTJOIN(", ",TRUE,Probes7))</f>
        <v>6.25 nM INFA, 12.5 nM INFB, 25 nM RSVA</v>
      </c>
      <c r="C11" s="26" t="str">
        <f>SUBSTITUTE(SUBSTITUTE(SUBSTITUTE(SUBSTITUTE(SUBSTITUTE(SUBSTITUTE(SUBSTITUTE(SUBSTITUTE(SUBSTITUTE(SUBSTITUTE(SUBSTITUTE(SUBSTITUTE(IF(Plate!$K$7=0,IF(Plate!$J$7=0,IF(Plate!$I$7=0,IF(Plate!$H$7=0,IF(Plate!$G$7=0,IF(Plate!$F$7=0,IF(Plate!$E$7=0,IF(Plate!$D$7=0,IF(Plate!$C$7=0,Plate!$B$7,Plate!$C$7),Plate!$D$7),Plate!$E$7),Plate!$F$7),Plate!$G$7),Plate!$H$7),Plate!$I$7),Plate!$J$7),Plate!$K$7),0,""),1,""),2,""),3,""),4,""),5,""),6,""),7,""),8,""),9,""),"^","")," ","")</f>
        <v>INFA</v>
      </c>
      <c r="D11" t="str">
        <f>IF(IF(Plate!$K$7=0,IF(Plate!$J$7=0,IF(Plate!$I$7=0,IF(Plate!$H$7=0,IF(Plate!$G$7=0,IF(Plate!$F$7=0,IF(Plate!$E$7=0,IF(Plate!$D$7=0,IF(Plate!$C$7=0,Plate!$B$7,Plate!$C$7),Plate!$D$7),Plate!$E$7),Plate!$F$7),Plate!$G$7),Plate!$H$7),Plate!$I$7),Plate!$J$7),Plate!$K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$7=0,IF(Plate!$J$7=0,IF(Plate!$I$7=0,IF(Plate!$H$7=0,IF(Plate!$G$7=0,IF(Plate!$F$7=0,IF(Plate!$E$7=0,IF(Plate!$D$7=0,IF(Plate!$C$7=0,Plate!$B$7,Plate!$C$7),Plate!$D$7),Plate!$E$7),Plate!$F$7),Plate!$G$7),Plate!$H$7),Plate!$I$7),Plate!$J$7),Plate!$K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$7=0,IF(Plate!$J$7=0,IF(Plate!$I$7=0,IF(Plate!$H$7=0,IF(Plate!$G$7=0,IF(Plate!$F$7=0,IF(Plate!$E$7=0,IF(Plate!$D$7=0,IF(Plate!$C$7=0,Plate!$B$7,Plate!$C$7),Plate!$D$7),Plate!$E$7),Plate!$F$7),Plate!$G$7),Plate!$H$7),Plate!$I$7),Plate!$J$7),Plate!$K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2" spans="1:4" x14ac:dyDescent="0.3">
      <c r="A12" t="str">
        <v>A11</v>
      </c>
      <c r="B12" t="str">
        <f>IF(_xlfn.TEXTJOIN(", ",TRUE,Probes7)="", _xlfn.TEXTJOIN(", ",TRUE,Probes), _xlfn.TEXTJOIN(", ",TRUE,Probes7))</f>
        <v>6.25 nM INFA, 12.5 nM INFB, 25 nM RSVA</v>
      </c>
      <c r="C12" s="26" t="str">
        <f>SUBSTITUTE(SUBSTITUTE(SUBSTITUTE(SUBSTITUTE(SUBSTITUTE(SUBSTITUTE(SUBSTITUTE(SUBSTITUTE(SUBSTITUTE(SUBSTITUTE(SUBSTITUTE(SUBSTITUTE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0,""),1,""),2,""),3,""),4,""),5,""),6,""),7,""),8,""),9,""),"^","")," ","")</f>
        <v>INFA</v>
      </c>
      <c r="D12" t="str">
        <f>IF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3" spans="1:4" x14ac:dyDescent="0.3">
      <c r="A13" t="str">
        <v>A12</v>
      </c>
      <c r="B13" t="str">
        <f>IF(_xlfn.TEXTJOIN(", ",TRUE,Probes7)="", _xlfn.TEXTJOIN(", ",TRUE,Probes), _xlfn.TEXTJOIN(", ",TRUE,Probes7))</f>
        <v>6.25 nM INFA, 12.5 nM INFB, 25 nM RSVA</v>
      </c>
      <c r="C13" s="26" t="str">
        <f>SUBSTITUTE(SUBSTITUTE(SUBSTITUTE(SUBSTITUTE(SUBSTITUTE(SUBSTITUTE(SUBSTITUTE(SUBSTITUTE(SUBSTITUTE(SUBSTITUTE(SUBSTITUTE(SUBSTITUTE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,0,""),1,""),2,""),3,""),4,""),5,""),6,""),7,""),8,""),9,""),"^","")," ","")</f>
        <v>INFA</v>
      </c>
      <c r="D13" t="str">
        <f>IF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="","",IF(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),"A",""),"B",""),"C",""),"D",""),"E",""),"F",""),"G",""),"H",""),"I",""),"J",""),"K",""),"L",""),"M",""),"N",""),"O",""),"P",""),"Q",""),"R",""),"S",""),"T",""),"U",""),"V",""),"W",""),"X",""),"Y",""),"Z","")," ",""))="","10^0",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$7=0,IF(Plate!$L$7=0,IF(Plate!$K$7=0,IF(Plate!$J$7=0,IF(Plate!$I$7=0,IF(Plate!$H$7=0,IF(Plate!$G$7=0,IF(Plate!$F$7=0,IF(Plate!$E$7=0,IF(Plate!$D$7=0,IF(Plate!$C$7=0,Plate!$B$7,Plate!$C$7),Plate!$D$7),Plate!$E$7),Plate!$F$7),Plate!$G$7),Plate!$H$7),Plate!$I$7),Plate!$J$7),Plate!$K$7),Plate!$L$7),Plate!$M$7)),"A",""),"B",""),"C",""),"D",""),"E",""),"F",""),"G",""),"H",""),"I",""),"J",""),"K",""),"L",""),"M",""),"N",""),"O",""),"P",""),"Q",""),"R",""),"S",""),"T",""),"U",""),"V",""),"W",""),"X",""),"Y",""),"Z","")," ",""))))</f>
        <v>10^6</v>
      </c>
    </row>
    <row r="14" spans="1:4" x14ac:dyDescent="0.3">
      <c r="A14" t="str">
        <f t="array" ref="A14:A25">Plate!$A$8&amp;TRANSPOSE(Plate!$B$6:$M$6)</f>
        <v>B1</v>
      </c>
      <c r="B14" t="str">
        <f>_xlfn.TEXTJOIN(", ",TRUE,Probes)</f>
        <v>6.25 nM INFA, 12.5 nM INFB, 25 nM RSVA</v>
      </c>
      <c r="C14" s="26" t="str">
        <f>SUBSTITUTE(SUBSTITUTE(SUBSTITUTE(SUBSTITUTE(SUBSTITUTE(SUBSTITUTE(SUBSTITUTE(SUBSTITUTE(SUBSTITUTE(SUBSTITUTE(SUBSTITUTE(SUBSTITUTE(Plate!$B$8,0,""),1,""),2,""),3,""),4,""),5,""),6,""),7,""),8,""),9,""),"^","")," ","")</f>
        <v>INFB</v>
      </c>
      <c r="D14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Plate!$B$8),"A",""),"B",""),"C",""),"D",""),"E",""),"F",""),"G",""),"H",""),"I",""),"J",""),"K",""),"L",""),"M",""),"N",""),"O",""),"P",""),"Q",""),"R",""),"S",""),"T",""),"U",""),"V",""),"W",""),"X",""),"Y",""),"Z","")," ",""))</f>
        <v>10^6</v>
      </c>
    </row>
    <row r="15" spans="1:4" x14ac:dyDescent="0.3">
      <c r="A15" t="str">
        <v>B2</v>
      </c>
      <c r="B15" t="str">
        <f>_xlfn.TEXTJOIN(", ",TRUE,Probes)</f>
        <v>6.25 nM INFA, 12.5 nM INFB, 25 nM RSVA</v>
      </c>
      <c r="C15" s="26" t="str">
        <f>SUBSTITUTE(SUBSTITUTE(SUBSTITUTE(SUBSTITUTE(SUBSTITUTE(SUBSTITUTE(SUBSTITUTE(SUBSTITUTE(SUBSTITUTE(SUBSTITUTE(SUBSTITUTE(SUBSTITUTE(IF(Plate!$C$8=0,Plate!$B$8,Plate!$C$8),0,""),1,""),2,""),3,""),4,""),5,""),6,""),7,""),8,""),9,""),"^","")," ","")</f>
        <v>INFB</v>
      </c>
      <c r="D15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C$8=0,Plate!$B$8,Plate!$C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6" spans="1:4" x14ac:dyDescent="0.3">
      <c r="A16" t="str">
        <v>B3</v>
      </c>
      <c r="B16" t="str">
        <f>_xlfn.TEXTJOIN(", ",TRUE,Probes)</f>
        <v>6.25 nM INFA, 12.5 nM INFB, 25 nM RSVA</v>
      </c>
      <c r="C16" s="26" t="str">
        <f>SUBSTITUTE(SUBSTITUTE(SUBSTITUTE(SUBSTITUTE(SUBSTITUTE(SUBSTITUTE(SUBSTITUTE(SUBSTITUTE(SUBSTITUTE(SUBSTITUTE(SUBSTITUTE(SUBSTITUTE(IF(Plate!$D$8=0,IF(Plate!$C$8=0,Plate!$B$8,Plate!$C$8),Plate!$D$8),0,""),1,""),2,""),3,""),4,""),5,""),6,""),7,""),8,""),9,""),"^","")," ","")</f>
        <v>INFB</v>
      </c>
      <c r="D16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D$8=0,IF(Plate!$C$8=0,Plate!$B$8,Plate!$C$8),Plate!$D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7" spans="1:4" x14ac:dyDescent="0.3">
      <c r="A17" t="str">
        <v>B4</v>
      </c>
      <c r="B17" t="str">
        <f>_xlfn.TEXTJOIN(", ",TRUE,Probes)</f>
        <v>6.25 nM INFA, 12.5 nM INFB, 25 nM RSVA</v>
      </c>
      <c r="C17" s="26" t="str">
        <f>SUBSTITUTE(SUBSTITUTE(SUBSTITUTE(SUBSTITUTE(SUBSTITUTE(SUBSTITUTE(SUBSTITUTE(SUBSTITUTE(SUBSTITUTE(SUBSTITUTE(SUBSTITUTE(SUBSTITUTE(IF(Plate!$E$8=0,IF(Plate!$D$8=0,IF(Plate!$C$8=0,Plate!$B$8,Plate!$C$8),Plate!$D$8),Plate!$E$8),0,""),1,""),2,""),3,""),4,""),5,""),6,""),7,""),8,""),9,""),"^","")," ","")</f>
        <v>INFB</v>
      </c>
      <c r="D17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E$8=0,IF(Plate!$D$8=0,IF(Plate!$C$8=0,Plate!$B$8,Plate!$C$8),Plate!$D$8),Plate!$E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8" spans="1:4" x14ac:dyDescent="0.3">
      <c r="A18" t="str">
        <v>B5</v>
      </c>
      <c r="B18" t="str">
        <f>_xlfn.TEXTJOIN(", ",TRUE,Probes)</f>
        <v>6.25 nM INFA, 12.5 nM INFB, 25 nM RSVA</v>
      </c>
      <c r="C18" s="26" t="str">
        <f>SUBSTITUTE(SUBSTITUTE(SUBSTITUTE(SUBSTITUTE(SUBSTITUTE(SUBSTITUTE(SUBSTITUTE(SUBSTITUTE(SUBSTITUTE(SUBSTITUTE(SUBSTITUTE(SUBSTITUTE(IF(Plate!$F$8=0,IF(Plate!$E$8=0,IF(Plate!$D$8=0,IF(Plate!$C$8=0,Plate!$B$8,Plate!$C$8),Plate!$D$8),Plate!$E$8),Plate!$F$8),0,""),1,""),2,""),3,""),4,""),5,""),6,""),7,""),8,""),9,""),"^","")," ","")</f>
        <v>INFB</v>
      </c>
      <c r="D18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F$8=0,IF(Plate!$E$8=0,IF(Plate!$D$8=0,IF(Plate!$C$8=0,Plate!$B$8,Plate!$C$8),Plate!$D$8),Plate!$E$8),Plate!$F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19" spans="1:4" x14ac:dyDescent="0.3">
      <c r="A19" t="str">
        <v>B6</v>
      </c>
      <c r="B19" t="str">
        <f>_xlfn.TEXTJOIN(", ",TRUE,Probes)</f>
        <v>6.25 nM INFA, 12.5 nM INFB, 25 nM RSVA</v>
      </c>
      <c r="C19" s="26" t="str">
        <f>SUBSTITUTE(SUBSTITUTE(SUBSTITUTE(SUBSTITUTE(SUBSTITUTE(SUBSTITUTE(SUBSTITUTE(SUBSTITUTE(SUBSTITUTE(SUBSTITUTE(SUBSTITUTE(SUBSTITUTE(IF(Plate!$G$8=0,IF(Plate!$F$8=0,IF(Plate!$E$8=0,IF(Plate!$D$8=0,IF(Plate!$C$8=0,Plate!$B$8,Plate!$C$8),Plate!$D$8),Plate!$E$8),Plate!$F$8),Plate!$G$8),0,""),1,""),2,""),3,""),4,""),5,""),6,""),7,""),8,""),9,""),"^","")," ","")</f>
        <v>INFB</v>
      </c>
      <c r="D19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G$8=0,IF(Plate!$F$8=0,IF(Plate!$E$8=0,IF(Plate!$D$8=0,IF(Plate!$C$8=0,Plate!$B$8,Plate!$C$8),Plate!$D$8),Plate!$E$8),Plate!$F$8),Plate!$G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0" spans="1:4" x14ac:dyDescent="0.3">
      <c r="A20" t="str">
        <v>B7</v>
      </c>
      <c r="B20" t="str">
        <f>IF(_xlfn.TEXTJOIN(", ",TRUE,Probes7)="", _xlfn.TEXTJOIN(", ",TRUE,Probes), _xlfn.TEXTJOIN(", ",TRUE,Probes7))</f>
        <v>6.25 nM INFA, 12.5 nM INFB, 25 nM RSVA</v>
      </c>
      <c r="C20" s="26" t="str">
        <f>SUBSTITUTE(SUBSTITUTE(SUBSTITUTE(SUBSTITUTE(SUBSTITUTE(SUBSTITUTE(SUBSTITUTE(SUBSTITUTE(SUBSTITUTE(SUBSTITUTE(SUBSTITUTE(SUBSTITUTE(IF(Plate!$H$8=0,IF(Plate!$G$8=0,IF(Plate!$F$8=0,IF(Plate!$E$8=0,IF(Plate!$D$8=0,IF(Plate!$C$8=0,Plate!$B$8,Plate!$C$8),Plate!$D$8),Plate!$E$8),Plate!$F$8),Plate!$G$8),Plate!$H$8),0,""),1,""),2,""),3,""),4,""),5,""),6,""),7,""),8,""),9,""),"^","")," ","")</f>
        <v>RSVA</v>
      </c>
      <c r="D20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H$8=0,IF(Plate!$G$8=0,IF(Plate!$F$8=0,IF(Plate!$E$8=0,IF(Plate!$D$8=0,IF(Plate!$C$8=0,Plate!$B$8,Plate!$C$8),Plate!$D$8),Plate!$E$8),Plate!$F$8),Plate!$G$8),Plate!$H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1" spans="1:4" x14ac:dyDescent="0.3">
      <c r="A21" t="str">
        <v>B8</v>
      </c>
      <c r="B21" t="str">
        <f>IF(_xlfn.TEXTJOIN(", ",TRUE,Probes7)="", _xlfn.TEXTJOIN(", ",TRUE,Probes), _xlfn.TEXTJOIN(", ",TRUE,Probes7))</f>
        <v>6.25 nM INFA, 12.5 nM INFB, 25 nM RSVA</v>
      </c>
      <c r="C21" s="26" t="str">
        <f>SUBSTITUTE(SUBSTITUTE(SUBSTITUTE(SUBSTITUTE(SUBSTITUTE(SUBSTITUTE(SUBSTITUTE(SUBSTITUTE(SUBSTITUTE(SUBSTITUTE(SUBSTITUTE(SUBSTITUTE(IF(Plate!$I$8=0,IF(Plate!$H$8=0,IF(Plate!$G$8=0,IF(Plate!$F$8=0,IF(Plate!$E$8=0,IF(Plate!$D$8=0,IF(Plate!$C$8=0,Plate!$B$8,Plate!$C$8),Plate!$D$8),Plate!$E$8),Plate!$F$8),Plate!$G$8),Plate!$H$8),Plate!$I$8),0,""),1,""),2,""),3,""),4,""),5,""),6,""),7,""),8,""),9,""),"^","")," ","")</f>
        <v>RSVA</v>
      </c>
      <c r="D21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I$8=0,IF(Plate!$H$8=0,IF(Plate!$G$8=0,IF(Plate!$F$8=0,IF(Plate!$E$8=0,IF(Plate!$D$8=0,IF(Plate!$C$8=0,Plate!$B$8,Plate!$C$8),Plate!$D$8),Plate!$E$8),Plate!$F$8),Plate!$G$8),Plate!$H$8),Plate!$I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2" spans="1:4" x14ac:dyDescent="0.3">
      <c r="A22" t="str">
        <v>B9</v>
      </c>
      <c r="B22" t="str">
        <f>IF(_xlfn.TEXTJOIN(", ",TRUE,Probes7)="", _xlfn.TEXTJOIN(", ",TRUE,Probes), _xlfn.TEXTJOIN(", ",TRUE,Probes7))</f>
        <v>6.25 nM INFA, 12.5 nM INFB, 25 nM RSVA</v>
      </c>
      <c r="C22" s="26" t="str">
        <f>SUBSTITUTE(SUBSTITUTE(SUBSTITUTE(SUBSTITUTE(SUBSTITUTE(SUBSTITUTE(SUBSTITUTE(SUBSTITUTE(SUBSTITUTE(SUBSTITUTE(SUBSTITUTE(SUBSTITUTE(IF(Plate!$J$8=0,IF(Plate!$I$8=0,IF(Plate!$H$8=0,IF(Plate!$G$8=0,IF(Plate!$F$8=0,IF(Plate!$E$8=0,IF(Plate!$D$8=0,IF(Plate!$C$8=0,Plate!$B$8,Plate!$C$8),Plate!$D$8),Plate!$E$8),Plate!$F$8),Plate!$G$8),Plate!$H$8),Plate!$I$8),Plate!$J$8),0,""),1,""),2,""),3,""),4,""),5,""),6,""),7,""),8,""),9,""),"^","")," ","")</f>
        <v>RSVA</v>
      </c>
      <c r="D22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J$8=0,IF(Plate!$I$8=0,IF(Plate!$H$8=0,IF(Plate!$G$8=0,IF(Plate!$F$8=0,IF(Plate!$E$8=0,IF(Plate!$D$8=0,IF(Plate!$C$8=0,Plate!$B$8,Plate!$C$8),Plate!$D$8),Plate!$E$8),Plate!$F$8),Plate!$G$8),Plate!$H$8),Plate!$I$8),Plate!$J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3" spans="1:4" x14ac:dyDescent="0.3">
      <c r="A23" t="str">
        <v>B10</v>
      </c>
      <c r="B23" t="str">
        <f>IF(_xlfn.TEXTJOIN(", ",TRUE,Probes7)="", _xlfn.TEXTJOIN(", ",TRUE,Probes), _xlfn.TEXTJOIN(", ",TRUE,Probes7))</f>
        <v>6.25 nM INFA, 12.5 nM INFB, 25 nM RSVA</v>
      </c>
      <c r="C23" s="26" t="str">
        <f>SUBSTITUTE(SUBSTITUTE(SUBSTITUTE(SUBSTITUTE(SUBSTITUTE(SUBSTITUTE(SUBSTITUTE(SUBSTITUTE(SUBSTITUTE(SUBSTITUTE(SUBSTITUTE(SUBSTITUTE(IF(Plate!$K$8=0,IF(Plate!$J$8=0,IF(Plate!$I$8=0,IF(Plate!$H$8=0,IF(Plate!$G$8=0,IF(Plate!$F$8=0,IF(Plate!$E$8=0,IF(Plate!$D$8=0,IF(Plate!$C$8=0,Plate!$B$8,Plate!$C$8),Plate!$D$8),Plate!$E$8),Plate!$F$8),Plate!$G$8),Plate!$H$8),Plate!$I$8),Plate!$J$8),Plate!$K$8),0,""),1,""),2,""),3,""),4,""),5,""),6,""),7,""),8,""),9,""),"^","")," ","")</f>
        <v>RSVA</v>
      </c>
      <c r="D23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K$8=0,IF(Plate!$J$8=0,IF(Plate!$I$8=0,IF(Plate!$H$8=0,IF(Plate!$G$8=0,IF(Plate!$F$8=0,IF(Plate!$E$8=0,IF(Plate!$D$8=0,IF(Plate!$C$8=0,Plate!$B$8,Plate!$C$8),Plate!$D$8),Plate!$E$8),Plate!$F$8),Plate!$G$8),Plate!$H$8),Plate!$I$8),Plate!$J$8),Plate!$K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4" spans="1:4" x14ac:dyDescent="0.3">
      <c r="A24" t="str">
        <v>B11</v>
      </c>
      <c r="B24" t="str">
        <f>IF(_xlfn.TEXTJOIN(", ",TRUE,Probes7)="", _xlfn.TEXTJOIN(", ",TRUE,Probes), _xlfn.TEXTJOIN(", ",TRUE,Probes7))</f>
        <v>6.25 nM INFA, 12.5 nM INFB, 25 nM RSVA</v>
      </c>
      <c r="C24" s="26" t="str">
        <f>SUBSTITUTE(SUBSTITUTE(SUBSTITUTE(SUBSTITUTE(SUBSTITUTE(SUBSTITUTE(SUBSTITUTE(SUBSTITUTE(SUBSTITUTE(SUBSTITUTE(SUBSTITUTE(SUBSTITUTE(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,0,""),1,""),2,""),3,""),4,""),5,""),6,""),7,""),8,""),9,""),"^","")," ","")</f>
        <v>RSVA</v>
      </c>
      <c r="D24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5" spans="1:4" x14ac:dyDescent="0.3">
      <c r="A25" t="str">
        <v>B12</v>
      </c>
      <c r="B25" t="str">
        <f>IF(_xlfn.TEXTJOIN(", ",TRUE,Probes7)="", _xlfn.TEXTJOIN(", ",TRUE,Probes), _xlfn.TEXTJOIN(", ",TRUE,Probes7))</f>
        <v>6.25 nM INFA, 12.5 nM INFB, 25 nM RSVA</v>
      </c>
      <c r="C25" s="26" t="str">
        <f>SUBSTITUTE(SUBSTITUTE(SUBSTITUTE(SUBSTITUTE(SUBSTITUTE(SUBSTITUTE(SUBSTITUTE(SUBSTITUTE(SUBSTITUTE(SUBSTITUTE(SUBSTITUTE(SUBSTITUTE(IF(Plate!$M$8=0,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,Plate!$M$8),0,""),1,""),2,""),3,""),4,""),5,""),6,""),7,""),8,""),9,""),"^","")," ","")</f>
        <v>RSVA</v>
      </c>
      <c r="D25" s="26" t="str">
        <f>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UPPER(IF(Plate!$M$8=0,IF(Plate!$L$8=0,IF(Plate!$K$8=0,IF(Plate!$J$8=0,IF(Plate!$I$8=0,IF(Plate!$H$8=0,IF(Plate!$G$8=0,IF(Plate!$F$8=0,IF(Plate!$E$8=0,IF(Plate!$D$8=0,IF(Plate!$C$8=0,Plate!$B$8,Plate!$C$8),Plate!$D$8),Plate!$E$8),Plate!$F$8),Plate!$G$8),Plate!$H$8),Plate!$I$8),Plate!$J$8),Plate!$K$8),Plate!$L$8),Plate!$M$8)),"A",""),"B",""),"C",""),"D",""),"E",""),"F",""),"G",""),"H",""),"I",""),"J",""),"K",""),"L",""),"M",""),"N",""),"O",""),"P",""),"Q",""),"R",""),"S",""),"T",""),"U",""),"V",""),"W",""),"X",""),"Y",""),"Z","")," ",""))</f>
        <v>10^6</v>
      </c>
    </row>
    <row r="26" spans="1:4" x14ac:dyDescent="0.3">
      <c r="A26" t="str">
        <f t="array" ref="A26:A37">Plate!$A$9&amp;TRANSPOSE(Plate!$B$6:$M$6)</f>
        <v>C1</v>
      </c>
      <c r="B26" t="str">
        <f>_xlfn.TEXTJOIN(", ",TRUE,Probes)</f>
        <v>6.25 nM INFA, 12.5 nM INFB, 25 nM RSVA</v>
      </c>
      <c r="C26" s="26" t="s">
        <v>86</v>
      </c>
      <c r="D26" s="26" t="s">
        <v>84</v>
      </c>
    </row>
    <row r="27" spans="1:4" x14ac:dyDescent="0.3">
      <c r="A27" t="str">
        <v>C2</v>
      </c>
      <c r="B27" t="str">
        <f>_xlfn.TEXTJOIN(", ",TRUE,Probes)</f>
        <v>6.25 nM INFA, 12.5 nM INFB, 25 nM RSVA</v>
      </c>
      <c r="C27" s="26" t="s">
        <v>86</v>
      </c>
      <c r="D27" s="26" t="s">
        <v>84</v>
      </c>
    </row>
    <row r="28" spans="1:4" x14ac:dyDescent="0.3">
      <c r="A28" t="str">
        <v>C3</v>
      </c>
      <c r="B28" t="str">
        <f>_xlfn.TEXTJOIN(", ",TRUE,Probes)</f>
        <v>6.25 nM INFA, 12.5 nM INFB, 25 nM RSVA</v>
      </c>
      <c r="C28" s="26" t="s">
        <v>86</v>
      </c>
      <c r="D28" s="26" t="s">
        <v>84</v>
      </c>
    </row>
    <row r="29" spans="1:4" x14ac:dyDescent="0.3">
      <c r="A29" t="str">
        <v>C4</v>
      </c>
      <c r="B29" t="str">
        <f>_xlfn.TEXTJOIN(", ",TRUE,Probes)</f>
        <v>6.25 nM INFA, 12.5 nM INFB, 25 nM RSVA</v>
      </c>
      <c r="C29" s="26" t="s">
        <v>86</v>
      </c>
      <c r="D29" s="26" t="s">
        <v>84</v>
      </c>
    </row>
    <row r="30" spans="1:4" x14ac:dyDescent="0.3">
      <c r="A30" t="str">
        <v>C5</v>
      </c>
      <c r="B30" t="str">
        <f>_xlfn.TEXTJOIN(", ",TRUE,Probes)</f>
        <v>6.25 nM INFA, 12.5 nM INFB, 25 nM RSVA</v>
      </c>
      <c r="C30" s="26" t="s">
        <v>86</v>
      </c>
      <c r="D30" s="26" t="s">
        <v>84</v>
      </c>
    </row>
    <row r="31" spans="1:4" x14ac:dyDescent="0.3">
      <c r="A31" t="str">
        <v>C6</v>
      </c>
      <c r="B31" t="str">
        <f>_xlfn.TEXTJOIN(", ",TRUE,Probes)</f>
        <v>6.25 nM INFA, 12.5 nM INFB, 25 nM RSVA</v>
      </c>
      <c r="C31" s="26" t="s">
        <v>86</v>
      </c>
      <c r="D31" s="26" t="s">
        <v>84</v>
      </c>
    </row>
    <row r="32" spans="1:4" x14ac:dyDescent="0.3">
      <c r="A32" t="str">
        <v>C7</v>
      </c>
      <c r="B32" t="str">
        <f>IF(_xlfn.TEXTJOIN(", ",TRUE,Probes7)="", _xlfn.TEXTJOIN(", ",TRUE,Probes), _xlfn.TEXTJOIN(", ",TRUE,Probes7))</f>
        <v>6.25 nM INFA, 12.5 nM INFB, 25 nM RSVA</v>
      </c>
      <c r="C32" s="26" t="s">
        <v>87</v>
      </c>
      <c r="D32" s="26" t="s">
        <v>85</v>
      </c>
    </row>
    <row r="33" spans="1:4" x14ac:dyDescent="0.3">
      <c r="A33" t="str">
        <v>C8</v>
      </c>
      <c r="B33" t="str">
        <f>IF(_xlfn.TEXTJOIN(", ",TRUE,Probes7)="", _xlfn.TEXTJOIN(", ",TRUE,Probes), _xlfn.TEXTJOIN(", ",TRUE,Probes7))</f>
        <v>6.25 nM INFA, 12.5 nM INFB, 25 nM RSVA</v>
      </c>
      <c r="C33" s="26" t="s">
        <v>87</v>
      </c>
      <c r="D33" s="26" t="s">
        <v>85</v>
      </c>
    </row>
    <row r="34" spans="1:4" x14ac:dyDescent="0.3">
      <c r="A34" t="str">
        <v>C9</v>
      </c>
      <c r="B34" t="str">
        <f>IF(_xlfn.TEXTJOIN(", ",TRUE,Probes7)="", _xlfn.TEXTJOIN(", ",TRUE,Probes), _xlfn.TEXTJOIN(", ",TRUE,Probes7))</f>
        <v>6.25 nM INFA, 12.5 nM INFB, 25 nM RSVA</v>
      </c>
      <c r="C34" s="26" t="s">
        <v>87</v>
      </c>
      <c r="D34" s="26" t="s">
        <v>85</v>
      </c>
    </row>
    <row r="35" spans="1:4" x14ac:dyDescent="0.3">
      <c r="A35" t="str">
        <v>C10</v>
      </c>
      <c r="B35" t="str">
        <f>IF(_xlfn.TEXTJOIN(", ",TRUE,Probes7)="", _xlfn.TEXTJOIN(", ",TRUE,Probes), _xlfn.TEXTJOIN(", ",TRUE,Probes7))</f>
        <v>6.25 nM INFA, 12.5 nM INFB, 25 nM RSVA</v>
      </c>
      <c r="C35" s="26" t="s">
        <v>87</v>
      </c>
      <c r="D35" s="26" t="s">
        <v>85</v>
      </c>
    </row>
    <row r="36" spans="1:4" x14ac:dyDescent="0.3">
      <c r="A36" t="str">
        <v>C11</v>
      </c>
      <c r="B36" t="str">
        <f>IF(_xlfn.TEXTJOIN(", ",TRUE,Probes7)="", _xlfn.TEXTJOIN(", ",TRUE,Probes), _xlfn.TEXTJOIN(", ",TRUE,Probes7))</f>
        <v>6.25 nM INFA, 12.5 nM INFB, 25 nM RSVA</v>
      </c>
      <c r="C36" s="26" t="s">
        <v>87</v>
      </c>
      <c r="D36" s="26" t="s">
        <v>85</v>
      </c>
    </row>
    <row r="37" spans="1:4" x14ac:dyDescent="0.3">
      <c r="A37" t="str">
        <v>C12</v>
      </c>
      <c r="B37" t="str">
        <f>IF(_xlfn.TEXTJOIN(", ",TRUE,Probes7)="", _xlfn.TEXTJOIN(", ",TRUE,Probes), _xlfn.TEXTJOIN(", ",TRUE,Probes7))</f>
        <v>6.25 nM INFA, 12.5 nM INFB, 25 nM RSVA</v>
      </c>
      <c r="C37" s="26" t="s">
        <v>87</v>
      </c>
      <c r="D37" s="26" t="s">
        <v>85</v>
      </c>
    </row>
    <row r="38" spans="1:4" x14ac:dyDescent="0.3">
      <c r="A38" t="str">
        <f t="array" ref="A38:A49">Plate!$A$10&amp;TRANSPOSE(Plate!$B$6:$M$6)</f>
        <v>D1</v>
      </c>
      <c r="B38" t="str">
        <f>_xlfn.TEXTJOIN(", ",TRUE,Probes)</f>
        <v>6.25 nM INFA, 12.5 nM INFB, 25 nM RSVA</v>
      </c>
      <c r="C38" s="26" t="s">
        <v>88</v>
      </c>
      <c r="D38" s="26" t="s">
        <v>85</v>
      </c>
    </row>
    <row r="39" spans="1:4" x14ac:dyDescent="0.3">
      <c r="A39" t="str">
        <v>D2</v>
      </c>
      <c r="B39" t="str">
        <f>_xlfn.TEXTJOIN(", ",TRUE,Probes)</f>
        <v>6.25 nM INFA, 12.5 nM INFB, 25 nM RSVA</v>
      </c>
      <c r="C39" s="26" t="s">
        <v>88</v>
      </c>
      <c r="D39" s="26" t="s">
        <v>85</v>
      </c>
    </row>
    <row r="40" spans="1:4" x14ac:dyDescent="0.3">
      <c r="A40" t="str">
        <v>D3</v>
      </c>
      <c r="B40" t="str">
        <f>_xlfn.TEXTJOIN(", ",TRUE,Probes)</f>
        <v>6.25 nM INFA, 12.5 nM INFB, 25 nM RSVA</v>
      </c>
      <c r="C40" s="26" t="s">
        <v>88</v>
      </c>
      <c r="D40" s="26" t="s">
        <v>85</v>
      </c>
    </row>
    <row r="41" spans="1:4" x14ac:dyDescent="0.3">
      <c r="A41" t="str">
        <v>D4</v>
      </c>
      <c r="B41" t="str">
        <f>_xlfn.TEXTJOIN(", ",TRUE,Probes)</f>
        <v>6.25 nM INFA, 12.5 nM INFB, 25 nM RSVA</v>
      </c>
      <c r="C41" s="26" t="s">
        <v>88</v>
      </c>
      <c r="D41" s="26" t="s">
        <v>85</v>
      </c>
    </row>
    <row r="42" spans="1:4" x14ac:dyDescent="0.3">
      <c r="A42" t="str">
        <v>D5</v>
      </c>
      <c r="B42" t="str">
        <f>_xlfn.TEXTJOIN(", ",TRUE,Probes)</f>
        <v>6.25 nM INFA, 12.5 nM INFB, 25 nM RSVA</v>
      </c>
      <c r="C42" s="26" t="s">
        <v>88</v>
      </c>
      <c r="D42" s="26" t="s">
        <v>85</v>
      </c>
    </row>
    <row r="43" spans="1:4" x14ac:dyDescent="0.3">
      <c r="A43" t="str">
        <v>D6</v>
      </c>
      <c r="B43" t="str">
        <f>_xlfn.TEXTJOIN(", ",TRUE,Probes)</f>
        <v>6.25 nM INFA, 12.5 nM INFB, 25 nM RSVA</v>
      </c>
      <c r="C43" s="26" t="s">
        <v>88</v>
      </c>
      <c r="D43" s="26" t="s">
        <v>85</v>
      </c>
    </row>
    <row r="44" spans="1:4" x14ac:dyDescent="0.3">
      <c r="A44" t="str">
        <v>D7</v>
      </c>
      <c r="B44" t="str">
        <f>IF(_xlfn.TEXTJOIN(", ",TRUE,Probes7)="", _xlfn.TEXTJOIN(", ",TRUE,Probes), _xlfn.TEXTJOIN(", ",TRUE,Probes7))</f>
        <v>6.25 nM INFA, 12.5 nM INFB, 25 nM RSVA</v>
      </c>
      <c r="C44" s="26" t="s">
        <v>89</v>
      </c>
      <c r="D44" s="26" t="s">
        <v>85</v>
      </c>
    </row>
    <row r="45" spans="1:4" x14ac:dyDescent="0.3">
      <c r="A45" t="str">
        <v>D8</v>
      </c>
      <c r="B45" t="str">
        <f>IF(_xlfn.TEXTJOIN(", ",TRUE,Probes7)="", _xlfn.TEXTJOIN(", ",TRUE,Probes), _xlfn.TEXTJOIN(", ",TRUE,Probes7))</f>
        <v>6.25 nM INFA, 12.5 nM INFB, 25 nM RSVA</v>
      </c>
      <c r="C45" s="26" t="s">
        <v>89</v>
      </c>
      <c r="D45" s="26" t="s">
        <v>85</v>
      </c>
    </row>
    <row r="46" spans="1:4" x14ac:dyDescent="0.3">
      <c r="A46" t="str">
        <v>D9</v>
      </c>
      <c r="B46" t="str">
        <f>IF(_xlfn.TEXTJOIN(", ",TRUE,Probes7)="", _xlfn.TEXTJOIN(", ",TRUE,Probes), _xlfn.TEXTJOIN(", ",TRUE,Probes7))</f>
        <v>6.25 nM INFA, 12.5 nM INFB, 25 nM RSVA</v>
      </c>
      <c r="C46" s="26" t="s">
        <v>89</v>
      </c>
      <c r="D46" s="26" t="s">
        <v>85</v>
      </c>
    </row>
    <row r="47" spans="1:4" x14ac:dyDescent="0.3">
      <c r="A47" t="str">
        <v>D10</v>
      </c>
      <c r="B47" t="str">
        <f>IF(_xlfn.TEXTJOIN(", ",TRUE,Probes7)="", _xlfn.TEXTJOIN(", ",TRUE,Probes), _xlfn.TEXTJOIN(", ",TRUE,Probes7))</f>
        <v>6.25 nM INFA, 12.5 nM INFB, 25 nM RSVA</v>
      </c>
      <c r="C47" s="26" t="s">
        <v>89</v>
      </c>
      <c r="D47" s="26" t="s">
        <v>85</v>
      </c>
    </row>
    <row r="48" spans="1:4" x14ac:dyDescent="0.3">
      <c r="A48" t="str">
        <v>D11</v>
      </c>
      <c r="B48" t="str">
        <f>IF(_xlfn.TEXTJOIN(", ",TRUE,Probes7)="", _xlfn.TEXTJOIN(", ",TRUE,Probes), _xlfn.TEXTJOIN(", ",TRUE,Probes7))</f>
        <v>6.25 nM INFA, 12.5 nM INFB, 25 nM RSVA</v>
      </c>
      <c r="C48" s="26" t="s">
        <v>89</v>
      </c>
      <c r="D48" s="26" t="s">
        <v>85</v>
      </c>
    </row>
    <row r="49" spans="1:4" x14ac:dyDescent="0.3">
      <c r="A49" t="str">
        <v>D12</v>
      </c>
      <c r="B49" t="str">
        <f>IF(_xlfn.TEXTJOIN(", ",TRUE,Probes7)="", _xlfn.TEXTJOIN(", ",TRUE,Probes), _xlfn.TEXTJOIN(", ",TRUE,Probes7))</f>
        <v>6.25 nM INFA, 12.5 nM INFB, 25 nM RSVA</v>
      </c>
      <c r="C49" s="26" t="s">
        <v>89</v>
      </c>
      <c r="D49" s="26" t="s">
        <v>85</v>
      </c>
    </row>
    <row r="50" spans="1:4" x14ac:dyDescent="0.3">
      <c r="A50" t="str">
        <f t="array" ref="A50:A61">Plate!$A$11&amp;TRANSPOSE(Plate!$B$6:$M$6)</f>
        <v>E1</v>
      </c>
      <c r="B50" t="str">
        <f>_xlfn.TEXTJOIN(", ",TRUE,Probes)</f>
        <v>6.25 nM INFA, 12.5 nM INFB, 25 nM RSVA</v>
      </c>
      <c r="C50" s="26" t="s">
        <v>90</v>
      </c>
      <c r="D50" s="26" t="s">
        <v>84</v>
      </c>
    </row>
    <row r="51" spans="1:4" x14ac:dyDescent="0.3">
      <c r="A51" t="str">
        <v>E2</v>
      </c>
      <c r="B51" t="str">
        <f>_xlfn.TEXTJOIN(", ",TRUE,Probes)</f>
        <v>6.25 nM INFA, 12.5 nM INFB, 25 nM RSVA</v>
      </c>
      <c r="C51" s="26" t="s">
        <v>90</v>
      </c>
      <c r="D51" s="26" t="s">
        <v>84</v>
      </c>
    </row>
    <row r="52" spans="1:4" x14ac:dyDescent="0.3">
      <c r="A52" t="str">
        <v>E3</v>
      </c>
      <c r="B52" t="str">
        <f>_xlfn.TEXTJOIN(", ",TRUE,Probes)</f>
        <v>6.25 nM INFA, 12.5 nM INFB, 25 nM RSVA</v>
      </c>
      <c r="C52" s="26" t="s">
        <v>90</v>
      </c>
      <c r="D52" s="26" t="s">
        <v>84</v>
      </c>
    </row>
    <row r="53" spans="1:4" x14ac:dyDescent="0.3">
      <c r="A53" t="str">
        <v>E4</v>
      </c>
      <c r="B53" t="str">
        <f>_xlfn.TEXTJOIN(", ",TRUE,Probes)</f>
        <v>6.25 nM INFA, 12.5 nM INFB, 25 nM RSVA</v>
      </c>
      <c r="C53" s="26" t="s">
        <v>90</v>
      </c>
      <c r="D53" s="26" t="s">
        <v>84</v>
      </c>
    </row>
    <row r="54" spans="1:4" x14ac:dyDescent="0.3">
      <c r="A54" t="str">
        <v>E5</v>
      </c>
      <c r="B54" t="str">
        <f>_xlfn.TEXTJOIN(", ",TRUE,Probes)</f>
        <v>6.25 nM INFA, 12.5 nM INFB, 25 nM RSVA</v>
      </c>
      <c r="C54" s="26" t="s">
        <v>90</v>
      </c>
      <c r="D54" s="26" t="s">
        <v>84</v>
      </c>
    </row>
    <row r="55" spans="1:4" x14ac:dyDescent="0.3">
      <c r="A55" t="str">
        <v>E6</v>
      </c>
      <c r="B55" t="str">
        <f>_xlfn.TEXTJOIN(", ",TRUE,Probes)</f>
        <v>6.25 nM INFA, 12.5 nM INFB, 25 nM RSVA</v>
      </c>
      <c r="C55" s="26" t="s">
        <v>90</v>
      </c>
      <c r="D55" s="26" t="s">
        <v>84</v>
      </c>
    </row>
    <row r="56" spans="1:4" x14ac:dyDescent="0.3">
      <c r="A56" t="str">
        <v>E7</v>
      </c>
      <c r="B56" t="str">
        <f>IF(_xlfn.TEXTJOIN(", ",TRUE,Probes7)="", _xlfn.TEXTJOIN(", ",TRUE,Probes), _xlfn.TEXTJOIN(", ",TRUE,Probes7))</f>
        <v>6.25 nM INFA, 12.5 nM INFB, 25 nM RSVA</v>
      </c>
      <c r="C56" s="26" t="s">
        <v>91</v>
      </c>
      <c r="D56" s="26" t="s">
        <v>85</v>
      </c>
    </row>
    <row r="57" spans="1:4" x14ac:dyDescent="0.3">
      <c r="A57" t="str">
        <v>E8</v>
      </c>
      <c r="B57" t="str">
        <f>IF(_xlfn.TEXTJOIN(", ",TRUE,Probes7)="", _xlfn.TEXTJOIN(", ",TRUE,Probes), _xlfn.TEXTJOIN(", ",TRUE,Probes7))</f>
        <v>6.25 nM INFA, 12.5 nM INFB, 25 nM RSVA</v>
      </c>
      <c r="C57" s="26" t="s">
        <v>91</v>
      </c>
      <c r="D57" s="26" t="s">
        <v>85</v>
      </c>
    </row>
    <row r="58" spans="1:4" x14ac:dyDescent="0.3">
      <c r="A58" t="str">
        <v>E9</v>
      </c>
      <c r="B58" t="str">
        <f>IF(_xlfn.TEXTJOIN(", ",TRUE,Probes7)="", _xlfn.TEXTJOIN(", ",TRUE,Probes), _xlfn.TEXTJOIN(", ",TRUE,Probes7))</f>
        <v>6.25 nM INFA, 12.5 nM INFB, 25 nM RSVA</v>
      </c>
      <c r="C58" s="26" t="s">
        <v>91</v>
      </c>
      <c r="D58" s="26" t="s">
        <v>85</v>
      </c>
    </row>
    <row r="59" spans="1:4" x14ac:dyDescent="0.3">
      <c r="A59" t="str">
        <v>E10</v>
      </c>
      <c r="B59" t="str">
        <f>IF(_xlfn.TEXTJOIN(", ",TRUE,Probes7)="", _xlfn.TEXTJOIN(", ",TRUE,Probes), _xlfn.TEXTJOIN(", ",TRUE,Probes7))</f>
        <v>6.25 nM INFA, 12.5 nM INFB, 25 nM RSVA</v>
      </c>
      <c r="C59" s="26" t="s">
        <v>91</v>
      </c>
      <c r="D59" s="26" t="s">
        <v>85</v>
      </c>
    </row>
    <row r="60" spans="1:4" x14ac:dyDescent="0.3">
      <c r="A60" t="str">
        <v>E11</v>
      </c>
      <c r="B60" t="str">
        <f>IF(_xlfn.TEXTJOIN(", ",TRUE,Probes7)="", _xlfn.TEXTJOIN(", ",TRUE,Probes), _xlfn.TEXTJOIN(", ",TRUE,Probes7))</f>
        <v>6.25 nM INFA, 12.5 nM INFB, 25 nM RSVA</v>
      </c>
      <c r="C60" s="26" t="s">
        <v>91</v>
      </c>
      <c r="D60" s="26" t="s">
        <v>85</v>
      </c>
    </row>
    <row r="61" spans="1:4" x14ac:dyDescent="0.3">
      <c r="A61" t="str">
        <v>E12</v>
      </c>
      <c r="B61" t="str">
        <f>IF(_xlfn.TEXTJOIN(", ",TRUE,Probes7)="", _xlfn.TEXTJOIN(", ",TRUE,Probes), _xlfn.TEXTJOIN(", ",TRUE,Probes7))</f>
        <v>6.25 nM INFA, 12.5 nM INFB, 25 nM RSVA</v>
      </c>
      <c r="C61" s="26" t="s">
        <v>91</v>
      </c>
      <c r="D61" s="26" t="s">
        <v>85</v>
      </c>
    </row>
    <row r="62" spans="1:4" x14ac:dyDescent="0.3">
      <c r="A62" t="str">
        <f t="array" ref="A62:A73">Plate!$A$12&amp;TRANSPOSE(Plate!$B$6:$M$6)</f>
        <v>F1</v>
      </c>
      <c r="B62" t="str">
        <f>_xlfn.TEXTJOIN(", ",TRUE,Probes)</f>
        <v>6.25 nM INFA, 12.5 nM INFB, 25 nM RSVA</v>
      </c>
      <c r="C62" s="26" t="s">
        <v>92</v>
      </c>
      <c r="D62" s="26" t="s">
        <v>85</v>
      </c>
    </row>
    <row r="63" spans="1:4" x14ac:dyDescent="0.3">
      <c r="A63" t="str">
        <v>F2</v>
      </c>
      <c r="B63" t="str">
        <f>_xlfn.TEXTJOIN(", ",TRUE,Probes)</f>
        <v>6.25 nM INFA, 12.5 nM INFB, 25 nM RSVA</v>
      </c>
      <c r="C63" s="26" t="s">
        <v>92</v>
      </c>
      <c r="D63" s="26" t="s">
        <v>85</v>
      </c>
    </row>
    <row r="64" spans="1:4" x14ac:dyDescent="0.3">
      <c r="A64" t="str">
        <v>F3</v>
      </c>
      <c r="B64" t="str">
        <f>_xlfn.TEXTJOIN(", ",TRUE,Probes)</f>
        <v>6.25 nM INFA, 12.5 nM INFB, 25 nM RSVA</v>
      </c>
      <c r="C64" s="26" t="s">
        <v>92</v>
      </c>
      <c r="D64" s="26" t="s">
        <v>85</v>
      </c>
    </row>
    <row r="65" spans="1:4" x14ac:dyDescent="0.3">
      <c r="A65" t="str">
        <v>F4</v>
      </c>
      <c r="B65" t="str">
        <f>_xlfn.TEXTJOIN(", ",TRUE,Probes)</f>
        <v>6.25 nM INFA, 12.5 nM INFB, 25 nM RSVA</v>
      </c>
      <c r="C65" s="26" t="s">
        <v>92</v>
      </c>
      <c r="D65" s="26" t="s">
        <v>85</v>
      </c>
    </row>
    <row r="66" spans="1:4" x14ac:dyDescent="0.3">
      <c r="A66" t="str">
        <v>F5</v>
      </c>
      <c r="B66" t="str">
        <f>_xlfn.TEXTJOIN(", ",TRUE,Probes)</f>
        <v>6.25 nM INFA, 12.5 nM INFB, 25 nM RSVA</v>
      </c>
      <c r="C66" s="26" t="s">
        <v>92</v>
      </c>
      <c r="D66" s="26" t="s">
        <v>85</v>
      </c>
    </row>
    <row r="67" spans="1:4" x14ac:dyDescent="0.3">
      <c r="A67" t="str">
        <v>F6</v>
      </c>
      <c r="B67" t="str">
        <f>_xlfn.TEXTJOIN(", ",TRUE,Probes)</f>
        <v>6.25 nM INFA, 12.5 nM INFB, 25 nM RSVA</v>
      </c>
      <c r="C67" s="26" t="s">
        <v>92</v>
      </c>
      <c r="D67" s="26" t="s">
        <v>85</v>
      </c>
    </row>
    <row r="68" spans="1:4" x14ac:dyDescent="0.3">
      <c r="A68" t="str">
        <v>F7</v>
      </c>
      <c r="B68" t="str">
        <f>IF(_xlfn.TEXTJOIN(", ",TRUE,Probes7)="", _xlfn.TEXTJOIN(", ",TRUE,Probes), _xlfn.TEXTJOIN(", ",TRUE,Probes7))</f>
        <v>6.25 nM INFA, 12.5 nM INFB, 25 nM RSVA</v>
      </c>
      <c r="C68" s="26" t="s">
        <v>93</v>
      </c>
      <c r="D68" s="26" t="s">
        <v>85</v>
      </c>
    </row>
    <row r="69" spans="1:4" x14ac:dyDescent="0.3">
      <c r="A69" t="str">
        <v>F8</v>
      </c>
      <c r="B69" t="str">
        <f>IF(_xlfn.TEXTJOIN(", ",TRUE,Probes7)="", _xlfn.TEXTJOIN(", ",TRUE,Probes), _xlfn.TEXTJOIN(", ",TRUE,Probes7))</f>
        <v>6.25 nM INFA, 12.5 nM INFB, 25 nM RSVA</v>
      </c>
      <c r="C69" s="26" t="s">
        <v>93</v>
      </c>
      <c r="D69" s="26" t="s">
        <v>85</v>
      </c>
    </row>
    <row r="70" spans="1:4" x14ac:dyDescent="0.3">
      <c r="A70" t="str">
        <v>F9</v>
      </c>
      <c r="B70" t="str">
        <f>IF(_xlfn.TEXTJOIN(", ",TRUE,Probes7)="", _xlfn.TEXTJOIN(", ",TRUE,Probes), _xlfn.TEXTJOIN(", ",TRUE,Probes7))</f>
        <v>6.25 nM INFA, 12.5 nM INFB, 25 nM RSVA</v>
      </c>
      <c r="C70" s="26" t="s">
        <v>93</v>
      </c>
      <c r="D70" s="26" t="s">
        <v>85</v>
      </c>
    </row>
    <row r="71" spans="1:4" x14ac:dyDescent="0.3">
      <c r="A71" t="str">
        <v>F10</v>
      </c>
      <c r="B71" t="str">
        <f>IF(_xlfn.TEXTJOIN(", ",TRUE,Probes7)="", _xlfn.TEXTJOIN(", ",TRUE,Probes), _xlfn.TEXTJOIN(", ",TRUE,Probes7))</f>
        <v>6.25 nM INFA, 12.5 nM INFB, 25 nM RSVA</v>
      </c>
      <c r="C71" s="26" t="s">
        <v>93</v>
      </c>
      <c r="D71" s="26" t="s">
        <v>85</v>
      </c>
    </row>
    <row r="72" spans="1:4" x14ac:dyDescent="0.3">
      <c r="A72" t="str">
        <v>F11</v>
      </c>
      <c r="B72" t="str">
        <f>IF(_xlfn.TEXTJOIN(", ",TRUE,Probes7)="", _xlfn.TEXTJOIN(", ",TRUE,Probes), _xlfn.TEXTJOIN(", ",TRUE,Probes7))</f>
        <v>6.25 nM INFA, 12.5 nM INFB, 25 nM RSVA</v>
      </c>
      <c r="C72" s="26" t="s">
        <v>93</v>
      </c>
      <c r="D72" s="26" t="s">
        <v>85</v>
      </c>
    </row>
    <row r="73" spans="1:4" x14ac:dyDescent="0.3">
      <c r="A73" t="str">
        <v>F12</v>
      </c>
      <c r="B73" t="str">
        <f>IF(_xlfn.TEXTJOIN(", ",TRUE,Probes7)="", _xlfn.TEXTJOIN(", ",TRUE,Probes), _xlfn.TEXTJOIN(", ",TRUE,Probes7))</f>
        <v>6.25 nM INFA, 12.5 nM INFB, 25 nM RSVA</v>
      </c>
      <c r="C73" s="26" t="s">
        <v>93</v>
      </c>
      <c r="D73" s="26" t="s">
        <v>85</v>
      </c>
    </row>
    <row r="74" spans="1:4" x14ac:dyDescent="0.3">
      <c r="A74" t="str">
        <f t="array" ref="A74:A85">Plate!$A$13&amp;TRANSPOSE(Plate!$B$6:$M$6)</f>
        <v>G1</v>
      </c>
      <c r="B74" t="str">
        <f>_xlfn.TEXTJOIN(", ",TRUE,Probes)</f>
        <v>6.25 nM INFA, 12.5 nM INFB, 25 nM RSVA</v>
      </c>
      <c r="C74" s="26" t="s">
        <v>94</v>
      </c>
      <c r="D74" s="26" t="s">
        <v>84</v>
      </c>
    </row>
    <row r="75" spans="1:4" x14ac:dyDescent="0.3">
      <c r="A75" t="str">
        <v>G2</v>
      </c>
      <c r="B75" t="str">
        <f>_xlfn.TEXTJOIN(", ",TRUE,Probes)</f>
        <v>6.25 nM INFA, 12.5 nM INFB, 25 nM RSVA</v>
      </c>
      <c r="C75" s="26" t="s">
        <v>94</v>
      </c>
      <c r="D75" s="26" t="s">
        <v>84</v>
      </c>
    </row>
    <row r="76" spans="1:4" x14ac:dyDescent="0.3">
      <c r="A76" t="str">
        <v>G3</v>
      </c>
      <c r="B76" t="str">
        <f>_xlfn.TEXTJOIN(", ",TRUE,Probes)</f>
        <v>6.25 nM INFA, 12.5 nM INFB, 25 nM RSVA</v>
      </c>
      <c r="C76" s="26" t="s">
        <v>94</v>
      </c>
      <c r="D76" s="26" t="s">
        <v>84</v>
      </c>
    </row>
    <row r="77" spans="1:4" x14ac:dyDescent="0.3">
      <c r="A77" t="str">
        <v>G4</v>
      </c>
      <c r="B77" t="str">
        <f>_xlfn.TEXTJOIN(", ",TRUE,Probes)</f>
        <v>6.25 nM INFA, 12.5 nM INFB, 25 nM RSVA</v>
      </c>
      <c r="C77" s="26" t="s">
        <v>94</v>
      </c>
      <c r="D77" s="26" t="s">
        <v>84</v>
      </c>
    </row>
    <row r="78" spans="1:4" x14ac:dyDescent="0.3">
      <c r="A78" t="str">
        <v>G5</v>
      </c>
      <c r="B78" t="str">
        <f>_xlfn.TEXTJOIN(", ",TRUE,Probes)</f>
        <v>6.25 nM INFA, 12.5 nM INFB, 25 nM RSVA</v>
      </c>
      <c r="C78" s="26" t="s">
        <v>94</v>
      </c>
      <c r="D78" s="26" t="s">
        <v>84</v>
      </c>
    </row>
    <row r="79" spans="1:4" x14ac:dyDescent="0.3">
      <c r="A79" t="str">
        <v>G6</v>
      </c>
      <c r="B79" t="str">
        <f>_xlfn.TEXTJOIN(", ",TRUE,Probes)</f>
        <v>6.25 nM INFA, 12.5 nM INFB, 25 nM RSVA</v>
      </c>
      <c r="C79" s="26" t="s">
        <v>94</v>
      </c>
      <c r="D79" s="26" t="s">
        <v>84</v>
      </c>
    </row>
    <row r="80" spans="1:4" x14ac:dyDescent="0.3">
      <c r="A80" t="str">
        <v>G7</v>
      </c>
      <c r="B80" t="str">
        <f>IF(_xlfn.TEXTJOIN(", ",TRUE,Probes7)="", _xlfn.TEXTJOIN(", ",TRUE,Probes), _xlfn.TEXTJOIN(", ",TRUE,Probes7))</f>
        <v>6.25 nM INFA, 12.5 nM INFB, 25 nM RSVA</v>
      </c>
      <c r="C80" s="26" t="s">
        <v>95</v>
      </c>
      <c r="D80" s="26" t="s">
        <v>85</v>
      </c>
    </row>
    <row r="81" spans="1:4" x14ac:dyDescent="0.3">
      <c r="A81" t="str">
        <v>G8</v>
      </c>
      <c r="B81" t="str">
        <f>IF(_xlfn.TEXTJOIN(", ",TRUE,Probes7)="", _xlfn.TEXTJOIN(", ",TRUE,Probes), _xlfn.TEXTJOIN(", ",TRUE,Probes7))</f>
        <v>6.25 nM INFA, 12.5 nM INFB, 25 nM RSVA</v>
      </c>
      <c r="C81" s="26" t="s">
        <v>95</v>
      </c>
      <c r="D81" s="26" t="s">
        <v>85</v>
      </c>
    </row>
    <row r="82" spans="1:4" x14ac:dyDescent="0.3">
      <c r="A82" t="str">
        <v>G9</v>
      </c>
      <c r="B82" t="str">
        <f>IF(_xlfn.TEXTJOIN(", ",TRUE,Probes7)="", _xlfn.TEXTJOIN(", ",TRUE,Probes), _xlfn.TEXTJOIN(", ",TRUE,Probes7))</f>
        <v>6.25 nM INFA, 12.5 nM INFB, 25 nM RSVA</v>
      </c>
      <c r="C82" s="26" t="s">
        <v>95</v>
      </c>
      <c r="D82" s="26" t="s">
        <v>85</v>
      </c>
    </row>
    <row r="83" spans="1:4" x14ac:dyDescent="0.3">
      <c r="A83" t="str">
        <v>G10</v>
      </c>
      <c r="B83" t="str">
        <f>IF(_xlfn.TEXTJOIN(", ",TRUE,Probes7)="", _xlfn.TEXTJOIN(", ",TRUE,Probes), _xlfn.TEXTJOIN(", ",TRUE,Probes7))</f>
        <v>6.25 nM INFA, 12.5 nM INFB, 25 nM RSVA</v>
      </c>
      <c r="C83" s="26" t="s">
        <v>95</v>
      </c>
      <c r="D83" s="26" t="s">
        <v>85</v>
      </c>
    </row>
    <row r="84" spans="1:4" x14ac:dyDescent="0.3">
      <c r="A84" t="str">
        <v>G11</v>
      </c>
      <c r="B84" t="str">
        <f>IF(_xlfn.TEXTJOIN(", ",TRUE,Probes7)="", _xlfn.TEXTJOIN(", ",TRUE,Probes), _xlfn.TEXTJOIN(", ",TRUE,Probes7))</f>
        <v>6.25 nM INFA, 12.5 nM INFB, 25 nM RSVA</v>
      </c>
      <c r="C84" s="26" t="s">
        <v>95</v>
      </c>
      <c r="D84" s="26" t="s">
        <v>85</v>
      </c>
    </row>
    <row r="85" spans="1:4" x14ac:dyDescent="0.3">
      <c r="A85" t="str">
        <v>G12</v>
      </c>
      <c r="B85" t="str">
        <f>IF(_xlfn.TEXTJOIN(", ",TRUE,Probes7)="", _xlfn.TEXTJOIN(", ",TRUE,Probes), _xlfn.TEXTJOIN(", ",TRUE,Probes7))</f>
        <v>6.25 nM INFA, 12.5 nM INFB, 25 nM RSVA</v>
      </c>
      <c r="C85" s="26" t="s">
        <v>95</v>
      </c>
      <c r="D85" s="26" t="s">
        <v>85</v>
      </c>
    </row>
    <row r="86" spans="1:4" x14ac:dyDescent="0.3">
      <c r="A86" t="str">
        <f t="array" ref="A86:A97">Plate!$A$14&amp;TRANSPOSE(Plate!$B$6:$M$6)</f>
        <v>H1</v>
      </c>
      <c r="B86" t="str">
        <f>_xlfn.TEXTJOIN(", ",TRUE,Probes)</f>
        <v>6.25 nM INFA, 12.5 nM INFB, 25 nM RSVA</v>
      </c>
      <c r="C86" s="26" t="s">
        <v>96</v>
      </c>
      <c r="D86" s="26" t="s">
        <v>85</v>
      </c>
    </row>
    <row r="87" spans="1:4" x14ac:dyDescent="0.3">
      <c r="A87" t="str">
        <v>H2</v>
      </c>
      <c r="B87" t="str">
        <f>_xlfn.TEXTJOIN(", ",TRUE,Probes)</f>
        <v>6.25 nM INFA, 12.5 nM INFB, 25 nM RSVA</v>
      </c>
      <c r="C87" s="26" t="s">
        <v>96</v>
      </c>
      <c r="D87" s="26" t="s">
        <v>85</v>
      </c>
    </row>
    <row r="88" spans="1:4" x14ac:dyDescent="0.3">
      <c r="A88" t="str">
        <v>H3</v>
      </c>
      <c r="B88" t="str">
        <f>_xlfn.TEXTJOIN(", ",TRUE,Probes)</f>
        <v>6.25 nM INFA, 12.5 nM INFB, 25 nM RSVA</v>
      </c>
      <c r="C88" s="26" t="s">
        <v>96</v>
      </c>
      <c r="D88" s="26" t="s">
        <v>85</v>
      </c>
    </row>
    <row r="89" spans="1:4" x14ac:dyDescent="0.3">
      <c r="A89" t="str">
        <v>H4</v>
      </c>
      <c r="B89" t="str">
        <f>_xlfn.TEXTJOIN(", ",TRUE,Probes)</f>
        <v>6.25 nM INFA, 12.5 nM INFB, 25 nM RSVA</v>
      </c>
      <c r="C89" s="26" t="s">
        <v>96</v>
      </c>
      <c r="D89" s="26" t="s">
        <v>85</v>
      </c>
    </row>
    <row r="90" spans="1:4" x14ac:dyDescent="0.3">
      <c r="A90" t="str">
        <v>H5</v>
      </c>
      <c r="B90" t="str">
        <f>_xlfn.TEXTJOIN(", ",TRUE,Probes)</f>
        <v>6.25 nM INFA, 12.5 nM INFB, 25 nM RSVA</v>
      </c>
      <c r="C90" s="26" t="s">
        <v>96</v>
      </c>
      <c r="D90" s="26" t="s">
        <v>85</v>
      </c>
    </row>
    <row r="91" spans="1:4" x14ac:dyDescent="0.3">
      <c r="A91" t="str">
        <v>H6</v>
      </c>
      <c r="B91" t="str">
        <f>_xlfn.TEXTJOIN(", ",TRUE,Probes)</f>
        <v>6.25 nM INFA, 12.5 nM INFB, 25 nM RSVA</v>
      </c>
      <c r="C91" s="26" t="s">
        <v>96</v>
      </c>
      <c r="D91" s="26" t="s">
        <v>85</v>
      </c>
    </row>
    <row r="92" spans="1:4" x14ac:dyDescent="0.3">
      <c r="A92" t="str">
        <v>H7</v>
      </c>
      <c r="B92" t="str">
        <f>IF(_xlfn.TEXTJOIN(", ",TRUE,Probes7)="", _xlfn.TEXTJOIN(", ",TRUE,Probes), _xlfn.TEXTJOIN(", ",TRUE,Probes7))</f>
        <v>6.25 nM INFA, 12.5 nM INFB, 25 nM RSVA</v>
      </c>
      <c r="C92" s="26" t="s">
        <v>97</v>
      </c>
      <c r="D92" s="26" t="s">
        <v>85</v>
      </c>
    </row>
    <row r="93" spans="1:4" x14ac:dyDescent="0.3">
      <c r="A93" t="str">
        <v>H8</v>
      </c>
      <c r="B93" t="str">
        <f>IF(_xlfn.TEXTJOIN(", ",TRUE,Probes7)="", _xlfn.TEXTJOIN(", ",TRUE,Probes), _xlfn.TEXTJOIN(", ",TRUE,Probes7))</f>
        <v>6.25 nM INFA, 12.5 nM INFB, 25 nM RSVA</v>
      </c>
      <c r="C93" s="26" t="s">
        <v>97</v>
      </c>
      <c r="D93" s="26" t="s">
        <v>85</v>
      </c>
    </row>
    <row r="94" spans="1:4" x14ac:dyDescent="0.3">
      <c r="A94" t="str">
        <v>H9</v>
      </c>
      <c r="B94" t="str">
        <f>IF(_xlfn.TEXTJOIN(", ",TRUE,Probes7)="", _xlfn.TEXTJOIN(", ",TRUE,Probes), _xlfn.TEXTJOIN(", ",TRUE,Probes7))</f>
        <v>6.25 nM INFA, 12.5 nM INFB, 25 nM RSVA</v>
      </c>
      <c r="C94" s="26" t="s">
        <v>97</v>
      </c>
      <c r="D94" s="26" t="s">
        <v>85</v>
      </c>
    </row>
    <row r="95" spans="1:4" x14ac:dyDescent="0.3">
      <c r="A95" t="str">
        <v>H10</v>
      </c>
      <c r="B95" t="str">
        <f>IF(_xlfn.TEXTJOIN(", ",TRUE,Probes7)="", _xlfn.TEXTJOIN(", ",TRUE,Probes), _xlfn.TEXTJOIN(", ",TRUE,Probes7))</f>
        <v>6.25 nM INFA, 12.5 nM INFB, 25 nM RSVA</v>
      </c>
      <c r="C95" s="26" t="s">
        <v>97</v>
      </c>
      <c r="D95" s="26" t="s">
        <v>85</v>
      </c>
    </row>
    <row r="96" spans="1:4" x14ac:dyDescent="0.3">
      <c r="A96" t="str">
        <v>H11</v>
      </c>
      <c r="B96" t="str">
        <f>IF(_xlfn.TEXTJOIN(", ",TRUE,Probes7)="", _xlfn.TEXTJOIN(", ",TRUE,Probes), _xlfn.TEXTJOIN(", ",TRUE,Probes7))</f>
        <v>6.25 nM INFA, 12.5 nM INFB, 25 nM RSVA</v>
      </c>
      <c r="C96" s="26" t="s">
        <v>97</v>
      </c>
      <c r="D96" s="26" t="s">
        <v>85</v>
      </c>
    </row>
    <row r="97" spans="1:4" x14ac:dyDescent="0.3">
      <c r="A97" t="str">
        <v>H12</v>
      </c>
      <c r="B97" t="str">
        <f>IF(_xlfn.TEXTJOIN(", ",TRUE,Probes7)="", _xlfn.TEXTJOIN(", ",TRUE,Probes), _xlfn.TEXTJOIN(", ",TRUE,Probes7))</f>
        <v>6.25 nM INFA, 12.5 nM INFB, 25 nM RSVA</v>
      </c>
      <c r="C97" s="26" t="s">
        <v>97</v>
      </c>
      <c r="D97" s="26" t="s">
        <v>85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2810-1329-4F0C-ABF0-08F3B21F6661}">
  <dimension ref="A1:M9"/>
  <sheetViews>
    <sheetView workbookViewId="0">
      <selection activeCell="B2" sqref="B2:G2"/>
    </sheetView>
  </sheetViews>
  <sheetFormatPr defaultRowHeight="14.4" x14ac:dyDescent="0.3"/>
  <sheetData>
    <row r="1" spans="1:13" ht="15.6" x14ac:dyDescent="0.3">
      <c r="A1" s="5"/>
      <c r="B1" s="27">
        <v>1</v>
      </c>
      <c r="C1" s="27">
        <v>2</v>
      </c>
      <c r="D1" s="27">
        <v>3</v>
      </c>
      <c r="E1" s="27">
        <v>4</v>
      </c>
      <c r="F1" s="27">
        <v>5</v>
      </c>
      <c r="G1" s="27">
        <v>6</v>
      </c>
      <c r="H1" s="27">
        <v>7</v>
      </c>
      <c r="I1" s="27">
        <v>8</v>
      </c>
      <c r="J1" s="27">
        <v>9</v>
      </c>
      <c r="K1" s="27">
        <v>10</v>
      </c>
      <c r="L1" s="27">
        <v>11</v>
      </c>
      <c r="M1" s="27">
        <v>12</v>
      </c>
    </row>
    <row r="2" spans="1:13" ht="15.6" x14ac:dyDescent="0.3">
      <c r="A2" s="28" t="s">
        <v>4</v>
      </c>
      <c r="B2" s="51" t="s">
        <v>68</v>
      </c>
      <c r="C2" s="52"/>
      <c r="D2" s="52"/>
      <c r="E2" s="52"/>
      <c r="F2" s="52"/>
      <c r="G2" s="53"/>
      <c r="H2" s="51" t="s">
        <v>57</v>
      </c>
      <c r="I2" s="52"/>
      <c r="J2" s="52"/>
      <c r="K2" s="52"/>
      <c r="L2" s="52"/>
      <c r="M2" s="53"/>
    </row>
    <row r="3" spans="1:13" ht="15.6" x14ac:dyDescent="0.3">
      <c r="A3" s="28" t="s">
        <v>5</v>
      </c>
      <c r="B3" s="51" t="s">
        <v>69</v>
      </c>
      <c r="C3" s="52"/>
      <c r="D3" s="52"/>
      <c r="E3" s="52"/>
      <c r="F3" s="52"/>
      <c r="G3" s="53"/>
      <c r="H3" s="51" t="s">
        <v>70</v>
      </c>
      <c r="I3" s="52"/>
      <c r="J3" s="52"/>
      <c r="K3" s="52"/>
      <c r="L3" s="52"/>
      <c r="M3" s="52"/>
    </row>
    <row r="4" spans="1:13" ht="15.6" x14ac:dyDescent="0.3">
      <c r="A4" s="28" t="s">
        <v>6</v>
      </c>
      <c r="B4" s="50" t="s">
        <v>80</v>
      </c>
      <c r="C4" s="50"/>
      <c r="D4" s="50"/>
      <c r="E4" s="50"/>
      <c r="F4" s="50"/>
      <c r="G4" s="50"/>
      <c r="H4" s="50" t="s">
        <v>76</v>
      </c>
      <c r="I4" s="50"/>
      <c r="J4" s="50"/>
      <c r="K4" s="50"/>
      <c r="L4" s="50"/>
      <c r="M4" s="50"/>
    </row>
    <row r="5" spans="1:13" ht="15.6" x14ac:dyDescent="0.3">
      <c r="A5" s="28" t="s">
        <v>7</v>
      </c>
      <c r="B5" s="50" t="s">
        <v>68</v>
      </c>
      <c r="C5" s="50"/>
      <c r="D5" s="50"/>
      <c r="E5" s="50"/>
      <c r="F5" s="50"/>
      <c r="G5" s="50"/>
      <c r="H5" s="50" t="s">
        <v>79</v>
      </c>
      <c r="I5" s="50"/>
      <c r="J5" s="50"/>
      <c r="K5" s="50"/>
      <c r="L5" s="50"/>
      <c r="M5" s="50"/>
    </row>
    <row r="6" spans="1:13" ht="28.8" x14ac:dyDescent="0.3">
      <c r="A6" s="28" t="s">
        <v>8</v>
      </c>
      <c r="B6" s="50" t="s">
        <v>75</v>
      </c>
      <c r="C6" s="50"/>
      <c r="D6" s="50"/>
      <c r="E6" s="50"/>
      <c r="F6" s="50"/>
      <c r="G6" s="50"/>
      <c r="H6" s="51" t="s">
        <v>78</v>
      </c>
      <c r="I6" s="52"/>
      <c r="J6" s="52"/>
      <c r="K6" s="52"/>
      <c r="L6" s="53"/>
      <c r="M6" s="46" t="s">
        <v>82</v>
      </c>
    </row>
    <row r="7" spans="1:13" ht="15.6" x14ac:dyDescent="0.3">
      <c r="A7" s="28" t="s">
        <v>9</v>
      </c>
      <c r="B7" s="50" t="s">
        <v>77</v>
      </c>
      <c r="C7" s="50"/>
      <c r="D7" s="50"/>
      <c r="E7" s="50"/>
      <c r="F7" s="50"/>
      <c r="G7" s="50"/>
      <c r="H7" s="50" t="s">
        <v>74</v>
      </c>
      <c r="I7" s="50"/>
      <c r="J7" s="50"/>
      <c r="K7" s="50"/>
      <c r="L7" s="50"/>
      <c r="M7" s="50"/>
    </row>
    <row r="8" spans="1:13" ht="28.8" x14ac:dyDescent="0.3">
      <c r="A8" s="28" t="s">
        <v>10</v>
      </c>
      <c r="B8" s="51" t="s">
        <v>68</v>
      </c>
      <c r="C8" s="52"/>
      <c r="D8" s="52"/>
      <c r="E8" s="52"/>
      <c r="F8" s="53"/>
      <c r="G8" s="46" t="s">
        <v>81</v>
      </c>
      <c r="H8" s="50" t="s">
        <v>77</v>
      </c>
      <c r="I8" s="50"/>
      <c r="J8" s="50"/>
      <c r="K8" s="50"/>
      <c r="L8" s="50"/>
      <c r="M8" s="50"/>
    </row>
    <row r="9" spans="1:13" ht="15.6" x14ac:dyDescent="0.3">
      <c r="A9" s="28" t="s">
        <v>11</v>
      </c>
      <c r="B9" s="50" t="s">
        <v>78</v>
      </c>
      <c r="C9" s="50"/>
      <c r="D9" s="50"/>
      <c r="E9" s="50"/>
      <c r="F9" s="50"/>
      <c r="G9" s="50"/>
      <c r="H9" s="50" t="s">
        <v>75</v>
      </c>
      <c r="I9" s="50"/>
      <c r="J9" s="50"/>
      <c r="K9" s="50"/>
      <c r="L9" s="50"/>
      <c r="M9" s="50"/>
    </row>
  </sheetData>
  <mergeCells count="16">
    <mergeCell ref="B2:G2"/>
    <mergeCell ref="H2:M2"/>
    <mergeCell ref="B3:G3"/>
    <mergeCell ref="H3:M3"/>
    <mergeCell ref="H9:M9"/>
    <mergeCell ref="B8:F8"/>
    <mergeCell ref="H6:L6"/>
    <mergeCell ref="B9:G9"/>
    <mergeCell ref="B4:G4"/>
    <mergeCell ref="H4:M4"/>
    <mergeCell ref="B5:G5"/>
    <mergeCell ref="H5:M5"/>
    <mergeCell ref="B6:G6"/>
    <mergeCell ref="B7:G7"/>
    <mergeCell ref="H7:M7"/>
    <mergeCell ref="H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</vt:lpstr>
      <vt:lpstr>Data</vt:lpstr>
      <vt:lpstr>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Cody</dc:creator>
  <cp:keywords/>
  <dc:description/>
  <cp:lastModifiedBy>Doelling, Derek</cp:lastModifiedBy>
  <cp:lastPrinted>2021-09-30T17:06:14Z</cp:lastPrinted>
  <dcterms:created xsi:type="dcterms:W3CDTF">2021-02-18T17:07:12Z</dcterms:created>
  <dcterms:modified xsi:type="dcterms:W3CDTF">2025-03-10T02:45:42Z</dcterms:modified>
  <cp:category/>
</cp:coreProperties>
</file>