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/Desktop/Projects/DICE/Hardware/FPGA/"/>
    </mc:Choice>
  </mc:AlternateContent>
  <xr:revisionPtr revIDLastSave="0" documentId="13_ncr:1_{76E502CD-A068-D94C-B9BF-5D52F2BFB9A6}" xr6:coauthVersionLast="47" xr6:coauthVersionMax="47" xr10:uidLastSave="{00000000-0000-0000-0000-000000000000}"/>
  <bookViews>
    <workbookView xWindow="42420" yWindow="-28300" windowWidth="51200" windowHeight="28300" xr2:uid="{C2CD008A-9FEF-3F4B-96F1-FC83B9A77B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3" i="1" l="1"/>
  <c r="AD53" i="1"/>
  <c r="Z53" i="1"/>
  <c r="V53" i="1"/>
  <c r="U53" i="1"/>
  <c r="AD50" i="1"/>
  <c r="AE50" i="1" s="1"/>
  <c r="AD49" i="1"/>
  <c r="AD48" i="1"/>
  <c r="AE48" i="1"/>
  <c r="AE49" i="1"/>
  <c r="AC28" i="1"/>
  <c r="U49" i="1"/>
  <c r="Z49" i="1" s="1"/>
  <c r="U48" i="1"/>
  <c r="V48" i="1" s="1"/>
  <c r="U3" i="1"/>
  <c r="AK1" i="1"/>
  <c r="U20" i="1"/>
  <c r="Z20" i="1" s="1"/>
  <c r="U46" i="1"/>
  <c r="Z46" i="1" s="1"/>
  <c r="U26" i="1"/>
  <c r="V26" i="1" s="1"/>
  <c r="AD26" i="1" s="1"/>
  <c r="AE26" i="1" s="1"/>
  <c r="U19" i="1"/>
  <c r="Z19" i="1" s="1"/>
  <c r="U22" i="1"/>
  <c r="Z22" i="1" s="1"/>
  <c r="U23" i="1"/>
  <c r="V23" i="1" s="1"/>
  <c r="U24" i="1"/>
  <c r="V24" i="1" s="1"/>
  <c r="U21" i="1"/>
  <c r="V21" i="1" s="1"/>
  <c r="R6" i="1"/>
  <c r="U36" i="1" s="1"/>
  <c r="Z36" i="1" s="1"/>
  <c r="U4" i="1"/>
  <c r="Z4" i="1" s="1"/>
  <c r="U5" i="1"/>
  <c r="Z5" i="1" s="1"/>
  <c r="U6" i="1"/>
  <c r="Z6" i="1" s="1"/>
  <c r="U7" i="1"/>
  <c r="Z7" i="1" s="1"/>
  <c r="U8" i="1"/>
  <c r="Z8" i="1" s="1"/>
  <c r="U9" i="1"/>
  <c r="Z9" i="1" s="1"/>
  <c r="U10" i="1"/>
  <c r="U11" i="1"/>
  <c r="U12" i="1"/>
  <c r="Z12" i="1" s="1"/>
  <c r="U13" i="1"/>
  <c r="Z13" i="1" s="1"/>
  <c r="U14" i="1"/>
  <c r="U15" i="1"/>
  <c r="U16" i="1"/>
  <c r="U17" i="1"/>
  <c r="U18" i="1"/>
  <c r="V18" i="1" s="1"/>
  <c r="Z3" i="1"/>
  <c r="Z10" i="1"/>
  <c r="AE1" i="1"/>
  <c r="N53" i="1"/>
  <c r="N50" i="1"/>
  <c r="N49" i="1"/>
  <c r="N48" i="1"/>
  <c r="N47" i="1"/>
  <c r="N46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9" i="1"/>
  <c r="N26" i="1"/>
  <c r="N27" i="1"/>
  <c r="N28" i="1"/>
  <c r="N25" i="1"/>
  <c r="N21" i="1"/>
  <c r="N22" i="1"/>
  <c r="N23" i="1"/>
  <c r="N24" i="1"/>
  <c r="N19" i="1"/>
  <c r="N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Z26" i="1" l="1"/>
  <c r="U28" i="1"/>
  <c r="V49" i="1"/>
  <c r="U27" i="1"/>
  <c r="V27" i="1" s="1"/>
  <c r="AD27" i="1" s="1"/>
  <c r="AE27" i="1" s="1"/>
  <c r="V46" i="1"/>
  <c r="AD46" i="1" s="1"/>
  <c r="AE46" i="1" s="1"/>
  <c r="V20" i="1"/>
  <c r="Z24" i="1"/>
  <c r="V19" i="1"/>
  <c r="Z48" i="1"/>
  <c r="U25" i="1"/>
  <c r="V25" i="1" s="1"/>
  <c r="AD25" i="1" s="1"/>
  <c r="AE25" i="1" s="1"/>
  <c r="U47" i="1"/>
  <c r="V47" i="1" s="1"/>
  <c r="AD47" i="1" s="1"/>
  <c r="AE47" i="1" s="1"/>
  <c r="AD36" i="1"/>
  <c r="AE36" i="1" s="1"/>
  <c r="V22" i="1"/>
  <c r="Z21" i="1"/>
  <c r="Z47" i="1"/>
  <c r="Z27" i="1"/>
  <c r="Z23" i="1"/>
  <c r="U44" i="1"/>
  <c r="Z44" i="1" s="1"/>
  <c r="U30" i="1"/>
  <c r="U42" i="1"/>
  <c r="Z42" i="1" s="1"/>
  <c r="U41" i="1"/>
  <c r="Z41" i="1" s="1"/>
  <c r="U32" i="1"/>
  <c r="Z32" i="1" s="1"/>
  <c r="U40" i="1"/>
  <c r="Z40" i="1" s="1"/>
  <c r="U45" i="1"/>
  <c r="Z45" i="1" s="1"/>
  <c r="U39" i="1"/>
  <c r="Z39" i="1" s="1"/>
  <c r="U31" i="1"/>
  <c r="Z31" i="1" s="1"/>
  <c r="U35" i="1"/>
  <c r="Z35" i="1" s="1"/>
  <c r="U38" i="1"/>
  <c r="Z38" i="1" s="1"/>
  <c r="U34" i="1"/>
  <c r="Z34" i="1" s="1"/>
  <c r="U43" i="1"/>
  <c r="Z43" i="1" s="1"/>
  <c r="U33" i="1"/>
  <c r="Z33" i="1" s="1"/>
  <c r="U37" i="1"/>
  <c r="Z37" i="1" s="1"/>
  <c r="U29" i="1"/>
  <c r="Z29" i="1" s="1"/>
  <c r="Z11" i="1"/>
  <c r="Z18" i="1"/>
  <c r="Z17" i="1"/>
  <c r="Z16" i="1"/>
  <c r="Z15" i="1"/>
  <c r="Z14" i="1"/>
  <c r="V5" i="1"/>
  <c r="V4" i="1"/>
  <c r="V14" i="1"/>
  <c r="V44" i="1"/>
  <c r="AD44" i="1" s="1"/>
  <c r="AE44" i="1" s="1"/>
  <c r="V12" i="1"/>
  <c r="V11" i="1"/>
  <c r="V38" i="1"/>
  <c r="AD38" i="1" s="1"/>
  <c r="AE38" i="1" s="1"/>
  <c r="V36" i="1"/>
  <c r="V13" i="1"/>
  <c r="V6" i="1"/>
  <c r="V34" i="1"/>
  <c r="AD34" i="1" s="1"/>
  <c r="AE34" i="1" s="1"/>
  <c r="V10" i="1"/>
  <c r="V3" i="1"/>
  <c r="V9" i="1"/>
  <c r="V8" i="1"/>
  <c r="V7" i="1"/>
  <c r="V35" i="1" l="1"/>
  <c r="AD35" i="1" s="1"/>
  <c r="AE35" i="1" s="1"/>
  <c r="Z28" i="1"/>
  <c r="V28" i="1"/>
  <c r="AD28" i="1" s="1"/>
  <c r="AE28" i="1" s="1"/>
  <c r="Z25" i="1"/>
  <c r="V45" i="1"/>
  <c r="AD45" i="1" s="1"/>
  <c r="AE45" i="1" s="1"/>
  <c r="V29" i="1"/>
  <c r="AD29" i="1" s="1"/>
  <c r="AE29" i="1" s="1"/>
  <c r="AD5" i="1"/>
  <c r="AE5" i="1" s="1"/>
  <c r="AC2" i="1"/>
  <c r="V32" i="1"/>
  <c r="AD32" i="1" s="1"/>
  <c r="AE32" i="1" s="1"/>
  <c r="V41" i="1"/>
  <c r="AD41" i="1" s="1"/>
  <c r="AE41" i="1" s="1"/>
  <c r="V42" i="1"/>
  <c r="AD42" i="1" s="1"/>
  <c r="AE42" i="1" s="1"/>
  <c r="V31" i="1"/>
  <c r="AD31" i="1" s="1"/>
  <c r="AE31" i="1" s="1"/>
  <c r="V39" i="1"/>
  <c r="AD39" i="1" s="1"/>
  <c r="AE39" i="1" s="1"/>
  <c r="Z30" i="1"/>
  <c r="V30" i="1"/>
  <c r="AD30" i="1" s="1"/>
  <c r="AE30" i="1" s="1"/>
  <c r="V33" i="1"/>
  <c r="AD33" i="1" s="1"/>
  <c r="AE33" i="1" s="1"/>
  <c r="V40" i="1"/>
  <c r="AD40" i="1" s="1"/>
  <c r="AE40" i="1" s="1"/>
  <c r="V43" i="1"/>
  <c r="AD43" i="1" s="1"/>
  <c r="AE43" i="1" s="1"/>
  <c r="V37" i="1"/>
  <c r="AD37" i="1" s="1"/>
  <c r="AE37" i="1" s="1"/>
  <c r="V17" i="1"/>
  <c r="V15" i="1"/>
  <c r="V16" i="1"/>
  <c r="AD4" i="1" l="1"/>
  <c r="AE4" i="1" s="1"/>
  <c r="AD17" i="1"/>
  <c r="AE17" i="1" s="1"/>
  <c r="AD19" i="1"/>
  <c r="AE19" i="1" s="1"/>
  <c r="AD10" i="1"/>
  <c r="AE10" i="1" s="1"/>
  <c r="AD21" i="1"/>
  <c r="AE21" i="1" s="1"/>
  <c r="AD11" i="1"/>
  <c r="AE11" i="1" s="1"/>
  <c r="AD22" i="1"/>
  <c r="AE22" i="1" s="1"/>
  <c r="AD7" i="1"/>
  <c r="AE7" i="1" s="1"/>
  <c r="AD18" i="1"/>
  <c r="AE18" i="1" s="1"/>
  <c r="AD8" i="1"/>
  <c r="AE8" i="1" s="1"/>
  <c r="AD9" i="1"/>
  <c r="AE9" i="1" s="1"/>
  <c r="AD20" i="1"/>
  <c r="AE20" i="1" s="1"/>
  <c r="AD12" i="1"/>
  <c r="AE12" i="1" s="1"/>
  <c r="AD23" i="1"/>
  <c r="AE23" i="1" s="1"/>
  <c r="AD3" i="1"/>
  <c r="AE3" i="1" s="1"/>
  <c r="AD24" i="1"/>
  <c r="AE24" i="1" s="1"/>
  <c r="AD14" i="1"/>
  <c r="AE14" i="1" s="1"/>
  <c r="AD13" i="1"/>
  <c r="AE13" i="1" s="1"/>
  <c r="AD6" i="1"/>
  <c r="AE6" i="1" s="1"/>
  <c r="AD15" i="1"/>
  <c r="AE15" i="1" s="1"/>
  <c r="AD16" i="1"/>
  <c r="AE16" i="1" s="1"/>
</calcChain>
</file>

<file path=xl/sharedStrings.xml><?xml version="1.0" encoding="utf-8"?>
<sst xmlns="http://schemas.openxmlformats.org/spreadsheetml/2006/main" count="322" uniqueCount="270">
  <si>
    <t>IO Bank</t>
  </si>
  <si>
    <t>Pin Number</t>
  </si>
  <si>
    <t>Site</t>
  </si>
  <si>
    <t>Site Type</t>
  </si>
  <si>
    <t>Min Trace Delay (ps)</t>
  </si>
  <si>
    <t>Max Trace Delay (ps)</t>
  </si>
  <si>
    <t>Avg Delay</t>
  </si>
  <si>
    <t>Prohibit</t>
  </si>
  <si>
    <t>Interface</t>
  </si>
  <si>
    <t>Signal Name</t>
  </si>
  <si>
    <t>A17</t>
  </si>
  <si>
    <t>IOB_X0Y186</t>
  </si>
  <si>
    <t>IO_L15P_T2L_N4_AD11P_67</t>
  </si>
  <si>
    <t>interface_ddr4_0</t>
  </si>
  <si>
    <t>c0_ddr4_dq[15]</t>
  </si>
  <si>
    <t>D18</t>
  </si>
  <si>
    <t>IOB_X0Y184</t>
  </si>
  <si>
    <t>IO_L14P_T2L_N2_GC_67</t>
  </si>
  <si>
    <t>c0_ddr4_dq[14]</t>
  </si>
  <si>
    <t>B16</t>
  </si>
  <si>
    <t>IOB_X0Y191</t>
  </si>
  <si>
    <t>IO_L17N_T2U_N9_AD10N_67</t>
  </si>
  <si>
    <t>c0_ddr4_dq[13]</t>
  </si>
  <si>
    <t>C18</t>
  </si>
  <si>
    <t>IOB_X0Y185</t>
  </si>
  <si>
    <t>IO_L14N_T2L_N3_GC_67</t>
  </si>
  <si>
    <t>c0_ddr4_dq[12]</t>
  </si>
  <si>
    <t>B17</t>
  </si>
  <si>
    <t>IOB_X0Y193</t>
  </si>
  <si>
    <t>IO_L18N_T2U_N11_AD2N_67</t>
  </si>
  <si>
    <t>c0_ddr4_dq[11]</t>
  </si>
  <si>
    <t>C17</t>
  </si>
  <si>
    <t>IOB_X0Y192</t>
  </si>
  <si>
    <t>IO_L18P_T2U_N10_AD2P_67</t>
  </si>
  <si>
    <t>c0_ddr4_dq[10]</t>
  </si>
  <si>
    <t>A18</t>
  </si>
  <si>
    <t>IOB_X0Y187</t>
  </si>
  <si>
    <t>IO_L15N_T2L_N5_AD11N_67</t>
  </si>
  <si>
    <t>c0_ddr4_dq[9]</t>
  </si>
  <si>
    <t>C16</t>
  </si>
  <si>
    <t>IOB_X0Y190</t>
  </si>
  <si>
    <t>IO_L17P_T2U_N8_AD10P_67</t>
  </si>
  <si>
    <t>c0_ddr4_dq[8]</t>
  </si>
  <si>
    <t>D26</t>
  </si>
  <si>
    <t>IOB_X0Y159</t>
  </si>
  <si>
    <t>IO_L2N_T0L_N3_67</t>
  </si>
  <si>
    <t>c0_ddr4_dq[7]</t>
  </si>
  <si>
    <t>B24</t>
  </si>
  <si>
    <t>IOB_X0Y160</t>
  </si>
  <si>
    <t>IO_L3P_T0L_N4_AD15P_67</t>
  </si>
  <si>
    <t>c0_ddr4_dq[6]</t>
  </si>
  <si>
    <t>C26</t>
  </si>
  <si>
    <t>IOB_X0Y166</t>
  </si>
  <si>
    <t>IO_L6P_T0U_N10_AD6P_67</t>
  </si>
  <si>
    <t>c0_ddr4_dq[5]</t>
  </si>
  <si>
    <t>D24</t>
  </si>
  <si>
    <t>IOB_X0Y164</t>
  </si>
  <si>
    <t>IO_L5P_T0U_N8_AD14P_67</t>
  </si>
  <si>
    <t>c0_ddr4_dq[4]</t>
  </si>
  <si>
    <t>B26</t>
  </si>
  <si>
    <t>IOB_X0Y167</t>
  </si>
  <si>
    <t>IO_L6N_T0U_N11_AD6N_67</t>
  </si>
  <si>
    <t>c0_ddr4_dq[3]</t>
  </si>
  <si>
    <t>C24</t>
  </si>
  <si>
    <t>IOB_X0Y165</t>
  </si>
  <si>
    <t>IO_L5N_T0U_N9_AD14N_67</t>
  </si>
  <si>
    <t>c0_ddr4_dq[2]</t>
  </si>
  <si>
    <t>B25</t>
  </si>
  <si>
    <t>IOB_X0Y161</t>
  </si>
  <si>
    <t>IO_L3N_T0L_N5_AD15N_67</t>
  </si>
  <si>
    <t>c0_ddr4_dq[1]</t>
  </si>
  <si>
    <t>D25</t>
  </si>
  <si>
    <t>IOB_X0Y158</t>
  </si>
  <si>
    <t>IO_L2P_T0L_N2_67</t>
  </si>
  <si>
    <t>c0_ddr4_dq[0]</t>
  </si>
  <si>
    <t>D19</t>
  </si>
  <si>
    <t>IOB_X0Y182</t>
  </si>
  <si>
    <t>IO_L13P_T2L_N0_GC_QBC_67</t>
  </si>
  <si>
    <t>c0_ddr4_dm_dbi_n[1]</t>
  </si>
  <si>
    <t>A24</t>
  </si>
  <si>
    <t>IOB_X0Y156</t>
  </si>
  <si>
    <t>IO_L1P_T0L_N0_DBC_67</t>
  </si>
  <si>
    <t>c0_ddr4_dm_dbi_n[0]</t>
  </si>
  <si>
    <t>B19</t>
  </si>
  <si>
    <t>IOB_X0Y188</t>
  </si>
  <si>
    <t>IO_L16P_T2U_N6_QBC_AD3P_67</t>
  </si>
  <si>
    <t>c0_ddr4_dqs_t[1]</t>
  </si>
  <si>
    <t>D23</t>
  </si>
  <si>
    <t>IOB_X0Y162</t>
  </si>
  <si>
    <t>IO_L4P_T0U_N6_DBC_AD7P_67</t>
  </si>
  <si>
    <t>c0_ddr4_dqs_t[0]</t>
  </si>
  <si>
    <t>A19</t>
  </si>
  <si>
    <t>IOB_X0Y189</t>
  </si>
  <si>
    <t>IO_L16N_T2U_N7_QBC_AD3N_67</t>
  </si>
  <si>
    <t>c0_ddr4_dqs_c[1]</t>
  </si>
  <si>
    <t>C23</t>
  </si>
  <si>
    <t>IOB_X0Y163</t>
  </si>
  <si>
    <t>IO_L4N_T0U_N7_DBC_AD7N_67</t>
  </si>
  <si>
    <t>c0_ddr4_dqs_c[0]</t>
  </si>
  <si>
    <t>H18</t>
  </si>
  <si>
    <t>IOB_X0Y206</t>
  </si>
  <si>
    <t>IO_L24N_T3U_N11_67</t>
  </si>
  <si>
    <t>c0_ddr4_odt[0]</t>
  </si>
  <si>
    <t>D21</t>
  </si>
  <si>
    <t>IOB_X0Y180</t>
  </si>
  <si>
    <t>IO_L12N_T1U_N11_GC_67</t>
  </si>
  <si>
    <t>c0_ddr4_ba[1]</t>
  </si>
  <si>
    <t>D20</t>
  </si>
  <si>
    <t>IOB_X0Y179</t>
  </si>
  <si>
    <t>IO_L12P_T1U_N10_GC_67</t>
  </si>
  <si>
    <t>c0_ddr4_ba[0]</t>
  </si>
  <si>
    <t>C19</t>
  </si>
  <si>
    <t>IOB_X0Y183</t>
  </si>
  <si>
    <t>IO_L13N_T2L_N1_GC_QBC_67</t>
  </si>
  <si>
    <t>c0_ddr4_bg[0]</t>
  </si>
  <si>
    <t>A25</t>
  </si>
  <si>
    <t>IOB_X0Y157</t>
  </si>
  <si>
    <t>IO_L1N_T0L_N1_DBC_67</t>
  </si>
  <si>
    <t>c0_ddr4_adr[16]</t>
  </si>
  <si>
    <t>H17</t>
  </si>
  <si>
    <t>IOB_X0Y205</t>
  </si>
  <si>
    <t>IO_L24P_T3U_N10_67</t>
  </si>
  <si>
    <t>c0_ddr4_adr[15]</t>
  </si>
  <si>
    <t>G16</t>
  </si>
  <si>
    <t>IOB_X0Y202</t>
  </si>
  <si>
    <t>IO_L22N_T3U_N7_DBC_AD0N_67</t>
  </si>
  <si>
    <t>c0_ddr4_adr[14]</t>
  </si>
  <si>
    <t>A23</t>
  </si>
  <si>
    <t>IOB_X0Y170</t>
  </si>
  <si>
    <t>IO_L7N_T1L_N1_QBC_AD13N_67</t>
  </si>
  <si>
    <t>c0_ddr4_adr[13]</t>
  </si>
  <si>
    <t>C21</t>
  </si>
  <si>
    <t>IOB_X0Y175</t>
  </si>
  <si>
    <t>IO_L10P_T1U_N6_QBC_AD4P_67</t>
  </si>
  <si>
    <t>c0_ddr4_adr[12]</t>
  </si>
  <si>
    <t>G19</t>
  </si>
  <si>
    <t>IOB_X0Y195</t>
  </si>
  <si>
    <t>IO_L19P_T3L_N0_DBC_AD9P_67</t>
  </si>
  <si>
    <t>c0_ddr4_adr[11]</t>
  </si>
  <si>
    <t>H16</t>
  </si>
  <si>
    <t>IOB_X0Y201</t>
  </si>
  <si>
    <t>IO_L22P_T3U_N6_DBC_AD0P_67</t>
  </si>
  <si>
    <t>c0_ddr4_adr[10]</t>
  </si>
  <si>
    <t>B22</t>
  </si>
  <si>
    <t>IOB_X0Y174</t>
  </si>
  <si>
    <t>IO_L9N_T1L_N5_AD12N_67</t>
  </si>
  <si>
    <t>c0_ddr4_adr[9]</t>
  </si>
  <si>
    <t>B20</t>
  </si>
  <si>
    <t>IOB_X0Y171</t>
  </si>
  <si>
    <t>IO_L8P_T1L_N2_AD5P_67</t>
  </si>
  <si>
    <t>c0_ddr4_adr[8]</t>
  </si>
  <si>
    <t>A22</t>
  </si>
  <si>
    <t>IOB_X0Y169</t>
  </si>
  <si>
    <t>IO_L7P_T1L_N0_QBC_AD13P_67</t>
  </si>
  <si>
    <t>c0_ddr4_adr[7]</t>
  </si>
  <si>
    <t>G17</t>
  </si>
  <si>
    <t>IOB_X0Y197</t>
  </si>
  <si>
    <t>IO_L20P_T3L_N2_AD1P_67</t>
  </si>
  <si>
    <t>c0_ddr4_adr[6]</t>
  </si>
  <si>
    <t>B21</t>
  </si>
  <si>
    <t>IOB_X0Y173</t>
  </si>
  <si>
    <t>IO_L9P_T1L_N4_AD12P_67</t>
  </si>
  <si>
    <t>c0_ddr4_adr[5]</t>
  </si>
  <si>
    <t>E17</t>
  </si>
  <si>
    <t>IOB_X0Y203</t>
  </si>
  <si>
    <t>IO_L23P_T3U_N8_67</t>
  </si>
  <si>
    <t>c0_ddr4_adr[4]</t>
  </si>
  <si>
    <t>A20</t>
  </si>
  <si>
    <t>IOB_X0Y172</t>
  </si>
  <si>
    <t>IO_L8N_T1L_N3_AD5N_67</t>
  </si>
  <si>
    <t>c0_ddr4_adr[3]</t>
  </si>
  <si>
    <t>F20</t>
  </si>
  <si>
    <t>IOB_X0Y196</t>
  </si>
  <si>
    <t>IO_L19N_T3L_N1_DBC_AD9N_67</t>
  </si>
  <si>
    <t>c0_ddr4_adr[2]</t>
  </si>
  <si>
    <t>C22</t>
  </si>
  <si>
    <t>IOB_X0Y176</t>
  </si>
  <si>
    <t>IO_L10N_T1U_N7_QBC_AD4N_67</t>
  </si>
  <si>
    <t>c0_ddr4_adr[1]</t>
  </si>
  <si>
    <t>F17</t>
  </si>
  <si>
    <t>IOB_X0Y198</t>
  </si>
  <si>
    <t>IO_L20N_T3L_N3_AD1N_67</t>
  </si>
  <si>
    <t>c0_ddr4_adr[0]</t>
  </si>
  <si>
    <t>D16</t>
  </si>
  <si>
    <t>IOB_X0Y194</t>
  </si>
  <si>
    <t>IO_T2U_N12_67</t>
  </si>
  <si>
    <t>c0_ddr4_cs_n[0]</t>
  </si>
  <si>
    <t>E16</t>
  </si>
  <si>
    <t>IOB_X0Y207</t>
  </si>
  <si>
    <t>IO_T3U_N12_67</t>
  </si>
  <si>
    <t>c0_ddr4_cke[0]</t>
  </si>
  <si>
    <t>F18</t>
  </si>
  <si>
    <t>IOB_X0Y199</t>
  </si>
  <si>
    <t>IO_L21P_T3L_N4_AD8P_67</t>
  </si>
  <si>
    <t>c0_ddr4_ck_t[0]</t>
  </si>
  <si>
    <t>F19</t>
  </si>
  <si>
    <t>IOB_X0Y200</t>
  </si>
  <si>
    <t>IO_L21N_T3L_N5_AD8N_67</t>
  </si>
  <si>
    <t>c0_ddr4_ck_c[0]</t>
  </si>
  <si>
    <t>E18</t>
  </si>
  <si>
    <t>IOB_X0Y204</t>
  </si>
  <si>
    <t>IO_L23N_T3U_N9_67</t>
  </si>
  <si>
    <t>c0_ddr4_act_n</t>
  </si>
  <si>
    <t>E20</t>
  </si>
  <si>
    <t>IOB_X0Y177</t>
  </si>
  <si>
    <t>IO_L11P_T1U_N8_GC_67</t>
  </si>
  <si>
    <t>c0_sys_clk_p</t>
  </si>
  <si>
    <t>E21</t>
  </si>
  <si>
    <t>IOB_X0Y178</t>
  </si>
  <si>
    <t>IO_L11N_T1U_N9_GC_67</t>
  </si>
  <si>
    <t>c0_sys_clk_n</t>
  </si>
  <si>
    <t>E22</t>
  </si>
  <si>
    <t>IOB_X0Y181</t>
  </si>
  <si>
    <t>IO_T1U_N12_67</t>
  </si>
  <si>
    <t>c0_ddr4_reset_n</t>
  </si>
  <si>
    <t>AC16</t>
  </si>
  <si>
    <t>IOB_X0Y52</t>
  </si>
  <si>
    <t>IO_L1P_T0L_N0_DBC_RS0_65</t>
  </si>
  <si>
    <t>c0_data_compare_error</t>
  </si>
  <si>
    <t>AB17</t>
  </si>
  <si>
    <t>IOB_X0Y54</t>
  </si>
  <si>
    <t>IO_L2P_T0L_N2_FOE_B_65</t>
  </si>
  <si>
    <t>sys_rst</t>
  </si>
  <si>
    <t>AD16</t>
  </si>
  <si>
    <t>IOB_X0Y53</t>
  </si>
  <si>
    <t>IO_L1N_T0L_N1_DBC_RS1_65</t>
  </si>
  <si>
    <t>c0_init_calib_complete</t>
  </si>
  <si>
    <t>FPGA</t>
  </si>
  <si>
    <t>DDR</t>
  </si>
  <si>
    <t>Min Delay (ps)</t>
  </si>
  <si>
    <t>Max Delay (ps)</t>
  </si>
  <si>
    <t>Avg Delay (ps)</t>
  </si>
  <si>
    <t>Added Delay (ps)</t>
  </si>
  <si>
    <t>Added Trace Length (mm)</t>
  </si>
  <si>
    <t>ER:</t>
  </si>
  <si>
    <t>SQRT ER:</t>
  </si>
  <si>
    <t>New Total delay</t>
  </si>
  <si>
    <t>Longest Delay</t>
  </si>
  <si>
    <t>Upper Byte DQS</t>
  </si>
  <si>
    <t>Lower Byte DQS</t>
  </si>
  <si>
    <t>CLK</t>
  </si>
  <si>
    <t>ADDR</t>
  </si>
  <si>
    <t>Upper Data Byte</t>
  </si>
  <si>
    <t>Lower Data Byte</t>
  </si>
  <si>
    <t>Control/Command</t>
  </si>
  <si>
    <t>Address/CLK</t>
  </si>
  <si>
    <t>Original Trace Length (mm)</t>
  </si>
  <si>
    <t xml:space="preserve">Longest Trace = </t>
  </si>
  <si>
    <t>Length Adjustment (Longest - (Original + Added Length))</t>
  </si>
  <si>
    <t>Total Length</t>
  </si>
  <si>
    <t>Data Lane</t>
  </si>
  <si>
    <t>udm</t>
  </si>
  <si>
    <t>ldm</t>
  </si>
  <si>
    <t>udqs+</t>
  </si>
  <si>
    <t>ldqs+</t>
  </si>
  <si>
    <t>udgs-</t>
  </si>
  <si>
    <t>ldqs-</t>
  </si>
  <si>
    <t>Efeff:</t>
  </si>
  <si>
    <t>SQRT Ereff:</t>
  </si>
  <si>
    <t>&lt;- User Ereff</t>
  </si>
  <si>
    <t>ck+</t>
  </si>
  <si>
    <t>ck-</t>
  </si>
  <si>
    <t>odt</t>
  </si>
  <si>
    <t>ba1</t>
  </si>
  <si>
    <t>ba0</t>
  </si>
  <si>
    <t>bg0</t>
  </si>
  <si>
    <t>cs</t>
  </si>
  <si>
    <t>cke</t>
  </si>
  <si>
    <t>act</t>
  </si>
  <si>
    <t>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</si>
</sst>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924F-E046-8E42-8636-582E37F598C9}">
  <dimension ref="A1:AK73"/>
  <sheetViews>
    <sheetView tabSelected="1" topLeftCell="M1" zoomScale="109" workbookViewId="0">
      <selection activeCell="V4" sqref="V4"/>
    </sheetView>
  </sheetViews>
  <sheetFormatPr baseColWidth="10" defaultRowHeight="16" x14ac:dyDescent="0.2"/>
  <cols>
    <col min="3" max="3" width="11" bestFit="1" customWidth="1"/>
    <col min="4" max="4" width="28.5" bestFit="1" customWidth="1"/>
    <col min="7" max="7" width="21.1640625" customWidth="1"/>
    <col min="9" max="9" width="14.83203125" bestFit="1" customWidth="1"/>
    <col min="10" max="10" width="20.6640625" bestFit="1" customWidth="1"/>
    <col min="12" max="12" width="12.6640625" bestFit="1" customWidth="1"/>
    <col min="13" max="13" width="13" bestFit="1" customWidth="1"/>
    <col min="14" max="14" width="12.33203125" bestFit="1" customWidth="1"/>
    <col min="16" max="16" width="14.6640625" bestFit="1" customWidth="1"/>
    <col min="17" max="17" width="21.6640625" bestFit="1" customWidth="1"/>
    <col min="18" max="18" width="24.33203125" bestFit="1" customWidth="1"/>
    <col min="19" max="19" width="15" bestFit="1" customWidth="1"/>
    <col min="20" max="20" width="14.6640625" bestFit="1" customWidth="1"/>
    <col min="21" max="21" width="21.6640625" bestFit="1" customWidth="1"/>
    <col min="26" max="26" width="13.83203125" bestFit="1" customWidth="1"/>
    <col min="27" max="27" width="23" bestFit="1" customWidth="1"/>
    <col min="28" max="28" width="13.83203125" bestFit="1" customWidth="1"/>
    <col min="30" max="30" width="46.1640625" bestFit="1" customWidth="1"/>
  </cols>
  <sheetData>
    <row r="1" spans="1:37" x14ac:dyDescent="0.2">
      <c r="A1" s="1" t="s">
        <v>227</v>
      </c>
      <c r="B1" s="1"/>
      <c r="C1" s="1"/>
      <c r="D1" s="1"/>
      <c r="E1" s="1"/>
      <c r="F1" s="1"/>
      <c r="G1" s="1"/>
      <c r="H1" s="1"/>
      <c r="I1" s="1"/>
      <c r="J1" s="1"/>
      <c r="L1" s="1" t="s">
        <v>228</v>
      </c>
      <c r="M1" s="1"/>
      <c r="N1" s="1"/>
      <c r="AB1" t="s">
        <v>234</v>
      </c>
      <c r="AC1">
        <v>4.3</v>
      </c>
      <c r="AD1" t="s">
        <v>235</v>
      </c>
      <c r="AE1">
        <f>SQRT(AC1)</f>
        <v>2.0736441353327719</v>
      </c>
      <c r="AH1" t="s">
        <v>257</v>
      </c>
      <c r="AI1">
        <v>3.048</v>
      </c>
      <c r="AJ1" t="s">
        <v>258</v>
      </c>
      <c r="AK1">
        <f>SQRT(AI1)</f>
        <v>1.7458522274236157</v>
      </c>
    </row>
    <row r="2" spans="1:3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L2" t="s">
        <v>229</v>
      </c>
      <c r="M2" t="s">
        <v>230</v>
      </c>
      <c r="N2" t="s">
        <v>231</v>
      </c>
      <c r="R2" t="s">
        <v>237</v>
      </c>
      <c r="U2" t="s">
        <v>232</v>
      </c>
      <c r="V2" t="s">
        <v>233</v>
      </c>
      <c r="Z2" t="s">
        <v>236</v>
      </c>
      <c r="AA2" t="s">
        <v>246</v>
      </c>
      <c r="AB2" t="s">
        <v>247</v>
      </c>
      <c r="AC2" s="11">
        <f>AA5+V5</f>
        <v>19.549050951060554</v>
      </c>
      <c r="AD2" t="s">
        <v>248</v>
      </c>
      <c r="AE2" t="s">
        <v>249</v>
      </c>
      <c r="AF2" t="s">
        <v>250</v>
      </c>
    </row>
    <row r="3" spans="1:37" x14ac:dyDescent="0.2">
      <c r="A3" s="3">
        <v>67</v>
      </c>
      <c r="B3" s="3" t="s">
        <v>10</v>
      </c>
      <c r="C3" s="3" t="s">
        <v>11</v>
      </c>
      <c r="D3" s="3" t="s">
        <v>12</v>
      </c>
      <c r="E3" s="3">
        <v>117.96899999999999</v>
      </c>
      <c r="F3" s="3">
        <v>119.155</v>
      </c>
      <c r="G3" s="3">
        <v>118.562</v>
      </c>
      <c r="H3" s="3"/>
      <c r="I3" s="3" t="s">
        <v>13</v>
      </c>
      <c r="J3" s="3" t="s">
        <v>14</v>
      </c>
      <c r="K3" s="3"/>
      <c r="L3" s="3">
        <v>14</v>
      </c>
      <c r="M3" s="3">
        <v>45</v>
      </c>
      <c r="N3" s="3">
        <f>AVERAGE(L3,M3)</f>
        <v>29.5</v>
      </c>
      <c r="O3" s="3"/>
      <c r="P3" s="3"/>
      <c r="Q3" s="3" t="s">
        <v>238</v>
      </c>
      <c r="R3" s="3">
        <v>128.8965</v>
      </c>
      <c r="S3" s="3"/>
      <c r="T3" s="3"/>
      <c r="U3" s="3">
        <f>$R$3-G3</f>
        <v>10.334500000000006</v>
      </c>
      <c r="V3" s="3">
        <f>(U3/(85*$AE$1))*25.4</f>
        <v>1.4892583120151908</v>
      </c>
      <c r="W3" s="3"/>
      <c r="X3" s="3"/>
      <c r="Y3" s="3"/>
      <c r="Z3" s="3">
        <f>G3+U3</f>
        <v>128.8965</v>
      </c>
      <c r="AA3">
        <v>17.166799999999999</v>
      </c>
      <c r="AD3">
        <f>($AC$2-(AA3+V3))</f>
        <v>0.89299263904536375</v>
      </c>
      <c r="AE3" s="3">
        <f>AD3+AA3</f>
        <v>18.059792639045362</v>
      </c>
      <c r="AF3">
        <v>15</v>
      </c>
    </row>
    <row r="4" spans="1:37" x14ac:dyDescent="0.2">
      <c r="A4" s="3">
        <v>67</v>
      </c>
      <c r="B4" s="3" t="s">
        <v>15</v>
      </c>
      <c r="C4" s="3" t="s">
        <v>16</v>
      </c>
      <c r="D4" s="3" t="s">
        <v>17</v>
      </c>
      <c r="E4" s="3">
        <v>115.624</v>
      </c>
      <c r="F4" s="3">
        <v>116.786</v>
      </c>
      <c r="G4" s="3">
        <v>116.205</v>
      </c>
      <c r="H4" s="3"/>
      <c r="I4" s="3" t="s">
        <v>13</v>
      </c>
      <c r="J4" s="3" t="s">
        <v>18</v>
      </c>
      <c r="K4" s="3"/>
      <c r="L4" s="3">
        <v>14</v>
      </c>
      <c r="M4" s="3">
        <v>45</v>
      </c>
      <c r="N4" s="3">
        <f t="shared" ref="N4:N18" si="0">AVERAGE(L4,M4)</f>
        <v>29.5</v>
      </c>
      <c r="O4" s="3"/>
      <c r="P4" s="3"/>
      <c r="Q4" s="3" t="s">
        <v>239</v>
      </c>
      <c r="R4" s="3">
        <v>112.566</v>
      </c>
      <c r="S4" s="3"/>
      <c r="T4" s="3"/>
      <c r="U4" s="3">
        <f t="shared" ref="U4:U19" si="1">$R$3-G4</f>
        <v>12.691500000000005</v>
      </c>
      <c r="V4" s="3">
        <f>(U4/(85*$AE$1))*25.4</f>
        <v>1.8289149805932357</v>
      </c>
      <c r="W4" s="3"/>
      <c r="X4" s="3"/>
      <c r="Y4" s="3"/>
      <c r="Z4" s="3">
        <f>G4+U4</f>
        <v>128.8965</v>
      </c>
      <c r="AA4">
        <v>13.4071</v>
      </c>
      <c r="AD4">
        <f t="shared" ref="AD4:AD28" si="2">($AC$2-(AA4+V4))</f>
        <v>4.3130359704673182</v>
      </c>
      <c r="AE4" s="3">
        <f t="shared" ref="AE4:AE28" si="3">AD4+AA4</f>
        <v>17.720135970467318</v>
      </c>
      <c r="AF4">
        <v>14</v>
      </c>
    </row>
    <row r="5" spans="1:37" x14ac:dyDescent="0.2">
      <c r="A5" s="3">
        <v>67</v>
      </c>
      <c r="B5" s="3" t="s">
        <v>19</v>
      </c>
      <c r="C5" s="3" t="s">
        <v>20</v>
      </c>
      <c r="D5" s="3" t="s">
        <v>21</v>
      </c>
      <c r="E5" s="3">
        <v>109.173</v>
      </c>
      <c r="F5" s="3">
        <v>110.271</v>
      </c>
      <c r="G5" s="3">
        <v>109.72199999999999</v>
      </c>
      <c r="H5" s="3"/>
      <c r="I5" s="3" t="s">
        <v>13</v>
      </c>
      <c r="J5" s="3" t="s">
        <v>22</v>
      </c>
      <c r="K5" s="3"/>
      <c r="L5" s="3">
        <v>14</v>
      </c>
      <c r="M5" s="3">
        <v>45</v>
      </c>
      <c r="N5" s="3">
        <f t="shared" si="0"/>
        <v>29.5</v>
      </c>
      <c r="O5" s="3"/>
      <c r="P5" s="3"/>
      <c r="Q5" s="3" t="s">
        <v>240</v>
      </c>
      <c r="R5" s="3">
        <v>91.385000000000005</v>
      </c>
      <c r="S5" s="3"/>
      <c r="T5" s="3"/>
      <c r="U5" s="3">
        <f t="shared" si="1"/>
        <v>19.174500000000009</v>
      </c>
      <c r="V5" s="3">
        <f>(U5/(85*$AE$1))*25.4</f>
        <v>2.7631509510605521</v>
      </c>
      <c r="W5" s="3"/>
      <c r="X5" s="3"/>
      <c r="Y5" s="3"/>
      <c r="Z5" s="3">
        <f>G5+U5</f>
        <v>128.8965</v>
      </c>
      <c r="AA5">
        <v>16.785900000000002</v>
      </c>
      <c r="AD5">
        <f>((V5))</f>
        <v>2.7631509510605521</v>
      </c>
      <c r="AE5" s="3">
        <f>AD5+AA5</f>
        <v>19.549050951060554</v>
      </c>
      <c r="AF5">
        <v>13</v>
      </c>
    </row>
    <row r="6" spans="1:37" x14ac:dyDescent="0.2">
      <c r="A6" s="3">
        <v>67</v>
      </c>
      <c r="B6" s="3" t="s">
        <v>23</v>
      </c>
      <c r="C6" s="3" t="s">
        <v>24</v>
      </c>
      <c r="D6" s="3" t="s">
        <v>25</v>
      </c>
      <c r="E6" s="3">
        <v>115.276</v>
      </c>
      <c r="F6" s="3">
        <v>116.434</v>
      </c>
      <c r="G6" s="3">
        <v>115.855</v>
      </c>
      <c r="H6" s="3"/>
      <c r="I6" s="3" t="s">
        <v>13</v>
      </c>
      <c r="J6" s="3" t="s">
        <v>26</v>
      </c>
      <c r="K6" s="3"/>
      <c r="L6" s="3">
        <v>14</v>
      </c>
      <c r="M6" s="3">
        <v>45</v>
      </c>
      <c r="N6" s="3">
        <f t="shared" si="0"/>
        <v>29.5</v>
      </c>
      <c r="O6" s="3"/>
      <c r="P6" s="3"/>
      <c r="Q6" s="3" t="s">
        <v>241</v>
      </c>
      <c r="R6" s="3">
        <f>MAX(G29:G45)</f>
        <v>127.5505</v>
      </c>
      <c r="S6" s="3"/>
      <c r="T6" s="3"/>
      <c r="U6" s="3">
        <f t="shared" si="1"/>
        <v>13.041499999999999</v>
      </c>
      <c r="V6" s="3">
        <f>(U6/(85*$AE$1))*25.4</f>
        <v>1.879351906347293</v>
      </c>
      <c r="W6" s="3"/>
      <c r="X6" s="3"/>
      <c r="Y6" s="3"/>
      <c r="Z6" s="3">
        <f>G6+U6</f>
        <v>128.8965</v>
      </c>
      <c r="AA6">
        <v>11.832599999999999</v>
      </c>
      <c r="AD6">
        <f t="shared" si="2"/>
        <v>5.8370990447132627</v>
      </c>
      <c r="AE6" s="3">
        <f t="shared" si="3"/>
        <v>17.669699044713262</v>
      </c>
      <c r="AF6">
        <v>12</v>
      </c>
    </row>
    <row r="7" spans="1:37" x14ac:dyDescent="0.2">
      <c r="A7" s="3">
        <v>67</v>
      </c>
      <c r="B7" s="3" t="s">
        <v>27</v>
      </c>
      <c r="C7" s="3" t="s">
        <v>28</v>
      </c>
      <c r="D7" s="3" t="s">
        <v>29</v>
      </c>
      <c r="E7" s="3">
        <v>116.176</v>
      </c>
      <c r="F7" s="3">
        <v>117.34399999999999</v>
      </c>
      <c r="G7" s="3">
        <v>116.76</v>
      </c>
      <c r="H7" s="3"/>
      <c r="I7" s="3" t="s">
        <v>13</v>
      </c>
      <c r="J7" s="3" t="s">
        <v>30</v>
      </c>
      <c r="K7" s="3"/>
      <c r="L7" s="3">
        <v>14</v>
      </c>
      <c r="M7" s="3">
        <v>45</v>
      </c>
      <c r="N7" s="3">
        <f t="shared" si="0"/>
        <v>29.5</v>
      </c>
      <c r="O7" s="3"/>
      <c r="P7" s="3"/>
      <c r="Q7" s="3"/>
      <c r="R7" s="3"/>
      <c r="S7" s="3"/>
      <c r="T7" s="3"/>
      <c r="U7" s="3">
        <f t="shared" si="1"/>
        <v>12.136499999999998</v>
      </c>
      <c r="V7" s="3">
        <f>(U7/(85*$AE$1))*25.4</f>
        <v>1.7489364268975134</v>
      </c>
      <c r="W7" s="3"/>
      <c r="X7" s="3"/>
      <c r="Y7" s="3"/>
      <c r="Z7" s="3">
        <f>G7+U7</f>
        <v>128.8965</v>
      </c>
      <c r="AA7">
        <v>15.441000000000001</v>
      </c>
      <c r="AD7">
        <f t="shared" si="2"/>
        <v>2.35911452416304</v>
      </c>
      <c r="AE7" s="3">
        <f t="shared" si="3"/>
        <v>17.800114524163043</v>
      </c>
      <c r="AF7">
        <v>11</v>
      </c>
    </row>
    <row r="8" spans="1:37" x14ac:dyDescent="0.2">
      <c r="A8" s="3">
        <v>67</v>
      </c>
      <c r="B8" s="3" t="s">
        <v>31</v>
      </c>
      <c r="C8" s="3" t="s">
        <v>32</v>
      </c>
      <c r="D8" s="3" t="s">
        <v>33</v>
      </c>
      <c r="E8" s="3">
        <v>116.80500000000001</v>
      </c>
      <c r="F8" s="3">
        <v>117.979</v>
      </c>
      <c r="G8" s="3">
        <v>117.392</v>
      </c>
      <c r="H8" s="3"/>
      <c r="I8" s="3" t="s">
        <v>13</v>
      </c>
      <c r="J8" s="3" t="s">
        <v>34</v>
      </c>
      <c r="K8" s="3"/>
      <c r="L8" s="3">
        <v>14</v>
      </c>
      <c r="M8" s="3">
        <v>45</v>
      </c>
      <c r="N8" s="3">
        <f t="shared" si="0"/>
        <v>29.5</v>
      </c>
      <c r="O8" s="3"/>
      <c r="P8" s="3"/>
      <c r="Q8" s="3"/>
      <c r="R8" s="3"/>
      <c r="S8" s="10"/>
      <c r="T8" s="3"/>
      <c r="U8" s="3">
        <f t="shared" si="1"/>
        <v>11.504500000000007</v>
      </c>
      <c r="V8" s="3">
        <f>(U8/(85*$AE$1))*25.4</f>
        <v>1.6578617495359007</v>
      </c>
      <c r="W8" s="3"/>
      <c r="X8" s="3"/>
      <c r="Y8" s="3"/>
      <c r="Z8" s="3">
        <f>G8+U8</f>
        <v>128.8965</v>
      </c>
      <c r="AA8">
        <v>12.4908</v>
      </c>
      <c r="AD8">
        <f t="shared" si="2"/>
        <v>5.4003892015246535</v>
      </c>
      <c r="AE8" s="3">
        <f t="shared" si="3"/>
        <v>17.891189201524654</v>
      </c>
      <c r="AF8">
        <v>10</v>
      </c>
    </row>
    <row r="9" spans="1:37" x14ac:dyDescent="0.2">
      <c r="A9" s="3">
        <v>67</v>
      </c>
      <c r="B9" s="3" t="s">
        <v>35</v>
      </c>
      <c r="C9" s="3" t="s">
        <v>36</v>
      </c>
      <c r="D9" s="3" t="s">
        <v>37</v>
      </c>
      <c r="E9" s="3">
        <v>112.542</v>
      </c>
      <c r="F9" s="3">
        <v>113.673</v>
      </c>
      <c r="G9" s="3">
        <v>113.1075</v>
      </c>
      <c r="H9" s="3"/>
      <c r="I9" s="3" t="s">
        <v>13</v>
      </c>
      <c r="J9" s="3" t="s">
        <v>38</v>
      </c>
      <c r="K9" s="3"/>
      <c r="L9" s="3">
        <v>14</v>
      </c>
      <c r="M9" s="3">
        <v>45</v>
      </c>
      <c r="N9" s="3">
        <f t="shared" si="0"/>
        <v>29.5</v>
      </c>
      <c r="O9" s="3"/>
      <c r="P9" s="3"/>
      <c r="Q9" s="3"/>
      <c r="R9" s="3"/>
      <c r="S9" s="3"/>
      <c r="T9" s="3"/>
      <c r="U9" s="3">
        <f t="shared" si="1"/>
        <v>15.789000000000001</v>
      </c>
      <c r="V9" s="3">
        <f>(U9/(85*$AE$1))*25.4</f>
        <v>2.2752817735166517</v>
      </c>
      <c r="W9" s="3"/>
      <c r="X9" s="3"/>
      <c r="Y9" s="3"/>
      <c r="Z9" s="3">
        <f>G9+U9</f>
        <v>128.8965</v>
      </c>
      <c r="AA9">
        <v>12.928000000000001</v>
      </c>
      <c r="AD9">
        <f t="shared" si="2"/>
        <v>4.345769177543902</v>
      </c>
      <c r="AE9" s="3">
        <f t="shared" si="3"/>
        <v>17.273769177543905</v>
      </c>
      <c r="AF9">
        <v>9</v>
      </c>
    </row>
    <row r="10" spans="1:37" x14ac:dyDescent="0.2">
      <c r="A10" s="3">
        <v>67</v>
      </c>
      <c r="B10" s="3" t="s">
        <v>39</v>
      </c>
      <c r="C10" s="3" t="s">
        <v>40</v>
      </c>
      <c r="D10" s="3" t="s">
        <v>41</v>
      </c>
      <c r="E10" s="3">
        <v>108.715</v>
      </c>
      <c r="F10" s="3">
        <v>109.80800000000001</v>
      </c>
      <c r="G10" s="3">
        <v>109.2615</v>
      </c>
      <c r="H10" s="3"/>
      <c r="I10" s="3" t="s">
        <v>13</v>
      </c>
      <c r="J10" s="3" t="s">
        <v>42</v>
      </c>
      <c r="K10" s="3"/>
      <c r="L10" s="3">
        <v>14</v>
      </c>
      <c r="M10" s="3">
        <v>45</v>
      </c>
      <c r="N10" s="3">
        <f t="shared" si="0"/>
        <v>29.5</v>
      </c>
      <c r="O10" s="3"/>
      <c r="P10" s="3"/>
      <c r="Q10" s="3"/>
      <c r="R10" s="3"/>
      <c r="S10" s="3"/>
      <c r="T10" s="3"/>
      <c r="U10" s="3">
        <f t="shared" si="1"/>
        <v>19.635000000000005</v>
      </c>
      <c r="V10" s="3">
        <f>(U10/(85*$AE$1))*25.4</f>
        <v>2.8295115348026769</v>
      </c>
      <c r="W10" s="3"/>
      <c r="X10" s="3"/>
      <c r="Y10" s="3"/>
      <c r="Z10" s="3">
        <f>G10+U10</f>
        <v>128.8965</v>
      </c>
      <c r="AA10">
        <v>12.922599999999999</v>
      </c>
      <c r="AD10">
        <f t="shared" si="2"/>
        <v>3.796939416257878</v>
      </c>
      <c r="AE10" s="3">
        <f t="shared" si="3"/>
        <v>16.719539416257877</v>
      </c>
      <c r="AF10">
        <v>8</v>
      </c>
    </row>
    <row r="11" spans="1:37" x14ac:dyDescent="0.2">
      <c r="A11" s="4">
        <v>67</v>
      </c>
      <c r="B11" s="4" t="s">
        <v>43</v>
      </c>
      <c r="C11" s="4" t="s">
        <v>44</v>
      </c>
      <c r="D11" s="4" t="s">
        <v>45</v>
      </c>
      <c r="E11" s="4">
        <v>105.63</v>
      </c>
      <c r="F11" s="4">
        <v>106.691</v>
      </c>
      <c r="G11" s="4">
        <v>106.1605</v>
      </c>
      <c r="H11" s="4"/>
      <c r="I11" s="4" t="s">
        <v>13</v>
      </c>
      <c r="J11" s="4" t="s">
        <v>46</v>
      </c>
      <c r="K11" s="4"/>
      <c r="L11" s="4">
        <v>14</v>
      </c>
      <c r="M11" s="4">
        <v>45</v>
      </c>
      <c r="N11" s="4">
        <f t="shared" si="0"/>
        <v>29.5</v>
      </c>
      <c r="O11" s="4"/>
      <c r="P11" s="4"/>
      <c r="Q11" s="4"/>
      <c r="R11" s="4"/>
      <c r="S11" s="4"/>
      <c r="T11" s="4"/>
      <c r="U11" s="4">
        <f t="shared" si="1"/>
        <v>22.736000000000004</v>
      </c>
      <c r="V11" s="4">
        <f>(U11/(85*$AE$1))*25.4</f>
        <v>3.2763826969836347</v>
      </c>
      <c r="W11" s="4"/>
      <c r="X11" s="4"/>
      <c r="Y11" s="4"/>
      <c r="Z11" s="4">
        <f>G11+U11</f>
        <v>128.8965</v>
      </c>
      <c r="AA11">
        <v>16.128399999999999</v>
      </c>
      <c r="AD11">
        <f t="shared" si="2"/>
        <v>0.14426825407691979</v>
      </c>
      <c r="AE11" s="3">
        <f t="shared" si="3"/>
        <v>16.272668254076919</v>
      </c>
      <c r="AF11">
        <v>7</v>
      </c>
    </row>
    <row r="12" spans="1:37" x14ac:dyDescent="0.2">
      <c r="A12" s="4">
        <v>67</v>
      </c>
      <c r="B12" s="4" t="s">
        <v>47</v>
      </c>
      <c r="C12" s="4" t="s">
        <v>48</v>
      </c>
      <c r="D12" s="4" t="s">
        <v>49</v>
      </c>
      <c r="E12" s="4">
        <v>113.934</v>
      </c>
      <c r="F12" s="4">
        <v>115.07899999999999</v>
      </c>
      <c r="G12" s="4">
        <v>114.5065</v>
      </c>
      <c r="H12" s="4"/>
      <c r="I12" s="4" t="s">
        <v>13</v>
      </c>
      <c r="J12" s="4" t="s">
        <v>50</v>
      </c>
      <c r="K12" s="4"/>
      <c r="L12" s="4">
        <v>14</v>
      </c>
      <c r="M12" s="4">
        <v>45</v>
      </c>
      <c r="N12" s="4">
        <f t="shared" si="0"/>
        <v>29.5</v>
      </c>
      <c r="O12" s="4"/>
      <c r="P12" s="4"/>
      <c r="Q12" s="4"/>
      <c r="R12" s="4"/>
      <c r="S12" s="4"/>
      <c r="T12" s="4"/>
      <c r="U12" s="4">
        <f t="shared" si="1"/>
        <v>14.39</v>
      </c>
      <c r="V12" s="4">
        <f>(U12/(85*$AE$1))*25.4</f>
        <v>2.0736781760025726</v>
      </c>
      <c r="W12" s="4"/>
      <c r="X12" s="4"/>
      <c r="Y12" s="4"/>
      <c r="Z12" s="4">
        <f>G12+U12</f>
        <v>128.8965</v>
      </c>
      <c r="AA12">
        <v>10.196400000000001</v>
      </c>
      <c r="AD12">
        <f t="shared" si="2"/>
        <v>7.27897277505798</v>
      </c>
      <c r="AE12" s="3">
        <f t="shared" si="3"/>
        <v>17.475372775057981</v>
      </c>
      <c r="AF12">
        <v>6</v>
      </c>
    </row>
    <row r="13" spans="1:37" x14ac:dyDescent="0.2">
      <c r="A13" s="4">
        <v>67</v>
      </c>
      <c r="B13" s="4" t="s">
        <v>51</v>
      </c>
      <c r="C13" s="4" t="s">
        <v>52</v>
      </c>
      <c r="D13" s="4" t="s">
        <v>53</v>
      </c>
      <c r="E13" s="4">
        <v>116.95699999999999</v>
      </c>
      <c r="F13" s="4">
        <v>118.133</v>
      </c>
      <c r="G13" s="4">
        <v>117.545</v>
      </c>
      <c r="H13" s="4"/>
      <c r="I13" s="4" t="s">
        <v>13</v>
      </c>
      <c r="J13" s="4" t="s">
        <v>54</v>
      </c>
      <c r="K13" s="4"/>
      <c r="L13" s="4">
        <v>14</v>
      </c>
      <c r="M13" s="4">
        <v>45</v>
      </c>
      <c r="N13" s="4">
        <f t="shared" si="0"/>
        <v>29.5</v>
      </c>
      <c r="O13" s="4"/>
      <c r="P13" s="4"/>
      <c r="Q13" s="4"/>
      <c r="R13" s="4"/>
      <c r="S13" s="4"/>
      <c r="T13" s="4"/>
      <c r="U13" s="4">
        <f t="shared" si="1"/>
        <v>11.351500000000001</v>
      </c>
      <c r="V13" s="4">
        <f>(U13/(85*$AE$1))*25.4</f>
        <v>1.6358136077062686</v>
      </c>
      <c r="W13" s="4"/>
      <c r="X13" s="4"/>
      <c r="Y13" s="4"/>
      <c r="Z13" s="4">
        <f>G13+U13</f>
        <v>128.8965</v>
      </c>
      <c r="AA13">
        <v>16.514099999999999</v>
      </c>
      <c r="AD13">
        <f t="shared" si="2"/>
        <v>1.3991373433542869</v>
      </c>
      <c r="AE13" s="3">
        <f t="shared" si="3"/>
        <v>17.913237343354286</v>
      </c>
      <c r="AF13">
        <v>5</v>
      </c>
    </row>
    <row r="14" spans="1:37" x14ac:dyDescent="0.2">
      <c r="A14" s="4">
        <v>67</v>
      </c>
      <c r="B14" s="4" t="s">
        <v>55</v>
      </c>
      <c r="C14" s="4" t="s">
        <v>56</v>
      </c>
      <c r="D14" s="4" t="s">
        <v>57</v>
      </c>
      <c r="E14" s="4">
        <v>100.79600000000001</v>
      </c>
      <c r="F14" s="4">
        <v>101.809</v>
      </c>
      <c r="G14" s="4">
        <v>101.30249999999999</v>
      </c>
      <c r="H14" s="4"/>
      <c r="I14" s="4" t="s">
        <v>13</v>
      </c>
      <c r="J14" s="4" t="s">
        <v>58</v>
      </c>
      <c r="K14" s="4"/>
      <c r="L14" s="4">
        <v>14</v>
      </c>
      <c r="M14" s="4">
        <v>45</v>
      </c>
      <c r="N14" s="4">
        <f t="shared" si="0"/>
        <v>29.5</v>
      </c>
      <c r="O14" s="4"/>
      <c r="P14" s="4"/>
      <c r="Q14" s="4"/>
      <c r="R14" s="4"/>
      <c r="S14" s="4"/>
      <c r="T14" s="4"/>
      <c r="U14" s="4">
        <f t="shared" si="1"/>
        <v>27.594000000000008</v>
      </c>
      <c r="V14" s="4">
        <f>(U14/(85*$AE$1))*25.4</f>
        <v>3.9764472264499657</v>
      </c>
      <c r="W14" s="4"/>
      <c r="X14" s="4"/>
      <c r="Y14" s="4"/>
      <c r="Z14" s="4">
        <f>G14+U14</f>
        <v>128.8965</v>
      </c>
      <c r="AA14">
        <v>9.7639999999999993</v>
      </c>
      <c r="AD14">
        <f t="shared" si="2"/>
        <v>5.8086037246105882</v>
      </c>
      <c r="AE14" s="3">
        <f t="shared" si="3"/>
        <v>15.572603724610588</v>
      </c>
      <c r="AF14">
        <v>4</v>
      </c>
    </row>
    <row r="15" spans="1:37" x14ac:dyDescent="0.2">
      <c r="A15" s="4">
        <v>67</v>
      </c>
      <c r="B15" s="4" t="s">
        <v>59</v>
      </c>
      <c r="C15" s="4" t="s">
        <v>60</v>
      </c>
      <c r="D15" s="4" t="s">
        <v>61</v>
      </c>
      <c r="E15" s="4">
        <v>117.065</v>
      </c>
      <c r="F15" s="4">
        <v>118.242</v>
      </c>
      <c r="G15" s="4">
        <v>117.65349999999999</v>
      </c>
      <c r="H15" s="4"/>
      <c r="I15" s="4" t="s">
        <v>13</v>
      </c>
      <c r="J15" s="4" t="s">
        <v>62</v>
      </c>
      <c r="K15" s="4"/>
      <c r="L15" s="4">
        <v>14</v>
      </c>
      <c r="M15" s="4">
        <v>45</v>
      </c>
      <c r="N15" s="4">
        <f t="shared" si="0"/>
        <v>29.5</v>
      </c>
      <c r="O15" s="4"/>
      <c r="P15" s="4"/>
      <c r="Q15" s="4"/>
      <c r="R15" s="4"/>
      <c r="S15" s="4"/>
      <c r="T15" s="4"/>
      <c r="U15" s="4">
        <f t="shared" si="1"/>
        <v>11.243000000000009</v>
      </c>
      <c r="V15" s="4">
        <f>(U15/(85*$AE$1))*25.4</f>
        <v>1.6201781607225114</v>
      </c>
      <c r="W15" s="4"/>
      <c r="X15" s="4"/>
      <c r="Y15" s="4"/>
      <c r="Z15" s="4">
        <f>G15+U15</f>
        <v>128.8965</v>
      </c>
      <c r="AA15">
        <v>14.0778</v>
      </c>
      <c r="AD15">
        <f t="shared" si="2"/>
        <v>3.8510727903380424</v>
      </c>
      <c r="AE15" s="3">
        <f t="shared" si="3"/>
        <v>17.92887279033804</v>
      </c>
      <c r="AF15">
        <v>3</v>
      </c>
    </row>
    <row r="16" spans="1:37" x14ac:dyDescent="0.2">
      <c r="A16" s="4">
        <v>67</v>
      </c>
      <c r="B16" s="4" t="s">
        <v>63</v>
      </c>
      <c r="C16" s="4" t="s">
        <v>64</v>
      </c>
      <c r="D16" s="4" t="s">
        <v>65</v>
      </c>
      <c r="E16" s="4">
        <v>100.58199999999999</v>
      </c>
      <c r="F16" s="4">
        <v>101.593</v>
      </c>
      <c r="G16" s="4">
        <v>101.08750000000001</v>
      </c>
      <c r="H16" s="4"/>
      <c r="I16" s="4" t="s">
        <v>13</v>
      </c>
      <c r="J16" s="4" t="s">
        <v>66</v>
      </c>
      <c r="K16" s="4"/>
      <c r="L16" s="4">
        <v>14</v>
      </c>
      <c r="M16" s="4">
        <v>45</v>
      </c>
      <c r="N16" s="4">
        <f t="shared" si="0"/>
        <v>29.5</v>
      </c>
      <c r="O16" s="4"/>
      <c r="P16" s="4"/>
      <c r="Q16" s="4"/>
      <c r="R16" s="4"/>
      <c r="S16" s="4"/>
      <c r="T16" s="4"/>
      <c r="U16" s="4">
        <f t="shared" si="1"/>
        <v>27.808999999999997</v>
      </c>
      <c r="V16" s="4">
        <f>(U16/(85*$AE$1))*25.4</f>
        <v>4.0074299094131707</v>
      </c>
      <c r="W16" s="4"/>
      <c r="X16" s="4"/>
      <c r="Y16" s="4"/>
      <c r="Z16" s="4">
        <f>G16+U16</f>
        <v>128.8965</v>
      </c>
      <c r="AA16">
        <v>11.0404</v>
      </c>
      <c r="AD16">
        <f t="shared" si="2"/>
        <v>4.5012210416473835</v>
      </c>
      <c r="AE16" s="3">
        <f t="shared" si="3"/>
        <v>15.541621041647383</v>
      </c>
      <c r="AF16">
        <v>2</v>
      </c>
    </row>
    <row r="17" spans="1:32" x14ac:dyDescent="0.2">
      <c r="A17" s="4">
        <v>67</v>
      </c>
      <c r="B17" s="4" t="s">
        <v>67</v>
      </c>
      <c r="C17" s="4" t="s">
        <v>68</v>
      </c>
      <c r="D17" s="4" t="s">
        <v>69</v>
      </c>
      <c r="E17" s="4">
        <v>115.621</v>
      </c>
      <c r="F17" s="4">
        <v>116.783</v>
      </c>
      <c r="G17" s="4">
        <v>116.202</v>
      </c>
      <c r="H17" s="4"/>
      <c r="I17" s="4" t="s">
        <v>13</v>
      </c>
      <c r="J17" s="4" t="s">
        <v>70</v>
      </c>
      <c r="K17" s="4"/>
      <c r="L17" s="4">
        <v>14</v>
      </c>
      <c r="M17" s="4">
        <v>45</v>
      </c>
      <c r="N17" s="4">
        <f t="shared" si="0"/>
        <v>29.5</v>
      </c>
      <c r="O17" s="4"/>
      <c r="P17" s="4"/>
      <c r="Q17" s="4"/>
      <c r="R17" s="4"/>
      <c r="S17" s="4"/>
      <c r="T17" s="4"/>
      <c r="U17" s="4">
        <f t="shared" si="1"/>
        <v>12.694500000000005</v>
      </c>
      <c r="V17" s="4">
        <f>(U17/(85*$AE$1))*25.4</f>
        <v>1.8293472970996989</v>
      </c>
      <c r="W17" s="4"/>
      <c r="X17" s="4"/>
      <c r="Y17" s="4"/>
      <c r="Z17" s="4">
        <f>G17+U17</f>
        <v>128.8965</v>
      </c>
      <c r="AA17">
        <v>13.794499999999999</v>
      </c>
      <c r="AD17">
        <f t="shared" si="2"/>
        <v>3.9252036539608568</v>
      </c>
      <c r="AE17" s="3">
        <f t="shared" si="3"/>
        <v>17.719703653960856</v>
      </c>
      <c r="AF17">
        <v>1</v>
      </c>
    </row>
    <row r="18" spans="1:32" x14ac:dyDescent="0.2">
      <c r="A18" s="4">
        <v>67</v>
      </c>
      <c r="B18" s="4" t="s">
        <v>71</v>
      </c>
      <c r="C18" s="4" t="s">
        <v>72</v>
      </c>
      <c r="D18" s="4" t="s">
        <v>73</v>
      </c>
      <c r="E18" s="4">
        <v>105.437</v>
      </c>
      <c r="F18" s="4">
        <v>106.497</v>
      </c>
      <c r="G18" s="4">
        <v>105.967</v>
      </c>
      <c r="H18" s="4"/>
      <c r="I18" s="4" t="s">
        <v>13</v>
      </c>
      <c r="J18" s="4" t="s">
        <v>74</v>
      </c>
      <c r="K18" s="4"/>
      <c r="L18" s="4">
        <v>14</v>
      </c>
      <c r="M18" s="4">
        <v>45</v>
      </c>
      <c r="N18" s="4">
        <f t="shared" si="0"/>
        <v>29.5</v>
      </c>
      <c r="O18" s="4"/>
      <c r="P18" s="4"/>
      <c r="Q18" s="4"/>
      <c r="R18" s="4"/>
      <c r="S18" s="4"/>
      <c r="T18" s="4"/>
      <c r="U18" s="4">
        <f t="shared" si="1"/>
        <v>22.929500000000004</v>
      </c>
      <c r="V18" s="4">
        <f>(U18/(85*$AE$1))*25.4</f>
        <v>3.3042671116505211</v>
      </c>
      <c r="W18" s="4"/>
      <c r="X18" s="4"/>
      <c r="Y18" s="4"/>
      <c r="Z18" s="4">
        <f>G18+U18</f>
        <v>128.8965</v>
      </c>
      <c r="AA18">
        <v>11.6332</v>
      </c>
      <c r="AD18">
        <f t="shared" si="2"/>
        <v>4.6115838394100326</v>
      </c>
      <c r="AE18" s="3">
        <f t="shared" si="3"/>
        <v>16.244783839410033</v>
      </c>
      <c r="AF18">
        <v>0</v>
      </c>
    </row>
    <row r="19" spans="1:32" x14ac:dyDescent="0.2">
      <c r="A19" s="3">
        <v>67</v>
      </c>
      <c r="B19" s="3" t="s">
        <v>75</v>
      </c>
      <c r="C19" s="3" t="s">
        <v>76</v>
      </c>
      <c r="D19" s="3" t="s">
        <v>77</v>
      </c>
      <c r="E19" s="3">
        <v>97.552999999999997</v>
      </c>
      <c r="F19" s="3">
        <v>98.534000000000006</v>
      </c>
      <c r="G19" s="3">
        <v>98.043499999999995</v>
      </c>
      <c r="H19" s="3"/>
      <c r="I19" s="3" t="s">
        <v>13</v>
      </c>
      <c r="J19" s="3" t="s">
        <v>78</v>
      </c>
      <c r="K19" s="3"/>
      <c r="L19" s="3">
        <v>14</v>
      </c>
      <c r="M19" s="3">
        <v>42</v>
      </c>
      <c r="N19" s="3">
        <f t="shared" ref="N19:N20" si="4">AVERAGE(L19,M19)</f>
        <v>28</v>
      </c>
      <c r="O19" s="3"/>
      <c r="P19" s="3"/>
      <c r="Q19" s="3"/>
      <c r="R19" s="3"/>
      <c r="S19" s="3"/>
      <c r="T19" s="3"/>
      <c r="U19" s="3">
        <f t="shared" ref="U19:U24" si="5">$R$3-G19</f>
        <v>30.853000000000009</v>
      </c>
      <c r="V19" s="3">
        <f>(U19/(85*$AE$1))*25.4</f>
        <v>4.4460870579713268</v>
      </c>
      <c r="W19" s="3"/>
      <c r="X19" s="3"/>
      <c r="Y19" s="3"/>
      <c r="Z19" s="3">
        <f>G19+U19</f>
        <v>128.8965</v>
      </c>
      <c r="AA19">
        <v>12.8337</v>
      </c>
      <c r="AD19">
        <f t="shared" si="2"/>
        <v>2.2692638930892279</v>
      </c>
      <c r="AE19" s="3">
        <f t="shared" si="3"/>
        <v>15.102963893089228</v>
      </c>
      <c r="AF19" t="s">
        <v>251</v>
      </c>
    </row>
    <row r="20" spans="1:32" x14ac:dyDescent="0.2">
      <c r="A20" s="4">
        <v>67</v>
      </c>
      <c r="B20" s="4" t="s">
        <v>79</v>
      </c>
      <c r="C20" s="4" t="s">
        <v>80</v>
      </c>
      <c r="D20" s="4" t="s">
        <v>81</v>
      </c>
      <c r="E20" s="4">
        <v>128.25200000000001</v>
      </c>
      <c r="F20" s="4">
        <v>129.541</v>
      </c>
      <c r="G20" s="4">
        <v>128.8965</v>
      </c>
      <c r="H20" s="4"/>
      <c r="I20" s="4" t="s">
        <v>13</v>
      </c>
      <c r="J20" s="4" t="s">
        <v>82</v>
      </c>
      <c r="K20" s="4"/>
      <c r="L20" s="4">
        <v>14</v>
      </c>
      <c r="M20" s="4">
        <v>42</v>
      </c>
      <c r="N20" s="4">
        <f t="shared" si="4"/>
        <v>28</v>
      </c>
      <c r="O20" s="4"/>
      <c r="P20" s="4"/>
      <c r="Q20" s="4"/>
      <c r="R20" s="4"/>
      <c r="S20" s="4"/>
      <c r="T20" s="4"/>
      <c r="U20" s="4">
        <f>ABS($R$3-G20)</f>
        <v>0</v>
      </c>
      <c r="V20" s="4">
        <f>(U20/(85*$AE$1))*25.4</f>
        <v>0</v>
      </c>
      <c r="W20" s="4"/>
      <c r="X20" s="4"/>
      <c r="Y20" s="4"/>
      <c r="Z20" s="4">
        <f>G20+U20</f>
        <v>128.8965</v>
      </c>
      <c r="AA20">
        <v>11.705</v>
      </c>
      <c r="AD20">
        <f t="shared" si="2"/>
        <v>7.8440509510605541</v>
      </c>
      <c r="AE20" s="3">
        <f t="shared" si="3"/>
        <v>19.549050951060554</v>
      </c>
      <c r="AF20" t="s">
        <v>252</v>
      </c>
    </row>
    <row r="21" spans="1:32" x14ac:dyDescent="0.2">
      <c r="A21" s="3">
        <v>67</v>
      </c>
      <c r="B21" s="3" t="s">
        <v>83</v>
      </c>
      <c r="C21" s="3" t="s">
        <v>84</v>
      </c>
      <c r="D21" s="3" t="s">
        <v>85</v>
      </c>
      <c r="E21" s="3">
        <v>125.158</v>
      </c>
      <c r="F21" s="3">
        <v>126.416</v>
      </c>
      <c r="G21" s="3">
        <v>125.78700000000001</v>
      </c>
      <c r="H21" s="3"/>
      <c r="I21" s="3" t="s">
        <v>13</v>
      </c>
      <c r="J21" s="3" t="s">
        <v>86</v>
      </c>
      <c r="K21" s="3"/>
      <c r="L21" s="3">
        <v>14</v>
      </c>
      <c r="M21" s="3">
        <v>45</v>
      </c>
      <c r="N21" s="3">
        <f t="shared" ref="N21:N25" si="6">AVERAGE(L21,M21)</f>
        <v>29.5</v>
      </c>
      <c r="O21" s="3"/>
      <c r="P21" s="3"/>
      <c r="Q21" s="3"/>
      <c r="R21" s="3"/>
      <c r="S21" s="3"/>
      <c r="T21" s="3"/>
      <c r="U21" s="3">
        <f t="shared" si="5"/>
        <v>3.109499999999997</v>
      </c>
      <c r="V21" s="3">
        <f>(U21/(85*$AE$1))*25.4</f>
        <v>0.44809605894926985</v>
      </c>
      <c r="W21" s="3"/>
      <c r="X21" s="3"/>
      <c r="Y21" s="3"/>
      <c r="Z21" s="3">
        <f>G21+U21</f>
        <v>128.8965</v>
      </c>
      <c r="AA21">
        <v>11.8469</v>
      </c>
      <c r="AD21">
        <f t="shared" si="2"/>
        <v>7.2540548921112844</v>
      </c>
      <c r="AE21" s="3">
        <f t="shared" si="3"/>
        <v>19.100954892111282</v>
      </c>
      <c r="AF21" t="s">
        <v>253</v>
      </c>
    </row>
    <row r="22" spans="1:32" x14ac:dyDescent="0.2">
      <c r="A22" s="4">
        <v>67</v>
      </c>
      <c r="B22" s="4" t="s">
        <v>87</v>
      </c>
      <c r="C22" s="4" t="s">
        <v>88</v>
      </c>
      <c r="D22" s="4" t="s">
        <v>89</v>
      </c>
      <c r="E22" s="4">
        <v>111.417</v>
      </c>
      <c r="F22" s="4">
        <v>112.53700000000001</v>
      </c>
      <c r="G22" s="4">
        <v>111.977</v>
      </c>
      <c r="H22" s="4"/>
      <c r="I22" s="4" t="s">
        <v>13</v>
      </c>
      <c r="J22" s="4" t="s">
        <v>90</v>
      </c>
      <c r="K22" s="4"/>
      <c r="L22" s="4">
        <v>14</v>
      </c>
      <c r="M22" s="4">
        <v>45</v>
      </c>
      <c r="N22" s="4">
        <f t="shared" si="6"/>
        <v>29.5</v>
      </c>
      <c r="O22" s="4"/>
      <c r="P22" s="4"/>
      <c r="Q22" s="4"/>
      <c r="R22" s="4"/>
      <c r="S22" s="4"/>
      <c r="T22" s="4"/>
      <c r="U22" s="4">
        <f t="shared" si="5"/>
        <v>16.919499999999999</v>
      </c>
      <c r="V22" s="4">
        <f>(U22/(85*$AE$1))*25.4</f>
        <v>2.4381930437022601</v>
      </c>
      <c r="W22" s="4"/>
      <c r="X22" s="4"/>
      <c r="Y22" s="4"/>
      <c r="Z22" s="4">
        <f t="shared" ref="Z20:Z25" si="7">G22+U22</f>
        <v>128.8965</v>
      </c>
      <c r="AA22">
        <v>10.7933</v>
      </c>
      <c r="AD22">
        <f t="shared" si="2"/>
        <v>6.3175579073582941</v>
      </c>
      <c r="AE22" s="3">
        <f t="shared" si="3"/>
        <v>17.110857907358294</v>
      </c>
      <c r="AF22" t="s">
        <v>254</v>
      </c>
    </row>
    <row r="23" spans="1:32" x14ac:dyDescent="0.2">
      <c r="A23" s="3">
        <v>67</v>
      </c>
      <c r="B23" s="3" t="s">
        <v>91</v>
      </c>
      <c r="C23" s="3" t="s">
        <v>92</v>
      </c>
      <c r="D23" s="3" t="s">
        <v>93</v>
      </c>
      <c r="E23" s="3">
        <v>124.905</v>
      </c>
      <c r="F23" s="3">
        <v>126.16</v>
      </c>
      <c r="G23" s="3">
        <v>125.5325</v>
      </c>
      <c r="H23" s="3"/>
      <c r="I23" s="3" t="s">
        <v>13</v>
      </c>
      <c r="J23" s="3" t="s">
        <v>94</v>
      </c>
      <c r="K23" s="3"/>
      <c r="L23" s="3">
        <v>14</v>
      </c>
      <c r="M23" s="3">
        <v>45</v>
      </c>
      <c r="N23" s="3">
        <f t="shared" si="6"/>
        <v>29.5</v>
      </c>
      <c r="O23" s="3"/>
      <c r="P23" s="3"/>
      <c r="Q23" s="3"/>
      <c r="R23" s="3"/>
      <c r="S23" s="3"/>
      <c r="T23" s="3"/>
      <c r="U23" s="3">
        <f t="shared" si="5"/>
        <v>3.3640000000000043</v>
      </c>
      <c r="V23" s="3">
        <f t="shared" ref="V22:V28" si="8">(U23/(85*$AE$1))*25.4</f>
        <v>0.4847709092475791</v>
      </c>
      <c r="W23" s="3"/>
      <c r="X23" s="3"/>
      <c r="Y23" s="3"/>
      <c r="Z23" s="3">
        <f t="shared" si="7"/>
        <v>128.8965</v>
      </c>
      <c r="AA23">
        <v>11.8469</v>
      </c>
      <c r="AD23">
        <f t="shared" si="2"/>
        <v>7.2173800418129748</v>
      </c>
      <c r="AE23" s="3">
        <f t="shared" si="3"/>
        <v>19.064280041812975</v>
      </c>
      <c r="AF23" t="s">
        <v>255</v>
      </c>
    </row>
    <row r="24" spans="1:32" x14ac:dyDescent="0.2">
      <c r="A24" s="4">
        <v>67</v>
      </c>
      <c r="B24" s="4" t="s">
        <v>95</v>
      </c>
      <c r="C24" s="4" t="s">
        <v>96</v>
      </c>
      <c r="D24" s="4" t="s">
        <v>97</v>
      </c>
      <c r="E24" s="4">
        <v>112.003</v>
      </c>
      <c r="F24" s="4">
        <v>113.129</v>
      </c>
      <c r="G24" s="4">
        <v>112.566</v>
      </c>
      <c r="H24" s="4"/>
      <c r="I24" s="4" t="s">
        <v>13</v>
      </c>
      <c r="J24" s="4" t="s">
        <v>98</v>
      </c>
      <c r="K24" s="4"/>
      <c r="L24" s="4">
        <v>14</v>
      </c>
      <c r="M24" s="4">
        <v>45</v>
      </c>
      <c r="N24" s="4">
        <f t="shared" si="6"/>
        <v>29.5</v>
      </c>
      <c r="O24" s="4"/>
      <c r="P24" s="4"/>
      <c r="Q24" s="4"/>
      <c r="R24" s="4"/>
      <c r="S24" s="4"/>
      <c r="T24" s="4"/>
      <c r="U24" s="4">
        <f t="shared" si="5"/>
        <v>16.330500000000001</v>
      </c>
      <c r="V24" s="4">
        <f t="shared" si="8"/>
        <v>2.3533149029332878</v>
      </c>
      <c r="W24" s="4"/>
      <c r="X24" s="4"/>
      <c r="Y24" s="4"/>
      <c r="Z24" s="4">
        <f t="shared" si="7"/>
        <v>128.8965</v>
      </c>
      <c r="AA24">
        <v>10.7933</v>
      </c>
      <c r="AD24">
        <f t="shared" si="2"/>
        <v>6.4024360481272655</v>
      </c>
      <c r="AE24" s="3">
        <f t="shared" si="3"/>
        <v>17.195736048127266</v>
      </c>
      <c r="AF24" t="s">
        <v>256</v>
      </c>
    </row>
    <row r="25" spans="1:32" x14ac:dyDescent="0.2">
      <c r="A25" s="2">
        <v>67</v>
      </c>
      <c r="B25" s="2" t="s">
        <v>187</v>
      </c>
      <c r="C25" s="2" t="s">
        <v>188</v>
      </c>
      <c r="D25" s="2" t="s">
        <v>189</v>
      </c>
      <c r="E25" s="2">
        <v>112.361</v>
      </c>
      <c r="F25" s="2">
        <v>113.49</v>
      </c>
      <c r="G25" s="2">
        <v>90.418999999999997</v>
      </c>
      <c r="H25" s="2"/>
      <c r="I25" s="2" t="s">
        <v>13</v>
      </c>
      <c r="J25" s="2" t="s">
        <v>102</v>
      </c>
      <c r="K25" s="2"/>
      <c r="L25" s="2">
        <v>14</v>
      </c>
      <c r="M25" s="2">
        <v>42</v>
      </c>
      <c r="N25" s="2">
        <f t="shared" si="6"/>
        <v>28</v>
      </c>
      <c r="O25" s="2"/>
      <c r="P25" s="2"/>
      <c r="Q25" s="2"/>
      <c r="R25" s="2"/>
      <c r="S25" s="2"/>
      <c r="T25" s="2"/>
      <c r="U25" s="2">
        <f>$R$6-G25</f>
        <v>37.131500000000003</v>
      </c>
      <c r="V25" s="2">
        <f t="shared" si="8"/>
        <v>5.3508534532480567</v>
      </c>
      <c r="W25" s="2"/>
      <c r="X25" s="2"/>
      <c r="Y25" s="2"/>
      <c r="Z25" s="2">
        <f t="shared" si="7"/>
        <v>127.5505</v>
      </c>
      <c r="AA25">
        <v>20.438099999999999</v>
      </c>
      <c r="AD25">
        <f>($AC$28-(AA25+V25))</f>
        <v>2.6126465467519431</v>
      </c>
      <c r="AE25" s="12">
        <f t="shared" si="3"/>
        <v>23.050746546751942</v>
      </c>
      <c r="AF25" t="s">
        <v>262</v>
      </c>
    </row>
    <row r="26" spans="1:32" x14ac:dyDescent="0.2">
      <c r="A26" s="2">
        <v>67</v>
      </c>
      <c r="B26" s="2" t="s">
        <v>211</v>
      </c>
      <c r="C26" s="2" t="s">
        <v>212</v>
      </c>
      <c r="D26" s="2" t="s">
        <v>213</v>
      </c>
      <c r="E26" s="2">
        <v>95.581000000000003</v>
      </c>
      <c r="F26" s="2">
        <v>96.542000000000002</v>
      </c>
      <c r="G26" s="2">
        <v>101.7595</v>
      </c>
      <c r="H26" s="2"/>
      <c r="I26" s="2" t="s">
        <v>13</v>
      </c>
      <c r="J26" s="2" t="s">
        <v>106</v>
      </c>
      <c r="K26" s="2"/>
      <c r="L26" s="2">
        <v>14</v>
      </c>
      <c r="M26" s="2">
        <v>42</v>
      </c>
      <c r="N26" s="2">
        <f t="shared" ref="N26:N28" si="9">AVERAGE(L26,M26)</f>
        <v>28</v>
      </c>
      <c r="O26" s="2"/>
      <c r="P26" s="2"/>
      <c r="Q26" s="2"/>
      <c r="R26" s="2"/>
      <c r="S26" s="2"/>
      <c r="T26" s="2"/>
      <c r="U26" s="2">
        <f t="shared" ref="U26:U28" si="10">$R$6-G26</f>
        <v>25.790999999999997</v>
      </c>
      <c r="V26" s="2">
        <f t="shared" si="8"/>
        <v>3.716625006065486</v>
      </c>
      <c r="W26" s="2"/>
      <c r="X26" s="2"/>
      <c r="Y26" s="2"/>
      <c r="Z26" s="2">
        <f t="shared" ref="Z26:Z28" si="11">G26+U26</f>
        <v>127.5505</v>
      </c>
      <c r="AA26">
        <v>23.093</v>
      </c>
      <c r="AD26">
        <f t="shared" ref="AD26:AD28" si="12">($AC$28-(AA26+V26))</f>
        <v>1.5919749939345138</v>
      </c>
      <c r="AE26" s="12">
        <f t="shared" si="3"/>
        <v>24.684974993934514</v>
      </c>
      <c r="AF26" t="s">
        <v>263</v>
      </c>
    </row>
    <row r="27" spans="1:32" x14ac:dyDescent="0.2">
      <c r="A27" s="2">
        <v>67</v>
      </c>
      <c r="B27" s="2" t="s">
        <v>99</v>
      </c>
      <c r="C27" s="2" t="s">
        <v>100</v>
      </c>
      <c r="D27" s="2" t="s">
        <v>101</v>
      </c>
      <c r="E27" s="2">
        <v>89.966999999999999</v>
      </c>
      <c r="F27" s="2">
        <v>90.870999999999995</v>
      </c>
      <c r="G27" s="2">
        <v>103.126</v>
      </c>
      <c r="H27" s="2"/>
      <c r="I27" s="2" t="s">
        <v>13</v>
      </c>
      <c r="J27" s="2" t="s">
        <v>110</v>
      </c>
      <c r="K27" s="2"/>
      <c r="L27" s="2">
        <v>14</v>
      </c>
      <c r="M27" s="2">
        <v>42</v>
      </c>
      <c r="N27" s="2">
        <f t="shared" si="9"/>
        <v>28</v>
      </c>
      <c r="O27" s="2"/>
      <c r="P27" s="2"/>
      <c r="Q27" s="2"/>
      <c r="R27" s="2"/>
      <c r="S27" s="2"/>
      <c r="T27" s="2"/>
      <c r="U27" s="2">
        <f t="shared" si="10"/>
        <v>24.424499999999995</v>
      </c>
      <c r="V27" s="2">
        <f t="shared" si="8"/>
        <v>3.5197048373714259</v>
      </c>
      <c r="W27" s="2"/>
      <c r="X27" s="2"/>
      <c r="Y27" s="2"/>
      <c r="Z27" s="2">
        <f t="shared" si="11"/>
        <v>127.5505</v>
      </c>
      <c r="AA27">
        <v>23.802800000000001</v>
      </c>
      <c r="AD27">
        <f t="shared" si="12"/>
        <v>1.0790951626285725</v>
      </c>
      <c r="AE27" s="12">
        <f t="shared" si="3"/>
        <v>24.881895162628574</v>
      </c>
      <c r="AF27" t="s">
        <v>264</v>
      </c>
    </row>
    <row r="28" spans="1:32" x14ac:dyDescent="0.2">
      <c r="A28" s="2">
        <v>67</v>
      </c>
      <c r="B28" s="2" t="s">
        <v>199</v>
      </c>
      <c r="C28" s="2" t="s">
        <v>200</v>
      </c>
      <c r="D28" s="2" t="s">
        <v>201</v>
      </c>
      <c r="E28" s="2">
        <v>92.95</v>
      </c>
      <c r="F28" s="2">
        <v>93.884</v>
      </c>
      <c r="G28" s="2">
        <v>98.013999999999996</v>
      </c>
      <c r="H28" s="2"/>
      <c r="I28" s="2" t="s">
        <v>13</v>
      </c>
      <c r="J28" s="2" t="s">
        <v>114</v>
      </c>
      <c r="K28" s="2"/>
      <c r="L28" s="2">
        <v>14</v>
      </c>
      <c r="M28" s="2">
        <v>42</v>
      </c>
      <c r="N28" s="2">
        <f t="shared" si="9"/>
        <v>28</v>
      </c>
      <c r="O28" s="2"/>
      <c r="P28" s="2"/>
      <c r="Q28" s="2"/>
      <c r="R28" s="2"/>
      <c r="S28" s="2"/>
      <c r="T28" s="2"/>
      <c r="U28" s="2">
        <f t="shared" si="10"/>
        <v>29.536500000000004</v>
      </c>
      <c r="V28" s="2">
        <f t="shared" si="8"/>
        <v>4.256372164384989</v>
      </c>
      <c r="W28" s="2"/>
      <c r="X28" s="2"/>
      <c r="Y28" s="2"/>
      <c r="Z28" s="2">
        <f t="shared" si="11"/>
        <v>127.5505</v>
      </c>
      <c r="AA28">
        <v>24.613600000000002</v>
      </c>
      <c r="AB28" t="s">
        <v>247</v>
      </c>
      <c r="AC28">
        <f>25.811 + (ABS(25.811 - (6.343 + 22.0586)))</f>
        <v>28.401599999999998</v>
      </c>
      <c r="AD28">
        <f t="shared" si="12"/>
        <v>-0.46837216438499141</v>
      </c>
      <c r="AE28" s="12">
        <f t="shared" si="3"/>
        <v>24.14522783561501</v>
      </c>
      <c r="AF28" t="s">
        <v>265</v>
      </c>
    </row>
    <row r="29" spans="1:32" x14ac:dyDescent="0.2">
      <c r="A29" s="9">
        <v>67</v>
      </c>
      <c r="B29" s="9" t="s">
        <v>115</v>
      </c>
      <c r="C29" s="9" t="s">
        <v>116</v>
      </c>
      <c r="D29" s="9" t="s">
        <v>117</v>
      </c>
      <c r="E29" s="9">
        <v>126.913</v>
      </c>
      <c r="F29" s="9">
        <v>128.18799999999999</v>
      </c>
      <c r="G29" s="9">
        <v>127.5505</v>
      </c>
      <c r="H29" s="9"/>
      <c r="I29" s="9" t="s">
        <v>13</v>
      </c>
      <c r="J29" s="9" t="s">
        <v>118</v>
      </c>
      <c r="K29" s="9"/>
      <c r="L29" s="9">
        <v>14</v>
      </c>
      <c r="M29" s="9">
        <v>52</v>
      </c>
      <c r="N29" s="9">
        <f t="shared" ref="N29" si="13">AVERAGE(L29,M29)</f>
        <v>33</v>
      </c>
      <c r="O29" s="9"/>
      <c r="P29" s="9"/>
      <c r="Q29" s="9"/>
      <c r="R29" s="9"/>
      <c r="S29" s="9"/>
      <c r="T29" s="9"/>
      <c r="U29" s="9">
        <f>$R$6-G29</f>
        <v>0</v>
      </c>
      <c r="V29" s="9">
        <f>(U29/(85*$AE$1))*25.4</f>
        <v>0</v>
      </c>
      <c r="W29" s="9"/>
      <c r="X29" s="9"/>
      <c r="Y29" s="9"/>
      <c r="Z29" s="9">
        <f>G29+U29</f>
        <v>127.5505</v>
      </c>
      <c r="AA29">
        <v>22.058599999999998</v>
      </c>
      <c r="AD29">
        <f>($AC$28-(AA29+V29))</f>
        <v>6.343</v>
      </c>
      <c r="AE29" s="3">
        <f>AD29+AA29</f>
        <v>28.401599999999998</v>
      </c>
      <c r="AF29">
        <v>16</v>
      </c>
    </row>
    <row r="30" spans="1:32" x14ac:dyDescent="0.2">
      <c r="A30" s="9">
        <v>67</v>
      </c>
      <c r="B30" s="9" t="s">
        <v>123</v>
      </c>
      <c r="C30" s="9" t="s">
        <v>124</v>
      </c>
      <c r="D30" s="9" t="s">
        <v>125</v>
      </c>
      <c r="E30" s="9">
        <v>99.688000000000002</v>
      </c>
      <c r="F30" s="9">
        <v>100.69</v>
      </c>
      <c r="G30" s="9">
        <v>93.951999999999998</v>
      </c>
      <c r="H30" s="9"/>
      <c r="I30" s="9" t="s">
        <v>13</v>
      </c>
      <c r="J30" s="9" t="s">
        <v>122</v>
      </c>
      <c r="K30" s="9"/>
      <c r="L30" s="9">
        <v>14</v>
      </c>
      <c r="M30" s="9">
        <v>52</v>
      </c>
      <c r="N30" s="9">
        <f t="shared" ref="N30:N50" si="14">AVERAGE(L30,M30)</f>
        <v>33</v>
      </c>
      <c r="O30" s="9"/>
      <c r="P30" s="9"/>
      <c r="Q30" s="9"/>
      <c r="R30" s="9"/>
      <c r="S30" s="9"/>
      <c r="T30" s="9"/>
      <c r="U30" s="9">
        <f t="shared" ref="U30:U45" si="15">$R$6-G30</f>
        <v>33.598500000000001</v>
      </c>
      <c r="V30" s="9">
        <f>(U30/(85*$AE$1))*25.4</f>
        <v>4.8417287141363747</v>
      </c>
      <c r="W30" s="9"/>
      <c r="X30" s="9"/>
      <c r="Y30" s="9"/>
      <c r="Z30" s="9">
        <f>G30+U30</f>
        <v>127.5505</v>
      </c>
      <c r="AA30">
        <v>20.066299999999998</v>
      </c>
      <c r="AD30">
        <f t="shared" ref="AD30:AD50" si="16">($AC$28-(AA30+V30))</f>
        <v>3.4935712858636272</v>
      </c>
      <c r="AE30" s="3">
        <f t="shared" ref="AE30:AE50" si="17">AD30+AA30</f>
        <v>23.559871285863625</v>
      </c>
      <c r="AF30">
        <v>15</v>
      </c>
    </row>
    <row r="31" spans="1:32" x14ac:dyDescent="0.2">
      <c r="A31" s="9">
        <v>67</v>
      </c>
      <c r="B31" s="9" t="s">
        <v>147</v>
      </c>
      <c r="C31" s="9" t="s">
        <v>148</v>
      </c>
      <c r="D31" s="9" t="s">
        <v>149</v>
      </c>
      <c r="E31" s="9">
        <v>122.886</v>
      </c>
      <c r="F31" s="9">
        <v>124.121</v>
      </c>
      <c r="G31" s="9">
        <v>100.18899999999999</v>
      </c>
      <c r="H31" s="9"/>
      <c r="I31" s="9" t="s">
        <v>13</v>
      </c>
      <c r="J31" s="9" t="s">
        <v>126</v>
      </c>
      <c r="K31" s="9"/>
      <c r="L31" s="9">
        <v>14</v>
      </c>
      <c r="M31" s="9">
        <v>52</v>
      </c>
      <c r="N31" s="9">
        <f t="shared" si="14"/>
        <v>33</v>
      </c>
      <c r="O31" s="9"/>
      <c r="P31" s="9"/>
      <c r="Q31" s="9"/>
      <c r="R31" s="9"/>
      <c r="S31" s="9"/>
      <c r="T31" s="9"/>
      <c r="U31" s="9">
        <f t="shared" si="15"/>
        <v>27.361500000000007</v>
      </c>
      <c r="V31" s="9">
        <f>(U31/(85*$AE$1))*25.4</f>
        <v>3.9429426971990549</v>
      </c>
      <c r="W31" s="9"/>
      <c r="X31" s="9"/>
      <c r="Y31" s="9"/>
      <c r="Z31" s="9">
        <f>G31+U31</f>
        <v>127.5505</v>
      </c>
      <c r="AA31">
        <v>22.0823</v>
      </c>
      <c r="AD31">
        <f t="shared" si="16"/>
        <v>2.3763573028009439</v>
      </c>
      <c r="AE31" s="3">
        <f t="shared" si="17"/>
        <v>24.458657302800944</v>
      </c>
      <c r="AF31">
        <v>14</v>
      </c>
    </row>
    <row r="32" spans="1:32" x14ac:dyDescent="0.2">
      <c r="A32" s="9">
        <v>67</v>
      </c>
      <c r="B32" s="9" t="s">
        <v>127</v>
      </c>
      <c r="C32" s="9" t="s">
        <v>128</v>
      </c>
      <c r="D32" s="9" t="s">
        <v>129</v>
      </c>
      <c r="E32" s="9">
        <v>114.69799999999999</v>
      </c>
      <c r="F32" s="9">
        <v>115.851</v>
      </c>
      <c r="G32" s="9">
        <v>115.2745</v>
      </c>
      <c r="H32" s="9"/>
      <c r="I32" s="9" t="s">
        <v>13</v>
      </c>
      <c r="J32" s="9" t="s">
        <v>130</v>
      </c>
      <c r="K32" s="9"/>
      <c r="L32" s="9">
        <v>14</v>
      </c>
      <c r="M32" s="9">
        <v>52</v>
      </c>
      <c r="N32" s="9">
        <f t="shared" si="14"/>
        <v>33</v>
      </c>
      <c r="O32" s="9"/>
      <c r="P32" s="9"/>
      <c r="Q32" s="9"/>
      <c r="R32" s="9"/>
      <c r="S32" s="9"/>
      <c r="T32" s="9"/>
      <c r="U32" s="9">
        <f t="shared" si="15"/>
        <v>12.275999999999996</v>
      </c>
      <c r="V32" s="9">
        <f>(U32/(85*$AE$1))*25.4</f>
        <v>1.7690391444480593</v>
      </c>
      <c r="W32" s="9"/>
      <c r="X32" s="9"/>
      <c r="Y32" s="9"/>
      <c r="Z32" s="9">
        <f>G32+U32</f>
        <v>127.5505</v>
      </c>
      <c r="AA32">
        <v>17.893999999999998</v>
      </c>
      <c r="AD32">
        <f t="shared" si="16"/>
        <v>8.7385608555519418</v>
      </c>
      <c r="AE32" s="3">
        <f t="shared" si="17"/>
        <v>26.63256085555194</v>
      </c>
      <c r="AF32">
        <v>13</v>
      </c>
    </row>
    <row r="33" spans="1:32" x14ac:dyDescent="0.2">
      <c r="A33" s="9">
        <v>67</v>
      </c>
      <c r="B33" s="9" t="s">
        <v>131</v>
      </c>
      <c r="C33" s="9" t="s">
        <v>132</v>
      </c>
      <c r="D33" s="9" t="s">
        <v>133</v>
      </c>
      <c r="E33" s="9">
        <v>105.32299999999999</v>
      </c>
      <c r="F33" s="9">
        <v>106.381</v>
      </c>
      <c r="G33" s="9">
        <v>105.852</v>
      </c>
      <c r="H33" s="9"/>
      <c r="I33" s="9" t="s">
        <v>13</v>
      </c>
      <c r="J33" s="9" t="s">
        <v>134</v>
      </c>
      <c r="K33" s="9"/>
      <c r="L33" s="9">
        <v>14</v>
      </c>
      <c r="M33" s="9">
        <v>52</v>
      </c>
      <c r="N33" s="9">
        <f t="shared" si="14"/>
        <v>33</v>
      </c>
      <c r="O33" s="9"/>
      <c r="P33" s="9"/>
      <c r="Q33" s="9"/>
      <c r="R33" s="9"/>
      <c r="S33" s="9"/>
      <c r="T33" s="9"/>
      <c r="U33" s="9">
        <f t="shared" si="15"/>
        <v>21.698499999999996</v>
      </c>
      <c r="V33" s="9">
        <f>(U33/(85*$AE$1))*25.4</f>
        <v>3.1268732384983888</v>
      </c>
      <c r="W33" s="9"/>
      <c r="X33" s="9"/>
      <c r="Y33" s="9"/>
      <c r="Z33" s="9">
        <f>G33+U33</f>
        <v>127.5505</v>
      </c>
      <c r="AA33">
        <v>22.312999999999999</v>
      </c>
      <c r="AD33">
        <f t="shared" si="16"/>
        <v>2.9617267615016125</v>
      </c>
      <c r="AE33" s="3">
        <f t="shared" si="17"/>
        <v>25.274726761501611</v>
      </c>
      <c r="AF33">
        <v>12</v>
      </c>
    </row>
    <row r="34" spans="1:32" x14ac:dyDescent="0.2">
      <c r="A34" s="9">
        <v>67</v>
      </c>
      <c r="B34" s="9" t="s">
        <v>135</v>
      </c>
      <c r="C34" s="9" t="s">
        <v>136</v>
      </c>
      <c r="D34" s="9" t="s">
        <v>137</v>
      </c>
      <c r="E34" s="9">
        <v>91.655000000000001</v>
      </c>
      <c r="F34" s="9">
        <v>92.575999999999993</v>
      </c>
      <c r="G34" s="9">
        <v>92.115499999999997</v>
      </c>
      <c r="H34" s="9"/>
      <c r="I34" s="9" t="s">
        <v>13</v>
      </c>
      <c r="J34" s="9" t="s">
        <v>138</v>
      </c>
      <c r="K34" s="9"/>
      <c r="L34" s="9">
        <v>14</v>
      </c>
      <c r="M34" s="9">
        <v>52</v>
      </c>
      <c r="N34" s="9">
        <f t="shared" si="14"/>
        <v>33</v>
      </c>
      <c r="O34" s="9"/>
      <c r="P34" s="9"/>
      <c r="Q34" s="9"/>
      <c r="R34" s="9"/>
      <c r="S34" s="9"/>
      <c r="T34" s="9"/>
      <c r="U34" s="9">
        <f t="shared" si="15"/>
        <v>35.435000000000002</v>
      </c>
      <c r="V34" s="9">
        <f>(U34/(85*$AE$1))*25.4</f>
        <v>5.1063784688430278</v>
      </c>
      <c r="W34" s="9"/>
      <c r="X34" s="9"/>
      <c r="Y34" s="9"/>
      <c r="Z34" s="9">
        <f>G34+U34</f>
        <v>127.5505</v>
      </c>
      <c r="AA34">
        <v>22.5609</v>
      </c>
      <c r="AD34">
        <f t="shared" si="16"/>
        <v>0.73432153115696863</v>
      </c>
      <c r="AE34" s="3">
        <f t="shared" si="17"/>
        <v>23.295221531156969</v>
      </c>
      <c r="AF34">
        <v>11</v>
      </c>
    </row>
    <row r="35" spans="1:32" x14ac:dyDescent="0.2">
      <c r="A35" s="9">
        <v>67</v>
      </c>
      <c r="B35" s="9" t="s">
        <v>139</v>
      </c>
      <c r="C35" s="9" t="s">
        <v>140</v>
      </c>
      <c r="D35" s="9" t="s">
        <v>141</v>
      </c>
      <c r="E35" s="9">
        <v>98.384</v>
      </c>
      <c r="F35" s="9">
        <v>99.373000000000005</v>
      </c>
      <c r="G35" s="9">
        <v>98.878500000000003</v>
      </c>
      <c r="H35" s="9"/>
      <c r="I35" s="9" t="s">
        <v>13</v>
      </c>
      <c r="J35" s="9" t="s">
        <v>142</v>
      </c>
      <c r="K35" s="9"/>
      <c r="L35" s="9">
        <v>14</v>
      </c>
      <c r="M35" s="9">
        <v>52</v>
      </c>
      <c r="N35" s="9">
        <f t="shared" si="14"/>
        <v>33</v>
      </c>
      <c r="O35" s="9"/>
      <c r="P35" s="9"/>
      <c r="Q35" s="9"/>
      <c r="R35" s="9"/>
      <c r="S35" s="9"/>
      <c r="T35" s="9"/>
      <c r="U35" s="9">
        <f t="shared" si="15"/>
        <v>28.671999999999997</v>
      </c>
      <c r="V35" s="9">
        <f>(U35/(85*$AE$1))*25.4</f>
        <v>4.1317929577724639</v>
      </c>
      <c r="W35" s="9"/>
      <c r="X35" s="9"/>
      <c r="Y35" s="9"/>
      <c r="Z35" s="9">
        <f>G35+U35</f>
        <v>127.5505</v>
      </c>
      <c r="AA35">
        <v>24.266300000000001</v>
      </c>
      <c r="AD35">
        <f t="shared" si="16"/>
        <v>3.5070422275325086E-3</v>
      </c>
      <c r="AE35" s="3">
        <f t="shared" si="17"/>
        <v>24.269807042227534</v>
      </c>
      <c r="AF35">
        <v>10</v>
      </c>
    </row>
    <row r="36" spans="1:32" x14ac:dyDescent="0.2">
      <c r="A36" s="9">
        <v>67</v>
      </c>
      <c r="B36" s="9" t="s">
        <v>143</v>
      </c>
      <c r="C36" s="9" t="s">
        <v>144</v>
      </c>
      <c r="D36" s="9" t="s">
        <v>145</v>
      </c>
      <c r="E36" s="9">
        <v>102.078</v>
      </c>
      <c r="F36" s="9">
        <v>103.104</v>
      </c>
      <c r="G36" s="9">
        <v>102.59099999999999</v>
      </c>
      <c r="H36" s="9"/>
      <c r="I36" s="9" t="s">
        <v>13</v>
      </c>
      <c r="J36" s="9" t="s">
        <v>146</v>
      </c>
      <c r="K36" s="9"/>
      <c r="L36" s="9">
        <v>14</v>
      </c>
      <c r="M36" s="9">
        <v>52</v>
      </c>
      <c r="N36" s="9">
        <f t="shared" si="14"/>
        <v>33</v>
      </c>
      <c r="O36" s="9"/>
      <c r="P36" s="9"/>
      <c r="Q36" s="9"/>
      <c r="R36" s="9"/>
      <c r="S36" s="9"/>
      <c r="T36" s="9"/>
      <c r="U36" s="9">
        <f t="shared" si="15"/>
        <v>24.959500000000006</v>
      </c>
      <c r="V36" s="9">
        <f>(U36/(85*$AE$1))*25.4</f>
        <v>3.5968012810240597</v>
      </c>
      <c r="W36" s="9"/>
      <c r="X36" s="9"/>
      <c r="Y36" s="9"/>
      <c r="Z36" s="9">
        <f>G36+U36</f>
        <v>127.5505</v>
      </c>
      <c r="AA36">
        <v>18.7653</v>
      </c>
      <c r="AD36">
        <f t="shared" si="16"/>
        <v>6.0394987189759384</v>
      </c>
      <c r="AE36" s="3">
        <f t="shared" si="17"/>
        <v>24.804798718975938</v>
      </c>
      <c r="AF36">
        <v>9</v>
      </c>
    </row>
    <row r="37" spans="1:32" ht="17" customHeight="1" x14ac:dyDescent="0.2">
      <c r="A37" s="9">
        <v>67</v>
      </c>
      <c r="B37" s="9" t="s">
        <v>119</v>
      </c>
      <c r="C37" s="9" t="s">
        <v>120</v>
      </c>
      <c r="D37" s="9" t="s">
        <v>121</v>
      </c>
      <c r="E37" s="9">
        <v>93.481999999999999</v>
      </c>
      <c r="F37" s="9">
        <v>94.421999999999997</v>
      </c>
      <c r="G37" s="9">
        <v>123.5035</v>
      </c>
      <c r="H37" s="9"/>
      <c r="I37" s="9" t="s">
        <v>13</v>
      </c>
      <c r="J37" s="9" t="s">
        <v>150</v>
      </c>
      <c r="K37" s="9"/>
      <c r="L37" s="9">
        <v>14</v>
      </c>
      <c r="M37" s="9">
        <v>52</v>
      </c>
      <c r="N37" s="9">
        <f t="shared" si="14"/>
        <v>33</v>
      </c>
      <c r="O37" s="9"/>
      <c r="P37" s="9"/>
      <c r="Q37" s="9"/>
      <c r="R37" s="9"/>
      <c r="S37" s="9"/>
      <c r="T37" s="9"/>
      <c r="U37" s="9">
        <f t="shared" si="15"/>
        <v>4.046999999999997</v>
      </c>
      <c r="V37" s="9">
        <f>(U37/(85*$AE$1))*25.4</f>
        <v>0.58319496721906916</v>
      </c>
      <c r="W37" s="9"/>
      <c r="X37" s="9"/>
      <c r="Y37" s="9"/>
      <c r="Z37" s="9">
        <f>G37+U37</f>
        <v>127.5505</v>
      </c>
      <c r="AA37">
        <v>24.263000000000002</v>
      </c>
      <c r="AD37">
        <f t="shared" si="16"/>
        <v>3.5554050327809286</v>
      </c>
      <c r="AE37" s="3">
        <f t="shared" si="17"/>
        <v>27.81840503278093</v>
      </c>
      <c r="AF37">
        <v>8</v>
      </c>
    </row>
    <row r="38" spans="1:32" x14ac:dyDescent="0.2">
      <c r="A38" s="9">
        <v>67</v>
      </c>
      <c r="B38" s="9" t="s">
        <v>151</v>
      </c>
      <c r="C38" s="9" t="s">
        <v>152</v>
      </c>
      <c r="D38" s="9" t="s">
        <v>153</v>
      </c>
      <c r="E38" s="9">
        <v>113.47</v>
      </c>
      <c r="F38" s="9">
        <v>114.61</v>
      </c>
      <c r="G38" s="9">
        <v>114.04</v>
      </c>
      <c r="H38" s="9"/>
      <c r="I38" s="9" t="s">
        <v>13</v>
      </c>
      <c r="J38" s="9" t="s">
        <v>154</v>
      </c>
      <c r="K38" s="9"/>
      <c r="L38" s="9">
        <v>14</v>
      </c>
      <c r="M38" s="9">
        <v>52</v>
      </c>
      <c r="N38" s="9">
        <f t="shared" si="14"/>
        <v>33</v>
      </c>
      <c r="O38" s="9"/>
      <c r="P38" s="9"/>
      <c r="Q38" s="9"/>
      <c r="R38" s="9"/>
      <c r="S38" s="9"/>
      <c r="T38" s="9"/>
      <c r="U38" s="9">
        <f t="shared" si="15"/>
        <v>13.510499999999993</v>
      </c>
      <c r="V38" s="9">
        <f>(U38/(85*$AE$1))*25.4</f>
        <v>1.9469373868577307</v>
      </c>
      <c r="W38" s="9"/>
      <c r="X38" s="9"/>
      <c r="Y38" s="9"/>
      <c r="Z38" s="9">
        <f>G38+U38</f>
        <v>127.5505</v>
      </c>
      <c r="AA38">
        <v>18.397500000000001</v>
      </c>
      <c r="AD38">
        <f t="shared" si="16"/>
        <v>8.0571626131422676</v>
      </c>
      <c r="AE38" s="3">
        <f t="shared" si="17"/>
        <v>26.454662613142268</v>
      </c>
      <c r="AF38">
        <v>7</v>
      </c>
    </row>
    <row r="39" spans="1:32" x14ac:dyDescent="0.2">
      <c r="A39" s="9">
        <v>67</v>
      </c>
      <c r="B39" s="9" t="s">
        <v>155</v>
      </c>
      <c r="C39" s="9" t="s">
        <v>156</v>
      </c>
      <c r="D39" s="9" t="s">
        <v>157</v>
      </c>
      <c r="E39" s="9">
        <v>117.309</v>
      </c>
      <c r="F39" s="9">
        <v>118.488</v>
      </c>
      <c r="G39" s="9">
        <v>117.8985</v>
      </c>
      <c r="H39" s="9"/>
      <c r="I39" s="9" t="s">
        <v>13</v>
      </c>
      <c r="J39" s="9" t="s">
        <v>158</v>
      </c>
      <c r="K39" s="9"/>
      <c r="L39" s="9">
        <v>14</v>
      </c>
      <c r="M39" s="9">
        <v>52</v>
      </c>
      <c r="N39" s="9">
        <f t="shared" si="14"/>
        <v>33</v>
      </c>
      <c r="O39" s="9"/>
      <c r="P39" s="9"/>
      <c r="Q39" s="9"/>
      <c r="R39" s="9"/>
      <c r="S39" s="9"/>
      <c r="T39" s="9"/>
      <c r="U39" s="9">
        <f t="shared" si="15"/>
        <v>9.652000000000001</v>
      </c>
      <c r="V39" s="9">
        <f>(U39/(85*$AE$1))*25.4</f>
        <v>1.3909063067947764</v>
      </c>
      <c r="W39" s="9"/>
      <c r="X39" s="9"/>
      <c r="Y39" s="9"/>
      <c r="Z39" s="9">
        <f>G39+U39</f>
        <v>127.5505</v>
      </c>
      <c r="AA39">
        <v>22.737400000000001</v>
      </c>
      <c r="AD39">
        <f t="shared" si="16"/>
        <v>4.2732936932052219</v>
      </c>
      <c r="AE39" s="3">
        <f t="shared" si="17"/>
        <v>27.010693693205223</v>
      </c>
      <c r="AF39">
        <v>6</v>
      </c>
    </row>
    <row r="40" spans="1:32" x14ac:dyDescent="0.2">
      <c r="A40" s="9">
        <v>67</v>
      </c>
      <c r="B40" s="9" t="s">
        <v>159</v>
      </c>
      <c r="C40" s="9" t="s">
        <v>160</v>
      </c>
      <c r="D40" s="9" t="s">
        <v>161</v>
      </c>
      <c r="E40" s="9">
        <v>107.55</v>
      </c>
      <c r="F40" s="9">
        <v>108.631</v>
      </c>
      <c r="G40" s="9">
        <v>108.09050000000001</v>
      </c>
      <c r="H40" s="9"/>
      <c r="I40" s="9" t="s">
        <v>13</v>
      </c>
      <c r="J40" s="9" t="s">
        <v>162</v>
      </c>
      <c r="K40" s="9"/>
      <c r="L40" s="9">
        <v>14</v>
      </c>
      <c r="M40" s="9">
        <v>52</v>
      </c>
      <c r="N40" s="9">
        <f t="shared" si="14"/>
        <v>33</v>
      </c>
      <c r="O40" s="9"/>
      <c r="P40" s="9"/>
      <c r="Q40" s="9"/>
      <c r="R40" s="9"/>
      <c r="S40" s="9"/>
      <c r="T40" s="9"/>
      <c r="U40" s="9">
        <f t="shared" si="15"/>
        <v>19.459999999999994</v>
      </c>
      <c r="V40" s="9">
        <f>(U40/(85*$AE$1))*25.4</f>
        <v>2.8042930719256463</v>
      </c>
      <c r="W40" s="9"/>
      <c r="X40" s="9"/>
      <c r="Y40" s="9"/>
      <c r="Z40" s="9">
        <f>G40+U40</f>
        <v>127.5505</v>
      </c>
      <c r="AA40">
        <v>19.678100000000001</v>
      </c>
      <c r="AD40">
        <f t="shared" si="16"/>
        <v>5.9192069280743524</v>
      </c>
      <c r="AE40" s="3">
        <f t="shared" si="17"/>
        <v>25.597306928074353</v>
      </c>
      <c r="AF40">
        <v>5</v>
      </c>
    </row>
    <row r="41" spans="1:32" x14ac:dyDescent="0.2">
      <c r="A41" s="9">
        <v>67</v>
      </c>
      <c r="B41" s="9" t="s">
        <v>163</v>
      </c>
      <c r="C41" s="9" t="s">
        <v>164</v>
      </c>
      <c r="D41" s="9" t="s">
        <v>165</v>
      </c>
      <c r="E41" s="9">
        <v>95.168000000000006</v>
      </c>
      <c r="F41" s="9">
        <v>96.125</v>
      </c>
      <c r="G41" s="9">
        <v>95.646500000000003</v>
      </c>
      <c r="H41" s="9"/>
      <c r="I41" s="9" t="s">
        <v>13</v>
      </c>
      <c r="J41" s="9" t="s">
        <v>166</v>
      </c>
      <c r="K41" s="9"/>
      <c r="L41" s="9">
        <v>14</v>
      </c>
      <c r="M41" s="9">
        <v>52</v>
      </c>
      <c r="N41" s="9">
        <f t="shared" si="14"/>
        <v>33</v>
      </c>
      <c r="O41" s="9"/>
      <c r="P41" s="9"/>
      <c r="Q41" s="9"/>
      <c r="R41" s="9"/>
      <c r="S41" s="9"/>
      <c r="T41" s="9"/>
      <c r="U41" s="9">
        <f t="shared" si="15"/>
        <v>31.903999999999996</v>
      </c>
      <c r="V41" s="9">
        <f>(U41/(85*$AE$1))*25.4</f>
        <v>4.5975419407356544</v>
      </c>
      <c r="W41" s="9"/>
      <c r="X41" s="9"/>
      <c r="Y41" s="9"/>
      <c r="Z41" s="9">
        <f>G41+U41</f>
        <v>127.5505</v>
      </c>
      <c r="AA41">
        <v>20.709</v>
      </c>
      <c r="AD41">
        <f t="shared" si="16"/>
        <v>3.0950580592643426</v>
      </c>
      <c r="AE41" s="3">
        <f t="shared" si="17"/>
        <v>23.804058059264342</v>
      </c>
      <c r="AF41">
        <v>4</v>
      </c>
    </row>
    <row r="42" spans="1:32" x14ac:dyDescent="0.2">
      <c r="A42" s="9">
        <v>67</v>
      </c>
      <c r="B42" s="9" t="s">
        <v>167</v>
      </c>
      <c r="C42" s="9" t="s">
        <v>168</v>
      </c>
      <c r="D42" s="9" t="s">
        <v>169</v>
      </c>
      <c r="E42" s="9">
        <v>122.184</v>
      </c>
      <c r="F42" s="9">
        <v>123.41200000000001</v>
      </c>
      <c r="G42" s="9">
        <v>122.798</v>
      </c>
      <c r="H42" s="9"/>
      <c r="I42" s="9" t="s">
        <v>13</v>
      </c>
      <c r="J42" s="9" t="s">
        <v>170</v>
      </c>
      <c r="K42" s="9"/>
      <c r="L42" s="9">
        <v>14</v>
      </c>
      <c r="M42" s="9">
        <v>52</v>
      </c>
      <c r="N42" s="9">
        <f t="shared" si="14"/>
        <v>33</v>
      </c>
      <c r="O42" s="9"/>
      <c r="P42" s="9"/>
      <c r="Q42" s="9"/>
      <c r="R42" s="9"/>
      <c r="S42" s="9"/>
      <c r="T42" s="9"/>
      <c r="U42" s="9">
        <f t="shared" si="15"/>
        <v>4.7524999999999977</v>
      </c>
      <c r="V42" s="9">
        <f>(U42/(85*$AE$1))*25.4</f>
        <v>0.68486139898903553</v>
      </c>
      <c r="W42" s="9"/>
      <c r="X42" s="9"/>
      <c r="Y42" s="9"/>
      <c r="Z42" s="9">
        <f>G42+U42</f>
        <v>127.5505</v>
      </c>
      <c r="AA42">
        <v>17.693999999999999</v>
      </c>
      <c r="AD42">
        <f t="shared" si="16"/>
        <v>10.022738601010964</v>
      </c>
      <c r="AE42" s="3">
        <f t="shared" si="17"/>
        <v>27.716738601010963</v>
      </c>
      <c r="AF42">
        <v>3</v>
      </c>
    </row>
    <row r="43" spans="1:32" x14ac:dyDescent="0.2">
      <c r="A43" s="9">
        <v>67</v>
      </c>
      <c r="B43" s="9" t="s">
        <v>171</v>
      </c>
      <c r="C43" s="9" t="s">
        <v>172</v>
      </c>
      <c r="D43" s="9" t="s">
        <v>173</v>
      </c>
      <c r="E43" s="9">
        <v>90.411000000000001</v>
      </c>
      <c r="F43" s="9">
        <v>91.319000000000003</v>
      </c>
      <c r="G43" s="9">
        <v>90.864999999999995</v>
      </c>
      <c r="H43" s="9"/>
      <c r="I43" s="9" t="s">
        <v>13</v>
      </c>
      <c r="J43" s="9" t="s">
        <v>174</v>
      </c>
      <c r="K43" s="9"/>
      <c r="L43" s="9">
        <v>14</v>
      </c>
      <c r="M43" s="9">
        <v>52</v>
      </c>
      <c r="N43" s="9">
        <f t="shared" si="14"/>
        <v>33</v>
      </c>
      <c r="O43" s="9"/>
      <c r="P43" s="9"/>
      <c r="Q43" s="9"/>
      <c r="R43" s="9"/>
      <c r="S43" s="9"/>
      <c r="T43" s="9"/>
      <c r="U43" s="9">
        <f t="shared" si="15"/>
        <v>36.685500000000005</v>
      </c>
      <c r="V43" s="9">
        <f>(U43/(85*$AE$1))*25.4</f>
        <v>5.2865823992871706</v>
      </c>
      <c r="W43" s="9"/>
      <c r="X43" s="9"/>
      <c r="Y43" s="9"/>
      <c r="Z43" s="9">
        <f>G43+U43</f>
        <v>127.5505</v>
      </c>
      <c r="AA43">
        <v>21.8123</v>
      </c>
      <c r="AD43">
        <f t="shared" si="16"/>
        <v>1.3027176007128283</v>
      </c>
      <c r="AE43" s="3">
        <f t="shared" si="17"/>
        <v>23.115017600712829</v>
      </c>
      <c r="AF43">
        <v>2</v>
      </c>
    </row>
    <row r="44" spans="1:32" x14ac:dyDescent="0.2">
      <c r="A44" s="9">
        <v>67</v>
      </c>
      <c r="B44" s="9" t="s">
        <v>175</v>
      </c>
      <c r="C44" s="9" t="s">
        <v>176</v>
      </c>
      <c r="D44" s="9" t="s">
        <v>177</v>
      </c>
      <c r="E44" s="9">
        <v>104.09399999999999</v>
      </c>
      <c r="F44" s="9">
        <v>105.14</v>
      </c>
      <c r="G44" s="9">
        <v>104.617</v>
      </c>
      <c r="H44" s="9"/>
      <c r="I44" s="9" t="s">
        <v>13</v>
      </c>
      <c r="J44" s="9" t="s">
        <v>178</v>
      </c>
      <c r="K44" s="9"/>
      <c r="L44" s="9">
        <v>14</v>
      </c>
      <c r="M44" s="9">
        <v>52</v>
      </c>
      <c r="N44" s="9">
        <f t="shared" si="14"/>
        <v>33</v>
      </c>
      <c r="O44" s="9"/>
      <c r="P44" s="9"/>
      <c r="Q44" s="9"/>
      <c r="R44" s="9"/>
      <c r="S44" s="9"/>
      <c r="T44" s="9"/>
      <c r="U44" s="9">
        <f t="shared" si="15"/>
        <v>22.933499999999995</v>
      </c>
      <c r="V44" s="9">
        <f>(U44/(85*$AE$1))*25.4</f>
        <v>3.3048435336591377</v>
      </c>
      <c r="W44" s="9"/>
      <c r="X44" s="9"/>
      <c r="Y44" s="9"/>
      <c r="Z44" s="9">
        <f>G44+U44</f>
        <v>127.5505</v>
      </c>
      <c r="AA44">
        <v>20.761299999999999</v>
      </c>
      <c r="AD44">
        <f t="shared" si="16"/>
        <v>4.3354564663408617</v>
      </c>
      <c r="AE44" s="3">
        <f t="shared" si="17"/>
        <v>25.09675646634086</v>
      </c>
      <c r="AF44">
        <v>1</v>
      </c>
    </row>
    <row r="45" spans="1:32" x14ac:dyDescent="0.2">
      <c r="A45" s="9">
        <v>67</v>
      </c>
      <c r="B45" s="9" t="s">
        <v>179</v>
      </c>
      <c r="C45" s="9" t="s">
        <v>180</v>
      </c>
      <c r="D45" s="9" t="s">
        <v>181</v>
      </c>
      <c r="E45" s="9">
        <v>114.505</v>
      </c>
      <c r="F45" s="9">
        <v>115.65600000000001</v>
      </c>
      <c r="G45" s="9">
        <v>115.0805</v>
      </c>
      <c r="H45" s="9"/>
      <c r="I45" s="9" t="s">
        <v>13</v>
      </c>
      <c r="J45" s="9" t="s">
        <v>182</v>
      </c>
      <c r="K45" s="9"/>
      <c r="L45" s="9">
        <v>14</v>
      </c>
      <c r="M45" s="9">
        <v>52</v>
      </c>
      <c r="N45" s="9">
        <f t="shared" si="14"/>
        <v>33</v>
      </c>
      <c r="O45" s="9"/>
      <c r="P45" s="9"/>
      <c r="Q45" s="9"/>
      <c r="R45" s="9"/>
      <c r="S45" s="9"/>
      <c r="T45" s="9"/>
      <c r="U45" s="9">
        <f t="shared" si="15"/>
        <v>12.469999999999999</v>
      </c>
      <c r="V45" s="9">
        <f>(U45/(85*$AE$1))*25.4</f>
        <v>1.7969956118660235</v>
      </c>
      <c r="W45" s="9"/>
      <c r="X45" s="9"/>
      <c r="Y45" s="9"/>
      <c r="Z45" s="9">
        <f>G45+U45</f>
        <v>127.5505</v>
      </c>
      <c r="AA45">
        <v>22.274699999999999</v>
      </c>
      <c r="AD45">
        <f t="shared" si="16"/>
        <v>4.3299043881339756</v>
      </c>
      <c r="AE45" s="3">
        <f t="shared" si="17"/>
        <v>26.604604388133975</v>
      </c>
      <c r="AF45">
        <v>0</v>
      </c>
    </row>
    <row r="46" spans="1:32" x14ac:dyDescent="0.2">
      <c r="A46" s="2">
        <v>67</v>
      </c>
      <c r="B46" s="2" t="s">
        <v>111</v>
      </c>
      <c r="C46" s="2" t="s">
        <v>112</v>
      </c>
      <c r="D46" s="2" t="s">
        <v>113</v>
      </c>
      <c r="E46" s="2">
        <v>97.524000000000001</v>
      </c>
      <c r="F46" s="2">
        <v>98.504000000000005</v>
      </c>
      <c r="G46" s="2">
        <v>98.63</v>
      </c>
      <c r="H46" s="2"/>
      <c r="I46" s="2" t="s">
        <v>13</v>
      </c>
      <c r="J46" s="2" t="s">
        <v>186</v>
      </c>
      <c r="K46" s="2"/>
      <c r="L46" s="2">
        <v>14</v>
      </c>
      <c r="M46" s="2">
        <v>42</v>
      </c>
      <c r="N46" s="2">
        <f t="shared" si="14"/>
        <v>28</v>
      </c>
      <c r="O46" s="2"/>
      <c r="P46" s="2"/>
      <c r="Q46" s="2"/>
      <c r="R46" s="2"/>
      <c r="S46" s="2"/>
      <c r="T46" s="2"/>
      <c r="U46" s="2">
        <f>$R$6-G46</f>
        <v>28.920500000000004</v>
      </c>
      <c r="V46" s="2">
        <f t="shared" ref="V46:V49" si="18">(U46/(85*$AE$1))*25.4</f>
        <v>4.1676031750578462</v>
      </c>
      <c r="W46" s="2"/>
      <c r="X46" s="2"/>
      <c r="Y46" s="2"/>
      <c r="Z46" s="2">
        <f t="shared" ref="Z46" si="19">G46+U46</f>
        <v>127.5505</v>
      </c>
      <c r="AA46">
        <v>20.194800000000001</v>
      </c>
      <c r="AD46">
        <f t="shared" si="16"/>
        <v>4.0391968249421524</v>
      </c>
      <c r="AE46">
        <f t="shared" si="17"/>
        <v>24.233996824942153</v>
      </c>
      <c r="AF46" t="s">
        <v>266</v>
      </c>
    </row>
    <row r="47" spans="1:32" x14ac:dyDescent="0.2">
      <c r="A47" s="2">
        <v>67</v>
      </c>
      <c r="B47" s="2" t="s">
        <v>107</v>
      </c>
      <c r="C47" s="2" t="s">
        <v>108</v>
      </c>
      <c r="D47" s="2" t="s">
        <v>109</v>
      </c>
      <c r="E47" s="2">
        <v>102.61</v>
      </c>
      <c r="F47" s="2">
        <v>103.642</v>
      </c>
      <c r="G47" s="2">
        <v>112.9255</v>
      </c>
      <c r="H47" s="2"/>
      <c r="I47" s="2" t="s">
        <v>13</v>
      </c>
      <c r="J47" s="2" t="s">
        <v>190</v>
      </c>
      <c r="K47" s="2"/>
      <c r="L47" s="2">
        <v>14</v>
      </c>
      <c r="M47" s="2">
        <v>42</v>
      </c>
      <c r="N47" s="2">
        <f t="shared" si="14"/>
        <v>28</v>
      </c>
      <c r="O47" s="2"/>
      <c r="P47" s="2"/>
      <c r="Q47" s="2"/>
      <c r="R47" s="2"/>
      <c r="S47" s="2"/>
      <c r="T47" s="2"/>
      <c r="U47" s="2">
        <f>$R$6-G47</f>
        <v>14.625</v>
      </c>
      <c r="V47" s="2">
        <f t="shared" si="18"/>
        <v>2.1075429690088687</v>
      </c>
      <c r="W47" s="2"/>
      <c r="X47" s="2"/>
      <c r="Y47" s="2"/>
      <c r="Z47" s="2">
        <f t="shared" ref="Z47:Z48" si="20">G47+U47</f>
        <v>127.5505</v>
      </c>
      <c r="AA47">
        <v>24.438300000000002</v>
      </c>
      <c r="AD47">
        <f t="shared" si="16"/>
        <v>1.8557570309911284</v>
      </c>
      <c r="AE47">
        <f t="shared" si="17"/>
        <v>26.29405703099113</v>
      </c>
      <c r="AF47" t="s">
        <v>267</v>
      </c>
    </row>
    <row r="48" spans="1:32" x14ac:dyDescent="0.2">
      <c r="A48" s="9">
        <v>67</v>
      </c>
      <c r="B48" s="9" t="s">
        <v>191</v>
      </c>
      <c r="C48" s="9" t="s">
        <v>192</v>
      </c>
      <c r="D48" s="9" t="s">
        <v>193</v>
      </c>
      <c r="E48" s="9">
        <v>90.927999999999997</v>
      </c>
      <c r="F48" s="9">
        <v>91.841999999999999</v>
      </c>
      <c r="G48" s="9">
        <v>91.385000000000005</v>
      </c>
      <c r="H48" s="9"/>
      <c r="I48" s="9" t="s">
        <v>13</v>
      </c>
      <c r="J48" s="9" t="s">
        <v>194</v>
      </c>
      <c r="K48" s="9"/>
      <c r="L48" s="9">
        <v>14</v>
      </c>
      <c r="M48" s="9">
        <v>42</v>
      </c>
      <c r="N48" s="9">
        <f t="shared" si="14"/>
        <v>28</v>
      </c>
      <c r="O48" s="9"/>
      <c r="P48" s="9"/>
      <c r="Q48" s="9"/>
      <c r="R48" s="9"/>
      <c r="S48" s="9"/>
      <c r="T48" s="9"/>
      <c r="U48" s="9">
        <f>$R$6 - G48</f>
        <v>36.165499999999994</v>
      </c>
      <c r="V48" s="9">
        <f>(U48/(85*$AK$1))*25.4</f>
        <v>6.1901586991067408</v>
      </c>
      <c r="W48" s="9" t="s">
        <v>259</v>
      </c>
      <c r="X48" s="9"/>
      <c r="Y48" s="9"/>
      <c r="Z48" s="9">
        <f>G48+U48</f>
        <v>127.5505</v>
      </c>
      <c r="AA48">
        <v>25.881</v>
      </c>
      <c r="AD48">
        <f>2.52154</f>
        <v>2.5215399999999999</v>
      </c>
      <c r="AE48">
        <f t="shared" si="17"/>
        <v>28.402540000000002</v>
      </c>
      <c r="AF48" t="s">
        <v>260</v>
      </c>
    </row>
    <row r="49" spans="1:32" x14ac:dyDescent="0.2">
      <c r="A49" s="9">
        <v>67</v>
      </c>
      <c r="B49" s="9" t="s">
        <v>195</v>
      </c>
      <c r="C49" s="9" t="s">
        <v>196</v>
      </c>
      <c r="D49" s="9" t="s">
        <v>197</v>
      </c>
      <c r="E49" s="9">
        <v>90.034000000000006</v>
      </c>
      <c r="F49" s="9">
        <v>90.938999999999993</v>
      </c>
      <c r="G49" s="9">
        <v>90.486500000000007</v>
      </c>
      <c r="H49" s="9"/>
      <c r="I49" s="9" t="s">
        <v>13</v>
      </c>
      <c r="J49" s="9" t="s">
        <v>198</v>
      </c>
      <c r="K49" s="9"/>
      <c r="L49" s="9">
        <v>14</v>
      </c>
      <c r="M49" s="9">
        <v>42</v>
      </c>
      <c r="N49" s="9">
        <f t="shared" si="14"/>
        <v>28</v>
      </c>
      <c r="O49" s="9"/>
      <c r="P49" s="9"/>
      <c r="Q49" s="9"/>
      <c r="R49" s="9"/>
      <c r="S49" s="9"/>
      <c r="T49" s="9"/>
      <c r="U49" s="9">
        <f>$R$6 - G49</f>
        <v>37.063999999999993</v>
      </c>
      <c r="V49" s="9">
        <f>(U49/(85*$AK$1))*25.4</f>
        <v>6.3439477409047917</v>
      </c>
      <c r="W49" s="9" t="s">
        <v>259</v>
      </c>
      <c r="X49" s="9"/>
      <c r="Y49" s="9"/>
      <c r="Z49" s="9">
        <f>G49+U49</f>
        <v>127.5505</v>
      </c>
      <c r="AA49">
        <v>25.881</v>
      </c>
      <c r="AD49">
        <f>2.52154</f>
        <v>2.5215399999999999</v>
      </c>
      <c r="AE49">
        <f t="shared" si="17"/>
        <v>28.402540000000002</v>
      </c>
      <c r="AF49" t="s">
        <v>261</v>
      </c>
    </row>
    <row r="50" spans="1:32" x14ac:dyDescent="0.2">
      <c r="A50" s="2">
        <v>67</v>
      </c>
      <c r="B50" s="2" t="s">
        <v>103</v>
      </c>
      <c r="C50" s="2" t="s">
        <v>104</v>
      </c>
      <c r="D50" s="2" t="s">
        <v>105</v>
      </c>
      <c r="E50" s="2">
        <v>101.251</v>
      </c>
      <c r="F50" s="2">
        <v>102.268</v>
      </c>
      <c r="G50" s="2">
        <v>93.417000000000002</v>
      </c>
      <c r="H50" s="2"/>
      <c r="I50" s="2" t="s">
        <v>13</v>
      </c>
      <c r="J50" s="2" t="s">
        <v>202</v>
      </c>
      <c r="K50" s="2"/>
      <c r="L50" s="2">
        <v>14</v>
      </c>
      <c r="M50" s="2">
        <v>42</v>
      </c>
      <c r="N50" s="2">
        <f t="shared" si="14"/>
        <v>28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>
        <v>16.4693</v>
      </c>
      <c r="AD50">
        <f t="shared" si="16"/>
        <v>11.932299999999998</v>
      </c>
      <c r="AE50">
        <f t="shared" si="17"/>
        <v>28.401599999999998</v>
      </c>
      <c r="AF50" t="s">
        <v>268</v>
      </c>
    </row>
    <row r="51" spans="1:32" x14ac:dyDescent="0.2">
      <c r="A51" s="2">
        <v>67</v>
      </c>
      <c r="B51" s="2" t="s">
        <v>203</v>
      </c>
      <c r="C51" s="2" t="s">
        <v>204</v>
      </c>
      <c r="D51" s="2" t="s">
        <v>205</v>
      </c>
      <c r="E51" s="2">
        <v>96.510999999999996</v>
      </c>
      <c r="F51" s="2">
        <v>97.480999999999995</v>
      </c>
      <c r="G51" s="2">
        <v>96.995999999999995</v>
      </c>
      <c r="H51" s="2"/>
      <c r="I51" s="2" t="s">
        <v>13</v>
      </c>
      <c r="J51" s="2" t="s">
        <v>206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32" x14ac:dyDescent="0.2">
      <c r="A52" s="2">
        <v>67</v>
      </c>
      <c r="B52" s="2" t="s">
        <v>207</v>
      </c>
      <c r="C52" s="2" t="s">
        <v>208</v>
      </c>
      <c r="D52" s="2" t="s">
        <v>209</v>
      </c>
      <c r="E52" s="2">
        <v>95.260999999999996</v>
      </c>
      <c r="F52" s="2">
        <v>96.218000000000004</v>
      </c>
      <c r="G52" s="2">
        <v>95.739500000000007</v>
      </c>
      <c r="H52" s="2"/>
      <c r="I52" s="2" t="s">
        <v>13</v>
      </c>
      <c r="J52" s="2" t="s">
        <v>210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32" x14ac:dyDescent="0.2">
      <c r="A53" s="2">
        <v>67</v>
      </c>
      <c r="B53" s="2" t="s">
        <v>183</v>
      </c>
      <c r="C53" s="2" t="s">
        <v>184</v>
      </c>
      <c r="D53" s="2" t="s">
        <v>185</v>
      </c>
      <c r="E53" s="2">
        <v>98.137</v>
      </c>
      <c r="F53" s="2">
        <v>99.123000000000005</v>
      </c>
      <c r="G53" s="2">
        <v>96.061499999999995</v>
      </c>
      <c r="H53" s="2"/>
      <c r="I53" s="2" t="s">
        <v>13</v>
      </c>
      <c r="J53" s="2" t="s">
        <v>214</v>
      </c>
      <c r="K53" s="2"/>
      <c r="L53" s="2">
        <v>14</v>
      </c>
      <c r="M53" s="2">
        <v>42</v>
      </c>
      <c r="N53" s="2">
        <f t="shared" ref="N53" si="21">AVERAGE(L53,M53)</f>
        <v>28</v>
      </c>
      <c r="O53" s="2"/>
      <c r="P53" s="2"/>
      <c r="Q53" s="2"/>
      <c r="R53" s="2"/>
      <c r="S53" s="2"/>
      <c r="T53" s="2"/>
      <c r="U53" s="2">
        <f>$R$6-G53</f>
        <v>31.489000000000004</v>
      </c>
      <c r="V53" s="2">
        <f t="shared" ref="V53" si="22">(U53/(85*$AE$1))*25.4</f>
        <v>4.5377381573415576</v>
      </c>
      <c r="W53" s="2"/>
      <c r="X53" s="2"/>
      <c r="Y53" s="2"/>
      <c r="Z53" s="2">
        <f t="shared" ref="Z53" si="23">G53+U53</f>
        <v>127.5505</v>
      </c>
      <c r="AA53">
        <v>29.8</v>
      </c>
      <c r="AD53">
        <f t="shared" ref="AD53" si="24">($AC$28-(AA53+V53))</f>
        <v>-5.9361381573415635</v>
      </c>
      <c r="AE53">
        <f t="shared" ref="AE53" si="25">AD53+AA53</f>
        <v>23.863861842658437</v>
      </c>
      <c r="AF53" t="s">
        <v>269</v>
      </c>
    </row>
    <row r="54" spans="1:32" x14ac:dyDescent="0.2">
      <c r="A54" s="2">
        <v>65</v>
      </c>
      <c r="B54" s="2" t="s">
        <v>215</v>
      </c>
      <c r="C54" s="2" t="s">
        <v>216</v>
      </c>
      <c r="D54" s="2" t="s">
        <v>217</v>
      </c>
      <c r="E54" s="2">
        <v>117.504</v>
      </c>
      <c r="F54" s="2">
        <v>118.685</v>
      </c>
      <c r="G54" s="2">
        <v>118.0945</v>
      </c>
      <c r="H54" s="2"/>
      <c r="I54" s="2"/>
      <c r="J54" s="2" t="s">
        <v>218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32" x14ac:dyDescent="0.2">
      <c r="A55" s="2">
        <v>65</v>
      </c>
      <c r="B55" s="2" t="s">
        <v>219</v>
      </c>
      <c r="C55" s="2" t="s">
        <v>220</v>
      </c>
      <c r="D55" s="2" t="s">
        <v>221</v>
      </c>
      <c r="E55" s="2">
        <v>132.24700000000001</v>
      </c>
      <c r="F55" s="2">
        <v>133.57599999999999</v>
      </c>
      <c r="G55" s="2">
        <v>132.91149999999999</v>
      </c>
      <c r="H55" s="2"/>
      <c r="I55" s="2"/>
      <c r="J55" s="2" t="s">
        <v>222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32" x14ac:dyDescent="0.2">
      <c r="A56" s="2">
        <v>65</v>
      </c>
      <c r="B56" s="2" t="s">
        <v>223</v>
      </c>
      <c r="C56" s="2" t="s">
        <v>224</v>
      </c>
      <c r="D56" s="2" t="s">
        <v>225</v>
      </c>
      <c r="E56" s="2">
        <v>118.83799999999999</v>
      </c>
      <c r="F56" s="2">
        <v>120.032</v>
      </c>
      <c r="G56" s="2">
        <v>119.435</v>
      </c>
      <c r="H56" s="2"/>
      <c r="I56" s="2"/>
      <c r="J56" s="2" t="s">
        <v>226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9" spans="1:32" x14ac:dyDescent="0.2">
      <c r="C59" s="5" t="s">
        <v>242</v>
      </c>
      <c r="D59" s="5"/>
      <c r="E59" s="5"/>
    </row>
    <row r="60" spans="1:32" x14ac:dyDescent="0.2">
      <c r="C60" s="5"/>
      <c r="D60" s="5"/>
      <c r="E60" s="5"/>
    </row>
    <row r="61" spans="1:32" x14ac:dyDescent="0.2">
      <c r="C61" s="5"/>
      <c r="D61" s="5"/>
      <c r="E61" s="5"/>
    </row>
    <row r="63" spans="1:32" x14ac:dyDescent="0.2">
      <c r="C63" s="6" t="s">
        <v>243</v>
      </c>
      <c r="D63" s="6"/>
      <c r="E63" s="6"/>
    </row>
    <row r="64" spans="1:32" x14ac:dyDescent="0.2">
      <c r="C64" s="6"/>
      <c r="D64" s="6"/>
      <c r="E64" s="6"/>
    </row>
    <row r="65" spans="3:5" x14ac:dyDescent="0.2">
      <c r="C65" s="6"/>
      <c r="D65" s="6"/>
      <c r="E65" s="6"/>
    </row>
    <row r="67" spans="3:5" x14ac:dyDescent="0.2">
      <c r="C67" s="7" t="s">
        <v>244</v>
      </c>
      <c r="D67" s="7"/>
      <c r="E67" s="7"/>
    </row>
    <row r="68" spans="3:5" x14ac:dyDescent="0.2">
      <c r="C68" s="7"/>
      <c r="D68" s="7"/>
      <c r="E68" s="7"/>
    </row>
    <row r="69" spans="3:5" x14ac:dyDescent="0.2">
      <c r="C69" s="7"/>
      <c r="D69" s="7"/>
      <c r="E69" s="7"/>
    </row>
    <row r="71" spans="3:5" x14ac:dyDescent="0.2">
      <c r="C71" s="8" t="s">
        <v>245</v>
      </c>
      <c r="D71" s="8"/>
      <c r="E71" s="8"/>
    </row>
    <row r="72" spans="3:5" x14ac:dyDescent="0.2">
      <c r="C72" s="8"/>
      <c r="D72" s="8"/>
      <c r="E72" s="8"/>
    </row>
    <row r="73" spans="3:5" x14ac:dyDescent="0.2">
      <c r="C73" s="8"/>
      <c r="D73" s="8"/>
      <c r="E73" s="8"/>
    </row>
  </sheetData>
  <mergeCells count="6">
    <mergeCell ref="A1:J1"/>
    <mergeCell ref="L1:N1"/>
    <mergeCell ref="C59:E61"/>
    <mergeCell ref="C67:E69"/>
    <mergeCell ref="C71:E73"/>
    <mergeCell ref="C63:E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Hofmeyr</dc:creator>
  <cp:lastModifiedBy>John Hofmeyr</cp:lastModifiedBy>
  <dcterms:created xsi:type="dcterms:W3CDTF">2024-09-08T05:38:50Z</dcterms:created>
  <dcterms:modified xsi:type="dcterms:W3CDTF">2024-09-08T11:20:33Z</dcterms:modified>
</cp:coreProperties>
</file>