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<sst xmlns="http://schemas.openxmlformats.org/spreadsheetml/2006/main" count="50" uniqueCount="26">
  <si>
    <t>Exercio 1</t>
  </si>
  <si>
    <t>Predito</t>
  </si>
  <si>
    <t>Erro = Predito - Y chapeu</t>
  </si>
  <si>
    <t>Erro ao quadrado</t>
  </si>
  <si>
    <t>X</t>
  </si>
  <si>
    <t>Y</t>
  </si>
  <si>
    <t>X^2</t>
  </si>
  <si>
    <t>XY</t>
  </si>
  <si>
    <t>Y^</t>
  </si>
  <si>
    <t>Y-Y^</t>
  </si>
  <si>
    <t>(Y-Y^)^2</t>
  </si>
  <si>
    <t>(Y-MediaY)^2</t>
  </si>
  <si>
    <t>(Predito-MediaY)^2</t>
  </si>
  <si>
    <t>(Y - Predito)^2</t>
  </si>
  <si>
    <t>Erro Quadrado Médio (MSE):</t>
  </si>
  <si>
    <t>SQT</t>
  </si>
  <si>
    <t>SQR</t>
  </si>
  <si>
    <t>SQE</t>
  </si>
  <si>
    <t>n:</t>
  </si>
  <si>
    <t>R^2:</t>
  </si>
  <si>
    <t>Numerador de b:</t>
  </si>
  <si>
    <t>Denominador de b:</t>
  </si>
  <si>
    <t>b:</t>
  </si>
  <si>
    <t>a:</t>
  </si>
  <si>
    <t>Media Y</t>
  </si>
  <si>
    <t>Exercio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</si>
</sst>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"/>
  </numFmts>
  <fonts count="5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</font>
    <font>
      <b/>
      <color rgb="FFFFFFFF"/>
      <name val="Arial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3" fontId="3" numFmtId="3" xfId="0" applyAlignment="1" applyFill="1" applyFont="1" applyNumberFormat="1">
      <alignment horizontal="center" vertical="bottom"/>
    </xf>
    <xf borderId="0" fillId="3" fontId="3" numFmtId="3" xfId="0" applyAlignment="1" applyFont="1" applyNumberFormat="1">
      <alignment horizontal="center" vertical="top"/>
    </xf>
    <xf borderId="0" fillId="0" fontId="2" numFmtId="4" xfId="0" applyAlignment="1" applyFont="1" applyNumberFormat="1">
      <alignment horizontal="right" vertical="bottom"/>
    </xf>
    <xf borderId="0" fillId="4" fontId="2" numFmtId="4" xfId="0" applyAlignment="1" applyFill="1" applyFont="1" applyNumberFormat="1">
      <alignment horizontal="right" vertical="bottom"/>
    </xf>
    <xf borderId="0" fillId="0" fontId="2" numFmtId="4" xfId="0" applyAlignment="1" applyFont="1" applyNumberFormat="1">
      <alignment vertical="bottom"/>
    </xf>
    <xf borderId="0" fillId="5" fontId="4" numFmtId="4" xfId="0" applyAlignment="1" applyFill="1" applyFont="1" applyNumberFormat="1">
      <alignment horizontal="right" vertical="bottom"/>
    </xf>
    <xf borderId="0" fillId="6" fontId="4" numFmtId="3" xfId="0" applyAlignment="1" applyFill="1" applyFont="1" applyNumberFormat="1">
      <alignment vertical="bottom"/>
    </xf>
    <xf borderId="0" fillId="0" fontId="4" numFmtId="3" xfId="0" applyAlignment="1" applyFont="1" applyNumberFormat="1">
      <alignment vertical="bottom"/>
    </xf>
    <xf borderId="0" fillId="0" fontId="2" numFmtId="3" xfId="0" applyAlignment="1" applyFont="1" applyNumberFormat="1">
      <alignment horizontal="right" vertical="bottom"/>
    </xf>
    <xf borderId="0" fillId="7" fontId="2" numFmtId="164" xfId="0" applyAlignment="1" applyFill="1" applyFont="1" applyNumberFormat="1">
      <alignment horizontal="right" vertical="bottom"/>
    </xf>
    <xf borderId="0" fillId="7" fontId="2" numFmtId="165" xfId="0" applyAlignment="1" applyFont="1" applyNumberFormat="1">
      <alignment horizontal="right" vertical="bottom"/>
    </xf>
    <xf borderId="0" fillId="0" fontId="4" numFmtId="3" xfId="0" applyAlignment="1" applyFont="1" applyNumberFormat="1">
      <alignment shrinkToFit="0" vertical="bottom" wrapText="0"/>
    </xf>
    <xf borderId="0" fillId="7" fontId="4" numFmtId="3" xfId="0" applyAlignment="1" applyFont="1" applyNumberFormat="1">
      <alignment vertical="bottom"/>
    </xf>
    <xf borderId="0" fillId="7" fontId="2" numFmtId="3" xfId="0" applyAlignment="1" applyFont="1" applyNumberFormat="1">
      <alignment vertical="bottom"/>
    </xf>
    <xf borderId="0" fillId="7" fontId="4" numFmtId="2" xfId="0" applyAlignment="1" applyFont="1" applyNumberFormat="1">
      <alignment horizontal="right" vertical="bottom"/>
    </xf>
    <xf borderId="0" fillId="4" fontId="4" numFmtId="3" xfId="0" applyAlignment="1" applyFont="1" applyNumberFormat="1">
      <alignment vertical="bottom"/>
    </xf>
    <xf borderId="0" fillId="4" fontId="2" numFmtId="3" xfId="0" applyAlignment="1" applyFont="1" applyNumberFormat="1">
      <alignment vertical="bottom"/>
    </xf>
    <xf borderId="0" fillId="0" fontId="2" numFmtId="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3.88"/>
    <col customWidth="1" min="7" max="7" width="22.5"/>
    <col customWidth="1" min="9" max="9" width="18.63"/>
  </cols>
  <sheetData>
    <row r="1">
      <c r="A1" s="1" t="s">
        <v>0</v>
      </c>
      <c r="E1" s="2"/>
      <c r="F1" s="2"/>
      <c r="G1" s="2"/>
      <c r="H1" s="2"/>
      <c r="I1" s="2"/>
      <c r="J1" s="2"/>
    </row>
    <row r="2">
      <c r="A2" s="2"/>
      <c r="B2" s="2"/>
      <c r="C2" s="2"/>
      <c r="D2" s="2"/>
      <c r="E2" s="2" t="s">
        <v>1</v>
      </c>
      <c r="F2" s="2" t="s">
        <v>2</v>
      </c>
      <c r="G2" s="2" t="s">
        <v>3</v>
      </c>
      <c r="H2" s="2"/>
      <c r="I2" s="2"/>
      <c r="J2" s="3"/>
    </row>
    <row r="3">
      <c r="A3" s="4" t="s">
        <v>4</v>
      </c>
      <c r="B3" s="4" t="s">
        <v>5</v>
      </c>
      <c r="C3" s="5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</row>
    <row r="4">
      <c r="A4" s="6">
        <v>1.87</v>
      </c>
      <c r="B4" s="6">
        <v>75.2</v>
      </c>
      <c r="C4" s="6">
        <f t="shared" ref="C4:C13" si="1">A4*A4</f>
        <v>3.4969</v>
      </c>
      <c r="D4" s="6">
        <f t="shared" ref="D4:D13" si="2">A4*B4</f>
        <v>140.624</v>
      </c>
      <c r="E4" s="7">
        <f t="shared" ref="E4:E13" si="3">$C$27+$C$26*A4</f>
        <v>77.27766709</v>
      </c>
      <c r="F4" s="6">
        <f t="shared" ref="F4:F13" si="4">B4-E4</f>
        <v>-2.077667086</v>
      </c>
      <c r="G4" s="6">
        <f t="shared" ref="G4:G13" si="5">pow(F4,2)</f>
        <v>4.316700522</v>
      </c>
      <c r="H4" s="6">
        <f t="shared" ref="H4:H13" si="6">POW((B4-$B$29),2)</f>
        <v>1.1025</v>
      </c>
      <c r="I4" s="6">
        <f t="shared" ref="I4:I13" si="7">POW((E4-$B$29),2)</f>
        <v>1.05609964</v>
      </c>
      <c r="J4" s="6">
        <f t="shared" ref="J4:J13" si="8">POW((B4-E4),2)</f>
        <v>4.316700522</v>
      </c>
    </row>
    <row r="5">
      <c r="A5" s="6">
        <v>1.82</v>
      </c>
      <c r="B5" s="6">
        <v>81.2</v>
      </c>
      <c r="C5" s="6">
        <f t="shared" si="1"/>
        <v>3.3124</v>
      </c>
      <c r="D5" s="6">
        <f t="shared" si="2"/>
        <v>147.784</v>
      </c>
      <c r="E5" s="7">
        <f t="shared" si="3"/>
        <v>75.20689446</v>
      </c>
      <c r="F5" s="6">
        <f t="shared" si="4"/>
        <v>5.993105539</v>
      </c>
      <c r="G5" s="6">
        <f t="shared" si="5"/>
        <v>35.917314</v>
      </c>
      <c r="H5" s="6">
        <f t="shared" si="6"/>
        <v>24.5025</v>
      </c>
      <c r="I5" s="6">
        <f t="shared" si="7"/>
        <v>1.088069165</v>
      </c>
      <c r="J5" s="6">
        <f t="shared" si="8"/>
        <v>35.917314</v>
      </c>
    </row>
    <row r="6">
      <c r="A6" s="6">
        <v>1.94</v>
      </c>
      <c r="B6" s="6">
        <v>85.9</v>
      </c>
      <c r="C6" s="6">
        <f t="shared" si="1"/>
        <v>3.7636</v>
      </c>
      <c r="D6" s="6">
        <f t="shared" si="2"/>
        <v>166.646</v>
      </c>
      <c r="E6" s="7">
        <f t="shared" si="3"/>
        <v>80.17674876</v>
      </c>
      <c r="F6" s="6">
        <f t="shared" si="4"/>
        <v>5.723251238</v>
      </c>
      <c r="G6" s="6">
        <f t="shared" si="5"/>
        <v>32.75560473</v>
      </c>
      <c r="H6" s="6">
        <f t="shared" si="6"/>
        <v>93.1225</v>
      </c>
      <c r="I6" s="6">
        <f t="shared" si="7"/>
        <v>15.41935584</v>
      </c>
      <c r="J6" s="6">
        <f t="shared" si="8"/>
        <v>32.75560473</v>
      </c>
    </row>
    <row r="7">
      <c r="A7" s="6">
        <v>1.69</v>
      </c>
      <c r="B7" s="6">
        <v>68.5</v>
      </c>
      <c r="C7" s="6">
        <f t="shared" si="1"/>
        <v>2.8561</v>
      </c>
      <c r="D7" s="6">
        <f t="shared" si="2"/>
        <v>115.765</v>
      </c>
      <c r="E7" s="7">
        <f t="shared" si="3"/>
        <v>69.82288564</v>
      </c>
      <c r="F7" s="6">
        <f t="shared" si="4"/>
        <v>-1.322885635</v>
      </c>
      <c r="G7" s="6">
        <f t="shared" si="5"/>
        <v>1.750026404</v>
      </c>
      <c r="H7" s="6">
        <f t="shared" si="6"/>
        <v>60.0625</v>
      </c>
      <c r="I7" s="6">
        <f t="shared" si="7"/>
        <v>41.30779906</v>
      </c>
      <c r="J7" s="6">
        <f t="shared" si="8"/>
        <v>1.750026404</v>
      </c>
    </row>
    <row r="8">
      <c r="A8" s="6">
        <v>1.67</v>
      </c>
      <c r="B8" s="6">
        <v>72.1</v>
      </c>
      <c r="C8" s="6">
        <f t="shared" si="1"/>
        <v>2.7889</v>
      </c>
      <c r="D8" s="6">
        <f t="shared" si="2"/>
        <v>120.407</v>
      </c>
      <c r="E8" s="7">
        <f t="shared" si="3"/>
        <v>68.99457659</v>
      </c>
      <c r="F8" s="6">
        <f t="shared" si="4"/>
        <v>3.105423415</v>
      </c>
      <c r="G8" s="6">
        <f t="shared" si="5"/>
        <v>9.643654586</v>
      </c>
      <c r="H8" s="6">
        <f t="shared" si="6"/>
        <v>17.2225</v>
      </c>
      <c r="I8" s="6">
        <f t="shared" si="7"/>
        <v>52.64116893</v>
      </c>
      <c r="J8" s="6">
        <f t="shared" si="8"/>
        <v>9.643654586</v>
      </c>
    </row>
    <row r="9">
      <c r="A9" s="6">
        <v>1.8</v>
      </c>
      <c r="B9" s="6">
        <v>77.3</v>
      </c>
      <c r="C9" s="6">
        <f t="shared" si="1"/>
        <v>3.24</v>
      </c>
      <c r="D9" s="6">
        <f t="shared" si="2"/>
        <v>139.14</v>
      </c>
      <c r="E9" s="7">
        <f t="shared" si="3"/>
        <v>74.37858541</v>
      </c>
      <c r="F9" s="6">
        <f t="shared" si="4"/>
        <v>2.921414589</v>
      </c>
      <c r="G9" s="6">
        <f t="shared" si="5"/>
        <v>8.534663201</v>
      </c>
      <c r="H9" s="6">
        <f t="shared" si="6"/>
        <v>1.1025</v>
      </c>
      <c r="I9" s="6">
        <f t="shared" si="7"/>
        <v>3.502192564</v>
      </c>
      <c r="J9" s="6">
        <f t="shared" si="8"/>
        <v>8.534663201</v>
      </c>
    </row>
    <row r="10">
      <c r="A10" s="6">
        <v>1.78</v>
      </c>
      <c r="B10" s="6">
        <v>71.1</v>
      </c>
      <c r="C10" s="6">
        <f t="shared" si="1"/>
        <v>3.1684</v>
      </c>
      <c r="D10" s="6">
        <f t="shared" si="2"/>
        <v>126.558</v>
      </c>
      <c r="E10" s="7">
        <f t="shared" si="3"/>
        <v>73.55027636</v>
      </c>
      <c r="F10" s="6">
        <f t="shared" si="4"/>
        <v>-2.450276361</v>
      </c>
      <c r="G10" s="6">
        <f t="shared" si="5"/>
        <v>6.003854244</v>
      </c>
      <c r="H10" s="6">
        <f t="shared" si="6"/>
        <v>26.5225</v>
      </c>
      <c r="I10" s="6">
        <f t="shared" si="7"/>
        <v>7.288507728</v>
      </c>
      <c r="J10" s="6">
        <f t="shared" si="8"/>
        <v>6.003854244</v>
      </c>
    </row>
    <row r="11">
      <c r="A11" s="6">
        <v>1.75</v>
      </c>
      <c r="B11" s="6">
        <v>70.5</v>
      </c>
      <c r="C11" s="6">
        <f t="shared" si="1"/>
        <v>3.0625</v>
      </c>
      <c r="D11" s="6">
        <f t="shared" si="2"/>
        <v>123.375</v>
      </c>
      <c r="E11" s="7">
        <f t="shared" si="3"/>
        <v>72.30781279</v>
      </c>
      <c r="F11" s="6">
        <f t="shared" si="4"/>
        <v>-1.807812786</v>
      </c>
      <c r="G11" s="6">
        <f t="shared" si="5"/>
        <v>3.268187068</v>
      </c>
      <c r="H11" s="6">
        <f t="shared" si="6"/>
        <v>33.0625</v>
      </c>
      <c r="I11" s="6">
        <f t="shared" si="7"/>
        <v>15.54084003</v>
      </c>
      <c r="J11" s="6">
        <f t="shared" si="8"/>
        <v>3.268187068</v>
      </c>
    </row>
    <row r="12">
      <c r="A12" s="6">
        <v>1.73</v>
      </c>
      <c r="B12" s="6">
        <v>65.6</v>
      </c>
      <c r="C12" s="6">
        <f t="shared" si="1"/>
        <v>2.9929</v>
      </c>
      <c r="D12" s="6">
        <f t="shared" si="2"/>
        <v>113.488</v>
      </c>
      <c r="E12" s="7">
        <f t="shared" si="3"/>
        <v>71.47950374</v>
      </c>
      <c r="F12" s="6">
        <f t="shared" si="4"/>
        <v>-5.879503735</v>
      </c>
      <c r="G12" s="6">
        <f t="shared" si="5"/>
        <v>34.56856418</v>
      </c>
      <c r="H12" s="6">
        <f t="shared" si="6"/>
        <v>113.4225</v>
      </c>
      <c r="I12" s="6">
        <f t="shared" si="7"/>
        <v>22.75763461</v>
      </c>
      <c r="J12" s="6">
        <f t="shared" si="8"/>
        <v>34.56856418</v>
      </c>
    </row>
    <row r="13">
      <c r="A13" s="6">
        <v>1.71</v>
      </c>
      <c r="B13" s="6">
        <v>65.6</v>
      </c>
      <c r="C13" s="6">
        <f t="shared" si="1"/>
        <v>2.9241</v>
      </c>
      <c r="D13" s="6">
        <f t="shared" si="2"/>
        <v>112.176</v>
      </c>
      <c r="E13" s="7">
        <f t="shared" si="3"/>
        <v>70.65119469</v>
      </c>
      <c r="F13" s="6">
        <f t="shared" si="4"/>
        <v>-5.051194685</v>
      </c>
      <c r="G13" s="6">
        <f t="shared" si="5"/>
        <v>25.51456775</v>
      </c>
      <c r="H13" s="6">
        <f t="shared" si="6"/>
        <v>113.4225</v>
      </c>
      <c r="I13" s="6">
        <f t="shared" si="7"/>
        <v>31.34662095</v>
      </c>
      <c r="J13" s="6">
        <f t="shared" si="8"/>
        <v>25.51456775</v>
      </c>
    </row>
    <row r="14">
      <c r="A14" s="8"/>
      <c r="B14" s="8"/>
      <c r="C14" s="6"/>
      <c r="D14" s="6"/>
      <c r="E14" s="7"/>
      <c r="F14" s="6"/>
      <c r="G14" s="6"/>
      <c r="H14" s="6"/>
      <c r="I14" s="6"/>
      <c r="J14" s="6"/>
    </row>
    <row r="15">
      <c r="A15" s="8"/>
      <c r="B15" s="8"/>
      <c r="C15" s="6"/>
      <c r="D15" s="6"/>
      <c r="E15" s="7"/>
      <c r="F15" s="6"/>
      <c r="G15" s="6"/>
      <c r="H15" s="6"/>
      <c r="I15" s="6"/>
      <c r="J15" s="6"/>
    </row>
    <row r="16">
      <c r="A16" s="8"/>
      <c r="B16" s="8"/>
      <c r="C16" s="6"/>
      <c r="D16" s="6"/>
      <c r="E16" s="7"/>
      <c r="F16" s="6"/>
      <c r="G16" s="6"/>
      <c r="H16" s="6"/>
      <c r="I16" s="6"/>
      <c r="J16" s="6"/>
    </row>
    <row r="17">
      <c r="A17" s="8"/>
      <c r="B17" s="8"/>
      <c r="C17" s="6"/>
      <c r="D17" s="6"/>
      <c r="E17" s="7"/>
      <c r="F17" s="6"/>
      <c r="G17" s="6"/>
      <c r="H17" s="6"/>
      <c r="I17" s="6"/>
      <c r="J17" s="6"/>
    </row>
    <row r="18">
      <c r="A18" s="8"/>
      <c r="B18" s="8"/>
      <c r="C18" s="6"/>
      <c r="D18" s="6"/>
      <c r="E18" s="7"/>
      <c r="F18" s="6"/>
      <c r="G18" s="6"/>
      <c r="H18" s="6"/>
      <c r="I18" s="6"/>
      <c r="J18" s="6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</row>
    <row r="20">
      <c r="A20" s="9">
        <f t="shared" ref="A20:D20" si="9">SUM(A4:A13)</f>
        <v>17.76</v>
      </c>
      <c r="B20" s="9">
        <f t="shared" si="9"/>
        <v>733</v>
      </c>
      <c r="C20" s="9">
        <f t="shared" si="9"/>
        <v>31.6058</v>
      </c>
      <c r="D20" s="9">
        <f t="shared" si="9"/>
        <v>1305.963</v>
      </c>
      <c r="E20" s="8"/>
      <c r="F20" s="8"/>
      <c r="G20" s="9">
        <f t="shared" ref="G20:J20" si="10">SUM(G4:G13)</f>
        <v>162.2731367</v>
      </c>
      <c r="H20" s="9">
        <f t="shared" si="10"/>
        <v>483.545</v>
      </c>
      <c r="I20" s="9">
        <f t="shared" si="10"/>
        <v>191.9482885</v>
      </c>
      <c r="J20" s="9">
        <f t="shared" si="10"/>
        <v>162.2731367</v>
      </c>
    </row>
    <row r="21">
      <c r="A21" s="3"/>
      <c r="B21" s="3"/>
      <c r="C21" s="3"/>
      <c r="D21" s="3"/>
      <c r="E21" s="10" t="s">
        <v>14</v>
      </c>
      <c r="G21" s="6">
        <f>G20/C22</f>
        <v>10.81820911</v>
      </c>
      <c r="H21" s="2" t="s">
        <v>15</v>
      </c>
      <c r="I21" s="3" t="s">
        <v>16</v>
      </c>
      <c r="J21" s="3" t="s">
        <v>17</v>
      </c>
    </row>
    <row r="22">
      <c r="A22" s="11" t="s">
        <v>18</v>
      </c>
      <c r="B22" s="3"/>
      <c r="C22" s="12">
        <v>15.0</v>
      </c>
      <c r="D22" s="3"/>
      <c r="E22" s="3"/>
      <c r="F22" s="2"/>
      <c r="G22" s="3"/>
      <c r="H22" s="2"/>
      <c r="I22" s="3"/>
      <c r="J22" s="3"/>
    </row>
    <row r="23">
      <c r="A23" s="3"/>
      <c r="B23" s="3"/>
      <c r="C23" s="3"/>
      <c r="D23" s="3"/>
      <c r="E23" s="10" t="s">
        <v>19</v>
      </c>
      <c r="F23" s="13">
        <f>I20/H20</f>
        <v>0.3969605487</v>
      </c>
      <c r="G23" s="14">
        <f>F23*100</f>
        <v>39.69605487</v>
      </c>
      <c r="H23" s="2"/>
      <c r="I23" s="2"/>
      <c r="J23" s="3"/>
    </row>
    <row r="24">
      <c r="A24" s="15" t="s">
        <v>20</v>
      </c>
      <c r="B24" s="3"/>
      <c r="C24" s="12">
        <f>(C22*D20)-(A20*B20)</f>
        <v>6571.365</v>
      </c>
      <c r="D24" s="3"/>
      <c r="E24" s="3"/>
      <c r="F24" s="3"/>
      <c r="G24" s="3"/>
      <c r="H24" s="2"/>
      <c r="I24" s="3"/>
      <c r="J24" s="3"/>
    </row>
    <row r="25">
      <c r="A25" s="15" t="s">
        <v>21</v>
      </c>
      <c r="B25" s="3"/>
      <c r="C25" s="12">
        <f>(C22*C20)-pow(A20,2)</f>
        <v>158.6694</v>
      </c>
      <c r="D25" s="3"/>
      <c r="E25" s="3"/>
      <c r="F25" s="3"/>
      <c r="G25" s="3"/>
      <c r="H25" s="2"/>
      <c r="I25" s="3"/>
      <c r="J25" s="3"/>
    </row>
    <row r="26">
      <c r="A26" s="16" t="s">
        <v>22</v>
      </c>
      <c r="B26" s="17"/>
      <c r="C26" s="18">
        <f>C24/C25</f>
        <v>41.41545251</v>
      </c>
      <c r="D26" s="3"/>
      <c r="E26" s="3"/>
      <c r="F26" s="3"/>
      <c r="G26" s="3"/>
      <c r="H26" s="2"/>
      <c r="I26" s="3"/>
      <c r="J26" s="3"/>
    </row>
    <row r="27">
      <c r="A27" s="19" t="s">
        <v>23</v>
      </c>
      <c r="B27" s="20"/>
      <c r="C27" s="7">
        <f>(B20-C26*A20)/C22</f>
        <v>-0.1692291015</v>
      </c>
      <c r="D27" s="3"/>
      <c r="E27" s="3"/>
      <c r="F27" s="3"/>
      <c r="G27" s="3"/>
      <c r="H27" s="2"/>
      <c r="I27" s="3"/>
      <c r="J27" s="3"/>
    </row>
    <row r="28">
      <c r="A28" s="3"/>
      <c r="B28" s="3"/>
      <c r="C28" s="3"/>
      <c r="D28" s="3"/>
      <c r="E28" s="3"/>
      <c r="F28" s="3"/>
      <c r="G28" s="3"/>
      <c r="H28" s="2"/>
      <c r="I28" s="3"/>
      <c r="J28" s="3"/>
    </row>
    <row r="29">
      <c r="A29" s="11" t="s">
        <v>24</v>
      </c>
      <c r="B29" s="6">
        <f>MEDIAN(B4:B9)</f>
        <v>76.25</v>
      </c>
      <c r="C29" s="3"/>
      <c r="D29" s="3"/>
      <c r="E29" s="3"/>
      <c r="F29" s="3"/>
      <c r="G29" s="3"/>
      <c r="H29" s="2"/>
      <c r="I29" s="3"/>
      <c r="J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</row>
    <row r="37">
      <c r="A37" s="1" t="s">
        <v>25</v>
      </c>
      <c r="E37" s="2"/>
      <c r="F37" s="2"/>
      <c r="G37" s="2"/>
      <c r="H37" s="2"/>
      <c r="I37" s="2"/>
      <c r="J37" s="2"/>
    </row>
    <row r="38">
      <c r="A38" s="2"/>
      <c r="B38" s="2"/>
      <c r="C38" s="2"/>
      <c r="D38" s="2"/>
      <c r="E38" s="2" t="s">
        <v>1</v>
      </c>
      <c r="F38" s="2" t="s">
        <v>2</v>
      </c>
      <c r="G38" s="2" t="s">
        <v>3</v>
      </c>
      <c r="H38" s="2"/>
      <c r="I38" s="2"/>
      <c r="J38" s="3"/>
    </row>
    <row r="39">
      <c r="A39" s="4" t="s">
        <v>4</v>
      </c>
      <c r="B39" s="4" t="s">
        <v>5</v>
      </c>
      <c r="C39" s="5" t="s">
        <v>6</v>
      </c>
      <c r="D39" s="4" t="s">
        <v>7</v>
      </c>
      <c r="E39" s="4" t="s">
        <v>8</v>
      </c>
      <c r="F39" s="4" t="s">
        <v>9</v>
      </c>
      <c r="G39" s="4" t="s">
        <v>10</v>
      </c>
      <c r="H39" s="4" t="s">
        <v>11</v>
      </c>
      <c r="I39" s="4" t="s">
        <v>12</v>
      </c>
      <c r="J39" s="4" t="s">
        <v>13</v>
      </c>
    </row>
    <row r="40">
      <c r="A40" s="21">
        <v>3.0</v>
      </c>
      <c r="B40" s="21">
        <v>4.5</v>
      </c>
      <c r="C40" s="6">
        <f t="shared" ref="C40:C44" si="11">A40*A40</f>
        <v>9</v>
      </c>
      <c r="D40" s="6">
        <f t="shared" ref="D40:D44" si="12">A40*B40</f>
        <v>13.5</v>
      </c>
      <c r="E40" s="7">
        <f t="shared" ref="E40:E44" si="13">$C$53+$C$52*A40</f>
        <v>2.941985041</v>
      </c>
      <c r="F40" s="6">
        <f t="shared" ref="F40:F44" si="14">B40-E40</f>
        <v>1.558014959</v>
      </c>
      <c r="G40" s="6">
        <f t="shared" ref="G40:G44" si="15">pow(F40,2)</f>
        <v>2.427410611</v>
      </c>
      <c r="H40" s="6">
        <f t="shared" ref="H40:H44" si="16">POW((B40-$B$55),2)</f>
        <v>0</v>
      </c>
      <c r="I40" s="6">
        <f t="shared" ref="I40:I44" si="17">POW((E40-$B$55),2)</f>
        <v>2.427410611</v>
      </c>
      <c r="J40" s="6">
        <f t="shared" ref="J40:J44" si="18">POW((B40-E40),2)</f>
        <v>2.427410611</v>
      </c>
    </row>
    <row r="41">
      <c r="A41" s="21">
        <v>7.0</v>
      </c>
      <c r="B41" s="21">
        <v>6.5</v>
      </c>
      <c r="C41" s="6">
        <f t="shared" si="11"/>
        <v>49</v>
      </c>
      <c r="D41" s="6">
        <f t="shared" si="12"/>
        <v>45.5</v>
      </c>
      <c r="E41" s="7">
        <f t="shared" si="13"/>
        <v>6.250656964</v>
      </c>
      <c r="F41" s="6">
        <f t="shared" si="14"/>
        <v>0.2493430362</v>
      </c>
      <c r="G41" s="6">
        <f t="shared" si="15"/>
        <v>0.06217194969</v>
      </c>
      <c r="H41" s="6">
        <f t="shared" si="16"/>
        <v>4</v>
      </c>
      <c r="I41" s="6">
        <f t="shared" si="17"/>
        <v>3.064799805</v>
      </c>
      <c r="J41" s="6">
        <f t="shared" si="18"/>
        <v>0.06217194969</v>
      </c>
    </row>
    <row r="42">
      <c r="A42" s="21">
        <v>2.0</v>
      </c>
      <c r="B42" s="21">
        <v>3.7</v>
      </c>
      <c r="C42" s="6">
        <f t="shared" si="11"/>
        <v>4</v>
      </c>
      <c r="D42" s="6">
        <f t="shared" si="12"/>
        <v>7.4</v>
      </c>
      <c r="E42" s="7">
        <f t="shared" si="13"/>
        <v>2.114817061</v>
      </c>
      <c r="F42" s="6">
        <f t="shared" si="14"/>
        <v>1.585182939</v>
      </c>
      <c r="G42" s="6">
        <f t="shared" si="15"/>
        <v>2.512804951</v>
      </c>
      <c r="H42" s="6">
        <f t="shared" si="16"/>
        <v>0.64</v>
      </c>
      <c r="I42" s="6">
        <f t="shared" si="17"/>
        <v>5.689097653</v>
      </c>
      <c r="J42" s="6">
        <f t="shared" si="18"/>
        <v>2.512804951</v>
      </c>
    </row>
    <row r="43">
      <c r="A43" s="21">
        <v>1.5</v>
      </c>
      <c r="B43" s="21">
        <v>4.0</v>
      </c>
      <c r="C43" s="6">
        <f t="shared" si="11"/>
        <v>2.25</v>
      </c>
      <c r="D43" s="6">
        <f t="shared" si="12"/>
        <v>6</v>
      </c>
      <c r="E43" s="7">
        <f t="shared" si="13"/>
        <v>1.701233071</v>
      </c>
      <c r="F43" s="6">
        <f t="shared" si="14"/>
        <v>2.298766929</v>
      </c>
      <c r="G43" s="6">
        <f t="shared" si="15"/>
        <v>5.284329396</v>
      </c>
      <c r="H43" s="6">
        <f t="shared" si="16"/>
        <v>0.25</v>
      </c>
      <c r="I43" s="6">
        <f t="shared" si="17"/>
        <v>7.833096325</v>
      </c>
      <c r="J43" s="6">
        <f t="shared" si="18"/>
        <v>5.284329396</v>
      </c>
    </row>
    <row r="44">
      <c r="A44" s="21">
        <v>12.0</v>
      </c>
      <c r="B44" s="21">
        <v>9.3</v>
      </c>
      <c r="C44" s="6">
        <f t="shared" si="11"/>
        <v>144</v>
      </c>
      <c r="D44" s="6">
        <f t="shared" si="12"/>
        <v>111.6</v>
      </c>
      <c r="E44" s="7">
        <f t="shared" si="13"/>
        <v>10.38649687</v>
      </c>
      <c r="F44" s="6">
        <f t="shared" si="14"/>
        <v>-1.086496867</v>
      </c>
      <c r="G44" s="6">
        <f t="shared" si="15"/>
        <v>1.180475442</v>
      </c>
      <c r="H44" s="6">
        <f t="shared" si="16"/>
        <v>23.04</v>
      </c>
      <c r="I44" s="6">
        <f t="shared" si="17"/>
        <v>34.65084536</v>
      </c>
      <c r="J44" s="6">
        <f t="shared" si="18"/>
        <v>1.180475442</v>
      </c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>
      <c r="A46" s="9">
        <f t="shared" ref="A46:D46" si="19">SUM(A40:A44)</f>
        <v>25.5</v>
      </c>
      <c r="B46" s="9">
        <f t="shared" si="19"/>
        <v>28</v>
      </c>
      <c r="C46" s="9">
        <f t="shared" si="19"/>
        <v>208.25</v>
      </c>
      <c r="D46" s="9">
        <f t="shared" si="19"/>
        <v>184</v>
      </c>
      <c r="E46" s="8"/>
      <c r="F46" s="8"/>
      <c r="G46" s="9">
        <f t="shared" ref="G46:J46" si="20">SUM(G40:G44)</f>
        <v>11.46719235</v>
      </c>
      <c r="H46" s="9">
        <f t="shared" si="20"/>
        <v>27.93</v>
      </c>
      <c r="I46" s="9">
        <f t="shared" si="20"/>
        <v>53.66524976</v>
      </c>
      <c r="J46" s="9">
        <f t="shared" si="20"/>
        <v>11.46719235</v>
      </c>
    </row>
    <row r="47">
      <c r="A47" s="3"/>
      <c r="B47" s="3"/>
      <c r="C47" s="3"/>
      <c r="D47" s="3"/>
      <c r="E47" s="10" t="s">
        <v>14</v>
      </c>
      <c r="G47" s="6">
        <f>G46/C48</f>
        <v>0.7644794899</v>
      </c>
      <c r="H47" s="2" t="s">
        <v>15</v>
      </c>
      <c r="I47" s="3" t="s">
        <v>16</v>
      </c>
      <c r="J47" s="3" t="s">
        <v>17</v>
      </c>
    </row>
    <row r="48">
      <c r="A48" s="11" t="s">
        <v>18</v>
      </c>
      <c r="B48" s="3"/>
      <c r="C48" s="12">
        <v>15.0</v>
      </c>
      <c r="D48" s="3"/>
      <c r="E48" s="3"/>
      <c r="F48" s="2"/>
      <c r="G48" s="3"/>
      <c r="H48" s="2"/>
      <c r="I48" s="3"/>
      <c r="J48" s="3"/>
    </row>
    <row r="49">
      <c r="A49" s="3"/>
      <c r="B49" s="3"/>
      <c r="C49" s="3"/>
      <c r="D49" s="3"/>
      <c r="E49" s="10" t="s">
        <v>19</v>
      </c>
      <c r="F49" s="13">
        <f>I46/H46</f>
        <v>1.921419612</v>
      </c>
      <c r="G49" s="14">
        <f>F49*100</f>
        <v>192.1419612</v>
      </c>
      <c r="H49" s="2"/>
      <c r="I49" s="2"/>
      <c r="J49" s="3"/>
    </row>
    <row r="50">
      <c r="A50" s="15" t="s">
        <v>20</v>
      </c>
      <c r="B50" s="3"/>
      <c r="C50" s="12">
        <f>(C48*D46)-(A46*B46)</f>
        <v>2046</v>
      </c>
      <c r="D50" s="3"/>
      <c r="E50" s="3"/>
      <c r="F50" s="3"/>
      <c r="G50" s="3"/>
      <c r="H50" s="2"/>
      <c r="I50" s="3"/>
      <c r="J50" s="3"/>
    </row>
    <row r="51">
      <c r="A51" s="15" t="s">
        <v>21</v>
      </c>
      <c r="B51" s="3"/>
      <c r="C51" s="12">
        <f>(C48*C46)-pow(A46,2)</f>
        <v>2473.5</v>
      </c>
      <c r="D51" s="3"/>
      <c r="E51" s="3"/>
      <c r="F51" s="3"/>
      <c r="G51" s="3"/>
      <c r="H51" s="2"/>
      <c r="I51" s="3"/>
      <c r="J51" s="3"/>
    </row>
    <row r="52">
      <c r="A52" s="16" t="s">
        <v>22</v>
      </c>
      <c r="B52" s="17"/>
      <c r="C52" s="18">
        <f>C50/C51</f>
        <v>0.8271679806</v>
      </c>
      <c r="D52" s="3"/>
      <c r="E52" s="3"/>
      <c r="F52" s="3"/>
      <c r="G52" s="3"/>
      <c r="H52" s="2"/>
      <c r="I52" s="3"/>
      <c r="J52" s="3"/>
    </row>
    <row r="53">
      <c r="A53" s="19" t="s">
        <v>23</v>
      </c>
      <c r="B53" s="20"/>
      <c r="C53" s="7">
        <f>(B46-C52*A46)/C48</f>
        <v>0.4604810997</v>
      </c>
      <c r="D53" s="3"/>
      <c r="E53" s="3"/>
      <c r="F53" s="3"/>
      <c r="G53" s="3"/>
      <c r="H53" s="2"/>
      <c r="I53" s="3"/>
      <c r="J53" s="3"/>
    </row>
    <row r="54">
      <c r="A54" s="3"/>
      <c r="B54" s="3"/>
      <c r="C54" s="3"/>
      <c r="D54" s="3"/>
      <c r="E54" s="3"/>
      <c r="F54" s="3"/>
      <c r="G54" s="3"/>
      <c r="H54" s="2"/>
      <c r="I54" s="3"/>
      <c r="J54" s="3"/>
    </row>
    <row r="55">
      <c r="A55" s="11" t="s">
        <v>24</v>
      </c>
      <c r="B55" s="6">
        <f>MEDIAN(B40:B45)</f>
        <v>4.5</v>
      </c>
      <c r="C55" s="3"/>
      <c r="D55" s="3"/>
      <c r="E55" s="3"/>
      <c r="F55" s="3"/>
      <c r="G55" s="3"/>
      <c r="H55" s="2"/>
      <c r="I55" s="3"/>
      <c r="J55" s="3"/>
    </row>
  </sheetData>
  <mergeCells count="4">
    <mergeCell ref="A1:D1"/>
    <mergeCell ref="E21:F21"/>
    <mergeCell ref="A37:D37"/>
    <mergeCell ref="E47:F47"/>
  </mergeCells>
  <drawing r:id="rId1"/>
</worksheet>
</file>