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186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AB16" i="1"/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Q6" i="14"/>
  <c r="R6" i="14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B6" i="12" l="1"/>
</calcChain>
</file>

<file path=xl/sharedStrings.xml><?xml version="1.0" encoding="utf-8"?>
<sst xmlns="http://schemas.openxmlformats.org/spreadsheetml/2006/main" count="554" uniqueCount="329">
  <si>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</si>
  <si>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</si>
  <si>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</si>
  <si>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</si>
  <si>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</si>
  <si>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</si>
  <si>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</si>
  <si>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</si>
  <si>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</si>
  <si>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</si>
  <si>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</si>
  <si>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</si>
  <si>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</si>
  <si>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</si>
  <si>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</si>
  <si>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</si>
  <si>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</si>
  <si>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</si>
  <si>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</si>
  <si>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</si>
  <si>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</si>
  <si>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</si>
  <si>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</si>
  <si>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</si>
  <si>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</si>
  <si>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</si>
  <si>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</si>
  <si>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</si>
  <si>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</si>
  <si>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</si>
  <si>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</si>
  <si>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</si>
  <si>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</si>
  <si>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</si>
  <si>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</si>
  <si>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</si>
  <si>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</si>
  <si>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</si>
  <si>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</si>
  <si>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</si>
  <si>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</si>
  <si>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</si>
  <si>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</si>
  <si>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</si>
  <si>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</si>
  <si>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</si>
  <si>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</si>
  <si>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</si>
  <si>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</si>
  <si>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</si>
  <si>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</si>
  <si>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</si>
  <si>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</si>
  <si>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</si>
  <si>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</si>
  <si>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</si>
  <si>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</si>
  <si>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</si>
  <si>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</si>
  <si>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</si>
  <si>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</si>
  <si>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</si>
  <si>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</si>
  <si>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</si>
  <si>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</si>
  <si>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</si>
  <si>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</si>
  <si>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</si>
  <si>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</si>
  <si>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</si>
  <si>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</si>
  <si>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</si>
  <si>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</si>
  <si>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</si>
  <si>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</si>
  <si>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</si>
  <si>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</si>
  <si>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</si>
  <si>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</si>
  <si>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</si>
  <si>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</si>
  <si>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</si>
  <si>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</si>
  <si>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</si>
  <si>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</si>
  <si>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</si>
  <si>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</si>
  <si>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</si>
  <si>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</si>
  <si>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</si>
  <si>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</si>
  <si>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</si>
  <si>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</si>
  <si>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</si>
  <si>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</si>
  <si>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</si>
  <si>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</si>
  <si>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</si>
  <si>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</si>
  <si>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</si>
  <si>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</si>
  <si>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</si>
  <si>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</si>
  <si>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</si>
  <si>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</si>
  <si>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</si>
  <si>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</si>
  <si>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</si>
  <si>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</si>
  <si>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</si>
  <si>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</si>
  <si>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</si>
  <si>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</si>
  <si>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</si>
  <si>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</si>
  <si>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</si>
  <si>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</si>
  <si>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</si>
  <si>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</si>
  <si>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</si>
  <si>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</si>
  <si>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</si>
  <si>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</si>
  <si>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</si>
  <si>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</si>
  <si>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</si>
  <si>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</si>
  <si>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</si>
  <si>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</si>
  <si>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</si>
  <si>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</si>
  <si>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</si>
  <si>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</si>
  <si>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</si>
  <si>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</si>
  <si>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</si>
  <si>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</si>
  <si>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</si>
  <si>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</si>
  <si>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</si>
  <si>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</si>
  <si>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</si>
  <si>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</si>
  <si>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</si>
  <si>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</si>
  <si>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</si>
  <si>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</si>
  <si>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</si>
  <si>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</si>
  <si>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</si>
  <si>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</si>
  <si>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</si>
  <si>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</si>
  <si>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</si>
  <si>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</si>
  <si>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</si>
  <si>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</si>
  <si>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</si>
  <si>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</si>
  <si>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</si>
  <si>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</si>
  <si>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</si>
  <si>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</si>
  <si>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</si>
  <si>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</si>
  <si>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</si>
  <si>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</si>
  <si>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</si>
  <si>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</si>
  <si>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</si>
  <si>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</si>
  <si>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</si>
  <si>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</si>
  <si>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</si>
  <si>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</si>
  <si>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</si>
  <si>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</si>
  <si>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</si>
  <si>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</si>
  <si>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</si>
  <si>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</si>
  <si>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</si>
  <si>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</si>
  <si>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</si>
  <si>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</si>
  <si>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</si>
  <si>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</si>
  <si>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</si>
  <si>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</si>
  <si>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</si>
  <si>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</si>
  <si>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</si>
  <si>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</si>
  <si>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</si>
  <si>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</si>
  <si>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</si>
  <si>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</si>
  <si>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</si>
  <si>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</si>
  <si>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</si>
  <si>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</si>
  <si>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</si>
  <si>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</si>
  <si>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</si>
  <si>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</si>
  <si>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</si>
  <si>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</si>
  <si>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</si>
  <si>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</si>
  <si>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</si>
  <si>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</si>
  <si>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</si>
  <si>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</si>
  <si>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</si>
  <si>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</si>
  <si>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</si>
  <si>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</si>
  <si>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</si>
  <si>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</si>
  <si>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</si>
  <si>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</si>
  <si>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</si>
  <si>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</si>
  <si>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</si>
  <si>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</si>
  <si>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</si>
  <si>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</si>
  <si>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</si>
  <si>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</si>
  <si>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</si>
  <si>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</si>
  <si>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</si>
  <si>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</si>
  <si>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</si>
  <si>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</si>
  <si>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</si>
  <si>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</si>
  <si>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</si>
  <si>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</si>
  <si>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</si>
  <si>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</si>
  <si>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</si>
  <si>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</si>
  <si>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</si>
  <si>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</si>
  <si>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</si>
  <si>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</si>
  <si>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</si>
  <si>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</si>
  <si>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</si>
  <si>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</si>
  <si>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</si>
  <si>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</si>
  <si>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</si>
  <si>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</si>
  <si>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</si>
  <si>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</si>
  <si>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</si>
  <si>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</si>
  <si>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</si>
  <si>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</si>
  <si>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</si>
  <si>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</si>
  <si>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</si>
  <si>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</si>
  <si>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</si>
  <si>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</si>
  <si>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</si>
  <si>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</si>
  <si>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</si>
  <si>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</si>
  <si>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</si>
  <si>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</si>
  <si>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</si>
  <si>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</si>
  <si>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</si>
  <si>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</si>
  <si>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</si>
  <si>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</si>
  <si>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</si>
  <si>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</si>
  <si>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</si>
  <si>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</si>
  <si>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</si>
  <si>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</si>
  <si>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</si>
  <si>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</si>
  <si>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</si>
  <si>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</si>
  <si>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</si>
  <si>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</si>
  <si>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</si>
  <si>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</si>
  <si>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</si>
  <si>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</si>
  <si>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</si>
  <si>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</si>
  <si>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</si>
  <si>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</si>
  <si>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</si>
  <si>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</si>
  <si>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</si>
  <si>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</si>
  <si>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</si>
  <si>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</si>
  <si>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</si>
  <si>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</si>
  <si>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</si>
  <si>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</si>
  <si>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</si>
  <si>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</si>
  <si>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</si>
  <si>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</si>
  <si>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</si>
  <si>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</si>
  <si>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</si>
  <si>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</si>
  <si>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</si>
  <si>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</si>
  <si>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</si>
  <si>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</si>
  <si>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</si>
  <si>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</si>
  <si>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</si>
  <si>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</si>
  <si>
    <t>Micrologic</t>
  </si>
  <si>
    <t>QF1.1</t>
  </si>
  <si>
    <t>NSX160N</t>
  </si>
  <si>
    <t>ВВГнг(А)-LS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</si>
</sst>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G41" sqref="G41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6.278152821336481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 t="str">
        <f>Расчет!$W$16</f>
        <v>QF1.1</v>
      </c>
      <c r="D21" s="186"/>
      <c r="E21" s="186"/>
      <c r="F21" s="207" t="str">
        <f>Расчет!AA16&amp;" "&amp;Расчет!AB16&amp;"x"&amp;Расчет!AC16</f>
        <v>ВВГнг(А)-LS 5x35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 t="str">
        <f>Расчет!$X$16</f>
        <v>NSX160N</v>
      </c>
      <c r="D22" s="186"/>
      <c r="E22" s="186"/>
      <c r="F22" s="210" t="str">
        <f>Расчет!AD16&amp;"м"</f>
        <v>10м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125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>Micrologic</v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P18" sqref="P18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  <c r="W13" s="1">
        <v>0</v>
      </c>
      <c r="X13" s="1">
        <v>1</v>
      </c>
      <c r="Y13" s="1">
        <v>2</v>
      </c>
      <c r="Z13" s="1">
        <v>3</v>
      </c>
      <c r="AA13" s="1">
        <v>4</v>
      </c>
      <c r="AB13" s="1">
        <v>5</v>
      </c>
      <c r="AC13" s="1">
        <v>6</v>
      </c>
      <c r="AD13" s="1">
        <v>7</v>
      </c>
      <c r="AE13" s="1">
        <v>8</v>
      </c>
      <c r="AF13" s="1">
        <v>9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6.278152821336481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 t="s">
        <v>326</v>
      </c>
      <c r="X16" s="149" t="s">
        <v>327</v>
      </c>
      <c r="Y16" s="149">
        <v>125</v>
      </c>
      <c r="Z16" s="130" t="s">
        <v>325</v>
      </c>
      <c r="AA16" s="36" t="s">
        <v>328</v>
      </c>
      <c r="AB16" s="150">
        <f>IF($I2&lt;=230,3,5)</f>
        <v>5</v>
      </c>
      <c r="AC16" s="149">
        <v>35</v>
      </c>
      <c r="AD16" s="149">
        <v>10</v>
      </c>
      <c r="AE16" s="130"/>
      <c r="AF16" s="151" t="e">
        <f>100*$M16*$AD16*(IF($I2&lt;=220,2,1))*(0.01758*IF(MAX($J$2,$O$2)=$J$2,$M$2,$R$2)/$AC16+0.00008*(SQRT(1-IF(MAX($J$2,$O$2)=$J$2,$M$2,$R$2)^2)))/$I2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disablePrompts="1"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/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25.09</v>
      </c>
      <c r="J6" s="86">
        <f>(E6*H6)+(E7*H7)</f>
        <v>10.530000000000001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1.9300000000000002</v>
      </c>
      <c r="P6" s="86">
        <f>(K6*N6)+(K7*N7)</f>
        <v>0.81</v>
      </c>
      <c r="Q6" s="226">
        <f>Расчет!$AD$16</f>
        <v>10</v>
      </c>
      <c r="R6" s="84">
        <f>Расчет!$AC$16</f>
        <v>35</v>
      </c>
      <c r="S6" s="85">
        <f>VLOOKUP(R6,Кабели,2,FALSE)</f>
        <v>0.52400000000000002</v>
      </c>
      <c r="T6" s="85">
        <f>VLOOKUP(R6,Кабели,3,FALSE)</f>
        <v>8.7999999999999995E-2</v>
      </c>
      <c r="U6" s="87">
        <f>Q6*S6</f>
        <v>5.24</v>
      </c>
      <c r="V6" s="88">
        <f>Q6*T6</f>
        <v>0.87999999999999989</v>
      </c>
      <c r="W6" s="83">
        <v>0</v>
      </c>
      <c r="X6" s="84">
        <v>95</v>
      </c>
      <c r="Y6" s="85">
        <f>VLOOKUP(X6,Кабели,2,FALSE)</f>
        <v>0.193</v>
      </c>
      <c r="Z6" s="85">
        <f>VLOOKUP(X6,Кабели,3,FALSE)</f>
        <v>8.1000000000000003E-2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130</v>
      </c>
      <c r="F7" s="89">
        <v>95</v>
      </c>
      <c r="G7" s="85">
        <f>VLOOKUP(F7,Кабели,2,FALSE)</f>
        <v>0.193</v>
      </c>
      <c r="H7" s="85">
        <f>VLOOKUP(F7,Кабели,3,FALSE)</f>
        <v>8.1000000000000003E-2</v>
      </c>
      <c r="I7" s="89"/>
      <c r="J7" s="89"/>
      <c r="K7" s="83">
        <v>10</v>
      </c>
      <c r="L7" s="84">
        <v>95</v>
      </c>
      <c r="M7" s="85">
        <f>VLOOKUP(L7,Кабели,2,FALSE)</f>
        <v>0.193</v>
      </c>
      <c r="N7" s="85">
        <f>VLOOKUP(L7,Кабели,3,FALSE)</f>
        <v>8.1000000000000003E-2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32.872247576666666</v>
      </c>
      <c r="D12" t="s">
        <v>212</v>
      </c>
    </row>
    <row r="13" spans="2:34" ht="23.25" x14ac:dyDescent="0.35">
      <c r="B13" s="8" t="s">
        <v>213</v>
      </c>
      <c r="C13">
        <f>D6+J6+V6+P6+AB6+AH6</f>
        <v>16.508516865405308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129.65224757666667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53.168516865405323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213.55991243926539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3.2441496866814039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36.784722234061235</v>
      </c>
      <c r="D24" t="s">
        <v>212</v>
      </c>
    </row>
    <row r="25" spans="1:4" ht="23.25" x14ac:dyDescent="0.35">
      <c r="B25" s="8" t="s">
        <v>221</v>
      </c>
      <c r="C25">
        <f>SQRT(3)*C24</f>
        <v>63.713007851702592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6.278152821336481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2022-03-17T13:39:28Z</dcterms:modified>
  <cp:category/>
  <cp:contentStatus/>
</cp:coreProperties>
</file>