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BLIGDS\Desktop\mproj\"/>
    </mc:Choice>
  </mc:AlternateContent>
  <xr:revisionPtr revIDLastSave="0" documentId="13_ncr:1_{3515E700-59BB-4287-9FB0-42A6A3F741D2}" xr6:coauthVersionLast="45" xr6:coauthVersionMax="45" xr10:uidLastSave="{00000000-0000-0000-0000-000000000000}"/>
  <bookViews>
    <workbookView xWindow="-110" yWindow="-110" windowWidth="21820" windowHeight="14020" firstSheet="12" activeTab="12" xr2:uid="{00000000-000D-0000-FFFF-FFFF00000000}"/>
  </bookViews>
  <sheets>
    <sheet name="delta 300 NB" sheetId="1" r:id="rId1"/>
    <sheet name="boron" sheetId="18" r:id="rId2"/>
    <sheet name="g-MWd" sheetId="19" r:id="rId3"/>
    <sheet name="delta 300" sheetId="7" r:id="rId4"/>
    <sheet name="delta 254" sheetId="2" r:id="rId5"/>
    <sheet name="delta 100" sheetId="3" r:id="rId6"/>
    <sheet name="comps" sheetId="4" r:id="rId7"/>
    <sheet name="Tapp 100" sheetId="12" r:id="rId8"/>
    <sheet name="tapp 254" sheetId="13" r:id="rId9"/>
    <sheet name="tapp 300" sheetId="14" r:id="rId10"/>
    <sheet name="tapp comp" sheetId="20" r:id="rId11"/>
    <sheet name="tapp nb" sheetId="15" r:id="rId12"/>
    <sheet name="Perturbation" sheetId="17" r:id="rId13"/>
    <sheet name="cy166b comp" sheetId="8" r:id="rId14"/>
    <sheet name="Burner" sheetId="16" r:id="rId15"/>
    <sheet name="cpa 166a comp" sheetId="10" r:id="rId16"/>
    <sheet name="asrun 166a comp" sheetId="11" r:id="rId17"/>
    <sheet name="shims" sheetId="9" r:id="rId18"/>
    <sheet name="questions" sheetId="5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2" l="1"/>
  <c r="E65" i="17"/>
  <c r="J65" i="17" s="1"/>
  <c r="H95" i="17"/>
  <c r="H94" i="17"/>
  <c r="H93" i="17"/>
  <c r="F94" i="17"/>
  <c r="F93" i="17"/>
  <c r="E94" i="17"/>
  <c r="E93" i="17"/>
  <c r="J74" i="17"/>
  <c r="K74" i="17"/>
  <c r="K78" i="17" s="1"/>
  <c r="K83" i="17" s="1"/>
  <c r="I74" i="17"/>
  <c r="I78" i="17" s="1"/>
  <c r="I83" i="17" s="1"/>
  <c r="J67" i="17"/>
  <c r="K67" i="17"/>
  <c r="I67" i="17"/>
  <c r="I63" i="17"/>
  <c r="J63" i="17"/>
  <c r="K63" i="17"/>
  <c r="I64" i="17"/>
  <c r="J64" i="17"/>
  <c r="K64" i="17"/>
  <c r="J62" i="17"/>
  <c r="K62" i="17"/>
  <c r="I62" i="17"/>
  <c r="K79" i="17"/>
  <c r="K84" i="17" s="1"/>
  <c r="K75" i="17"/>
  <c r="J79" i="17"/>
  <c r="J84" i="17" s="1"/>
  <c r="J78" i="17"/>
  <c r="J83" i="17" s="1"/>
  <c r="J75" i="17"/>
  <c r="I79" i="17"/>
  <c r="I84" i="17" s="1"/>
  <c r="I75" i="17"/>
  <c r="E57" i="17" l="1"/>
  <c r="E66" i="17" s="1"/>
  <c r="E69" i="17" s="1"/>
  <c r="K65" i="17"/>
  <c r="I65" i="17"/>
  <c r="E78" i="17"/>
  <c r="E83" i="17" s="1"/>
  <c r="E79" i="17"/>
  <c r="E84" i="17" s="1"/>
  <c r="E75" i="17"/>
  <c r="L29" i="17"/>
  <c r="E58" i="17" l="1"/>
  <c r="E85" i="17" s="1"/>
  <c r="I15" i="19"/>
  <c r="I13" i="19"/>
  <c r="I12" i="19"/>
  <c r="L4" i="19"/>
  <c r="L5" i="19" s="1"/>
  <c r="L6" i="19" s="1"/>
  <c r="I8" i="19"/>
  <c r="D7" i="19"/>
  <c r="D6" i="19"/>
  <c r="D5" i="19"/>
  <c r="D4" i="19"/>
  <c r="I85" i="17" l="1"/>
  <c r="I58" i="17" s="1"/>
  <c r="I66" i="17" s="1"/>
  <c r="I69" i="17" s="1"/>
  <c r="I70" i="17" s="1"/>
  <c r="G93" i="17" s="1"/>
  <c r="N63" i="17" s="1"/>
  <c r="J85" i="17"/>
  <c r="J58" i="17" s="1"/>
  <c r="J66" i="17" s="1"/>
  <c r="J69" i="17" s="1"/>
  <c r="J70" i="17" s="1"/>
  <c r="G94" i="17" s="1"/>
  <c r="N64" i="17" s="1"/>
  <c r="K85" i="17"/>
  <c r="K58" i="17" s="1"/>
  <c r="K66" i="17" s="1"/>
  <c r="K69" i="17" s="1"/>
  <c r="K70" i="17" s="1"/>
  <c r="G95" i="17" s="1"/>
  <c r="N65" i="17" s="1"/>
  <c r="E54" i="17"/>
  <c r="G39" i="17" s="1"/>
  <c r="G43" i="17" s="1"/>
  <c r="H44" i="17" s="1"/>
  <c r="I45" i="17" s="1"/>
  <c r="F50" i="18"/>
  <c r="F49" i="18"/>
  <c r="F48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7" i="18"/>
  <c r="J1" i="4" l="1"/>
  <c r="F29" i="17" l="1"/>
  <c r="D25" i="17" l="1"/>
  <c r="E32" i="17" s="1"/>
  <c r="F32" i="17" s="1"/>
  <c r="G32" i="17" s="1"/>
  <c r="D32" i="17"/>
  <c r="D31" i="17"/>
  <c r="D30" i="17"/>
  <c r="D29" i="17"/>
  <c r="C139" i="15"/>
  <c r="C140" i="15" s="1"/>
  <c r="C139" i="14"/>
  <c r="C139" i="13"/>
  <c r="C140" i="13" s="1"/>
  <c r="C182" i="12"/>
  <c r="AQ132" i="14"/>
  <c r="AG132" i="14"/>
  <c r="AA132" i="14"/>
  <c r="Q132" i="14"/>
  <c r="K132" i="14"/>
  <c r="E132" i="14"/>
  <c r="AM132" i="14" s="1"/>
  <c r="AQ131" i="14"/>
  <c r="AH131" i="14"/>
  <c r="S131" i="14"/>
  <c r="K131" i="14"/>
  <c r="E131" i="14"/>
  <c r="U131" i="14" s="1"/>
  <c r="AN130" i="14"/>
  <c r="AK130" i="14"/>
  <c r="AF130" i="14"/>
  <c r="AB130" i="14"/>
  <c r="Y130" i="14"/>
  <c r="U130" i="14"/>
  <c r="Q130" i="14"/>
  <c r="O130" i="14"/>
  <c r="J130" i="14"/>
  <c r="G130" i="14"/>
  <c r="E130" i="14"/>
  <c r="AQ130" i="14" s="1"/>
  <c r="AO129" i="14"/>
  <c r="AE129" i="14"/>
  <c r="AD129" i="14"/>
  <c r="Z129" i="14"/>
  <c r="S129" i="14"/>
  <c r="K129" i="14"/>
  <c r="J129" i="14"/>
  <c r="G129" i="14"/>
  <c r="E129" i="14"/>
  <c r="AR129" i="14" s="1"/>
  <c r="AS128" i="14"/>
  <c r="AK128" i="14"/>
  <c r="AJ128" i="14"/>
  <c r="AG128" i="14"/>
  <c r="AC128" i="14"/>
  <c r="Y128" i="14"/>
  <c r="Q128" i="14"/>
  <c r="M128" i="14"/>
  <c r="L128" i="14"/>
  <c r="I128" i="14"/>
  <c r="E128" i="14"/>
  <c r="AQ128" i="14" s="1"/>
  <c r="E127" i="14"/>
  <c r="AJ126" i="14"/>
  <c r="R126" i="14"/>
  <c r="E126" i="14"/>
  <c r="AH125" i="14"/>
  <c r="AE125" i="14"/>
  <c r="R125" i="14"/>
  <c r="O125" i="14"/>
  <c r="E125" i="14"/>
  <c r="AO125" i="14" s="1"/>
  <c r="AS124" i="14"/>
  <c r="AR124" i="14"/>
  <c r="AB124" i="14"/>
  <c r="Y124" i="14"/>
  <c r="T124" i="14"/>
  <c r="M124" i="14"/>
  <c r="E124" i="14"/>
  <c r="AJ124" i="14" s="1"/>
  <c r="AM123" i="14"/>
  <c r="AE123" i="14"/>
  <c r="W123" i="14"/>
  <c r="E123" i="14"/>
  <c r="S123" i="14" s="1"/>
  <c r="AR122" i="14"/>
  <c r="AQ122" i="14"/>
  <c r="AJ122" i="14"/>
  <c r="AH122" i="14"/>
  <c r="AG122" i="14"/>
  <c r="Z122" i="14"/>
  <c r="X122" i="14"/>
  <c r="U122" i="14"/>
  <c r="P122" i="14"/>
  <c r="L122" i="14"/>
  <c r="K122" i="14"/>
  <c r="E122" i="14"/>
  <c r="AM122" i="14" s="1"/>
  <c r="AS121" i="14"/>
  <c r="AM121" i="14"/>
  <c r="AK121" i="14"/>
  <c r="AC121" i="14"/>
  <c r="AA121" i="14"/>
  <c r="W121" i="14"/>
  <c r="S121" i="14"/>
  <c r="O121" i="14"/>
  <c r="M121" i="14"/>
  <c r="G121" i="14"/>
  <c r="E121" i="14"/>
  <c r="AI121" i="14" s="1"/>
  <c r="AS120" i="14"/>
  <c r="AM120" i="14"/>
  <c r="AK120" i="14"/>
  <c r="AC120" i="14"/>
  <c r="Y120" i="14"/>
  <c r="O120" i="14"/>
  <c r="M120" i="14"/>
  <c r="G120" i="14"/>
  <c r="E120" i="14"/>
  <c r="W120" i="14" s="1"/>
  <c r="AI119" i="14"/>
  <c r="E119" i="14"/>
  <c r="AA119" i="14" s="1"/>
  <c r="AS118" i="14"/>
  <c r="AP118" i="14"/>
  <c r="AG118" i="14"/>
  <c r="AD118" i="14"/>
  <c r="AB118" i="14"/>
  <c r="S118" i="14"/>
  <c r="N118" i="14"/>
  <c r="M118" i="14"/>
  <c r="E118" i="14"/>
  <c r="AO118" i="14" s="1"/>
  <c r="AQ117" i="14"/>
  <c r="AM117" i="14"/>
  <c r="U117" i="14"/>
  <c r="S117" i="14"/>
  <c r="E117" i="14"/>
  <c r="AR117" i="14" s="1"/>
  <c r="E116" i="14"/>
  <c r="AI115" i="14"/>
  <c r="AE115" i="14"/>
  <c r="AA115" i="14"/>
  <c r="R115" i="14"/>
  <c r="Q115" i="14"/>
  <c r="K115" i="14"/>
  <c r="J115" i="14"/>
  <c r="E115" i="14"/>
  <c r="AN115" i="14" s="1"/>
  <c r="AS114" i="14"/>
  <c r="AQ114" i="14"/>
  <c r="AO114" i="14"/>
  <c r="AJ114" i="14"/>
  <c r="AI114" i="14"/>
  <c r="AG114" i="14"/>
  <c r="AC114" i="14"/>
  <c r="AB114" i="14"/>
  <c r="X114" i="14"/>
  <c r="U114" i="14"/>
  <c r="T114" i="14"/>
  <c r="Q114" i="14"/>
  <c r="P114" i="14"/>
  <c r="K114" i="14"/>
  <c r="I114" i="14"/>
  <c r="H114" i="14"/>
  <c r="E114" i="14"/>
  <c r="AP114" i="14" s="1"/>
  <c r="AQ113" i="14"/>
  <c r="AL113" i="14"/>
  <c r="Z113" i="14"/>
  <c r="O113" i="14"/>
  <c r="E113" i="14"/>
  <c r="AP113" i="14" s="1"/>
  <c r="AO112" i="14"/>
  <c r="AN112" i="14"/>
  <c r="AM112" i="14"/>
  <c r="AJ112" i="14"/>
  <c r="AG112" i="14"/>
  <c r="AC112" i="14"/>
  <c r="AB112" i="14"/>
  <c r="Y112" i="14"/>
  <c r="W112" i="14"/>
  <c r="U112" i="14"/>
  <c r="P112" i="14"/>
  <c r="O112" i="14"/>
  <c r="M112" i="14"/>
  <c r="I112" i="14"/>
  <c r="H112" i="14"/>
  <c r="E112" i="14"/>
  <c r="AT112" i="14" s="1"/>
  <c r="AI111" i="14"/>
  <c r="AH111" i="14"/>
  <c r="Y111" i="14"/>
  <c r="V111" i="14"/>
  <c r="N111" i="14"/>
  <c r="K111" i="14"/>
  <c r="G111" i="14"/>
  <c r="E111" i="14"/>
  <c r="AP111" i="14" s="1"/>
  <c r="AQ110" i="14"/>
  <c r="AK110" i="14"/>
  <c r="AC110" i="14"/>
  <c r="Y110" i="14"/>
  <c r="Q110" i="14"/>
  <c r="L110" i="14"/>
  <c r="E110" i="14"/>
  <c r="AP110" i="14" s="1"/>
  <c r="E109" i="14"/>
  <c r="AJ108" i="14"/>
  <c r="W108" i="14"/>
  <c r="U108" i="14"/>
  <c r="G108" i="14"/>
  <c r="E108" i="14"/>
  <c r="Y108" i="14" s="1"/>
  <c r="AT107" i="14"/>
  <c r="AG107" i="14"/>
  <c r="AD107" i="14"/>
  <c r="AC107" i="14"/>
  <c r="Q107" i="14"/>
  <c r="N107" i="14"/>
  <c r="E107" i="14"/>
  <c r="AF107" i="14" s="1"/>
  <c r="AN106" i="14"/>
  <c r="AM106" i="14"/>
  <c r="AG106" i="14"/>
  <c r="Z106" i="14"/>
  <c r="Y106" i="14"/>
  <c r="S106" i="14"/>
  <c r="O106" i="14"/>
  <c r="K106" i="14"/>
  <c r="H106" i="14"/>
  <c r="E106" i="14"/>
  <c r="AT106" i="14" s="1"/>
  <c r="AS105" i="14"/>
  <c r="AR105" i="14"/>
  <c r="AH105" i="14"/>
  <c r="AG105" i="14"/>
  <c r="T105" i="14"/>
  <c r="S105" i="14"/>
  <c r="M105" i="14"/>
  <c r="I105" i="14"/>
  <c r="E105" i="14"/>
  <c r="AA105" i="14" s="1"/>
  <c r="AL104" i="14"/>
  <c r="M104" i="14"/>
  <c r="E104" i="14"/>
  <c r="AD103" i="14"/>
  <c r="E103" i="14"/>
  <c r="AO103" i="14" s="1"/>
  <c r="AQ102" i="14"/>
  <c r="AP102" i="14"/>
  <c r="AF102" i="14"/>
  <c r="AE102" i="14"/>
  <c r="R102" i="14"/>
  <c r="Q102" i="14"/>
  <c r="K102" i="14"/>
  <c r="G102" i="14"/>
  <c r="E102" i="14"/>
  <c r="Y102" i="14" s="1"/>
  <c r="AG101" i="14"/>
  <c r="Y101" i="14"/>
  <c r="S101" i="14"/>
  <c r="E101" i="14"/>
  <c r="AJ101" i="14" s="1"/>
  <c r="E100" i="14"/>
  <c r="AQ100" i="14" s="1"/>
  <c r="AO99" i="14"/>
  <c r="AN99" i="14"/>
  <c r="AF99" i="14"/>
  <c r="AE99" i="14"/>
  <c r="AC99" i="14"/>
  <c r="W99" i="14"/>
  <c r="V99" i="14"/>
  <c r="P99" i="14"/>
  <c r="N99" i="14"/>
  <c r="M99" i="14"/>
  <c r="I99" i="14"/>
  <c r="G99" i="14"/>
  <c r="E99" i="14"/>
  <c r="AM99" i="14" s="1"/>
  <c r="AG98" i="14"/>
  <c r="O98" i="14"/>
  <c r="E98" i="14"/>
  <c r="AN98" i="14" s="1"/>
  <c r="AT97" i="14"/>
  <c r="AS97" i="14"/>
  <c r="AP97" i="14"/>
  <c r="AO97" i="14"/>
  <c r="AN97" i="14"/>
  <c r="AJ97" i="14"/>
  <c r="AI97" i="14"/>
  <c r="AH97" i="14"/>
  <c r="AF97" i="14"/>
  <c r="AE97" i="14"/>
  <c r="AC97" i="14"/>
  <c r="AA97" i="14"/>
  <c r="Z97" i="14"/>
  <c r="Y97" i="14"/>
  <c r="W97" i="14"/>
  <c r="U97" i="14"/>
  <c r="T97" i="14"/>
  <c r="R97" i="14"/>
  <c r="Q97" i="14"/>
  <c r="P97" i="14"/>
  <c r="M97" i="14"/>
  <c r="L97" i="14"/>
  <c r="K97" i="14"/>
  <c r="I97" i="14"/>
  <c r="H97" i="14"/>
  <c r="G97" i="14"/>
  <c r="E97" i="14"/>
  <c r="AM97" i="14" s="1"/>
  <c r="AR96" i="14"/>
  <c r="AO96" i="14"/>
  <c r="AH96" i="14"/>
  <c r="AG96" i="14"/>
  <c r="AE96" i="14"/>
  <c r="AB96" i="14"/>
  <c r="U96" i="14"/>
  <c r="T96" i="14"/>
  <c r="O96" i="14"/>
  <c r="M96" i="14"/>
  <c r="I96" i="14"/>
  <c r="G96" i="14"/>
  <c r="E96" i="14"/>
  <c r="AM96" i="14" s="1"/>
  <c r="AR95" i="14"/>
  <c r="AQ95" i="14"/>
  <c r="AI95" i="14"/>
  <c r="AB95" i="14"/>
  <c r="AA95" i="14"/>
  <c r="S95" i="14"/>
  <c r="Q95" i="14"/>
  <c r="K95" i="14"/>
  <c r="E95" i="14"/>
  <c r="E94" i="14"/>
  <c r="Y93" i="14"/>
  <c r="T93" i="14"/>
  <c r="E93" i="14"/>
  <c r="AH132" i="13"/>
  <c r="AE132" i="13"/>
  <c r="W132" i="13"/>
  <c r="Q132" i="13"/>
  <c r="E132" i="13"/>
  <c r="AO131" i="13"/>
  <c r="AE131" i="13"/>
  <c r="Z131" i="13"/>
  <c r="S131" i="13"/>
  <c r="P131" i="13"/>
  <c r="E131" i="13"/>
  <c r="AG130" i="13"/>
  <c r="AA130" i="13"/>
  <c r="E130" i="13"/>
  <c r="AK129" i="13"/>
  <c r="P129" i="13"/>
  <c r="E129" i="13"/>
  <c r="AN128" i="13"/>
  <c r="AH128" i="13"/>
  <c r="Z128" i="13"/>
  <c r="W128" i="13"/>
  <c r="O128" i="13"/>
  <c r="I128" i="13"/>
  <c r="E128" i="13"/>
  <c r="AP128" i="13" s="1"/>
  <c r="AQ127" i="13"/>
  <c r="AN127" i="13"/>
  <c r="AG127" i="13"/>
  <c r="AB127" i="13"/>
  <c r="W127" i="13"/>
  <c r="R127" i="13"/>
  <c r="K127" i="13"/>
  <c r="H127" i="13"/>
  <c r="E127" i="13"/>
  <c r="AI127" i="13" s="1"/>
  <c r="AR126" i="13"/>
  <c r="AQ126" i="13"/>
  <c r="AO126" i="13"/>
  <c r="AJ126" i="13"/>
  <c r="AD126" i="13"/>
  <c r="AC126" i="13"/>
  <c r="V126" i="13"/>
  <c r="U126" i="13"/>
  <c r="S126" i="13"/>
  <c r="Q126" i="13"/>
  <c r="K126" i="13"/>
  <c r="I126" i="13"/>
  <c r="E126" i="13"/>
  <c r="G126" i="13" s="1"/>
  <c r="AS125" i="13"/>
  <c r="M125" i="13"/>
  <c r="H125" i="13"/>
  <c r="E125" i="13"/>
  <c r="AO124" i="13"/>
  <c r="AK124" i="13"/>
  <c r="AG124" i="13"/>
  <c r="AC124" i="13"/>
  <c r="X124" i="13"/>
  <c r="U124" i="13"/>
  <c r="P124" i="13"/>
  <c r="J124" i="13"/>
  <c r="H124" i="13"/>
  <c r="E124" i="13"/>
  <c r="AP124" i="13" s="1"/>
  <c r="AO123" i="13"/>
  <c r="AH123" i="13"/>
  <c r="U123" i="13"/>
  <c r="E123" i="13"/>
  <c r="AE123" i="13" s="1"/>
  <c r="AR122" i="13"/>
  <c r="AJ122" i="13"/>
  <c r="U122" i="13"/>
  <c r="E122" i="13"/>
  <c r="AC122" i="13" s="1"/>
  <c r="AS121" i="13"/>
  <c r="AQ121" i="13"/>
  <c r="AF121" i="13"/>
  <c r="AD121" i="13"/>
  <c r="X121" i="13"/>
  <c r="U121" i="13"/>
  <c r="S121" i="13"/>
  <c r="M121" i="13"/>
  <c r="H121" i="13"/>
  <c r="E121" i="13"/>
  <c r="AS120" i="13"/>
  <c r="AN120" i="13"/>
  <c r="AK120" i="13"/>
  <c r="AH120" i="13"/>
  <c r="AF120" i="13"/>
  <c r="AC120" i="13"/>
  <c r="X120" i="13"/>
  <c r="W120" i="13"/>
  <c r="U120" i="13"/>
  <c r="O120" i="13"/>
  <c r="M120" i="13"/>
  <c r="J120" i="13"/>
  <c r="H120" i="13"/>
  <c r="E120" i="13"/>
  <c r="G120" i="13" s="1"/>
  <c r="AR119" i="13"/>
  <c r="AQ119" i="13"/>
  <c r="AO119" i="13"/>
  <c r="AN119" i="13"/>
  <c r="AM119" i="13"/>
  <c r="AK119" i="13"/>
  <c r="AI119" i="13"/>
  <c r="AH119" i="13"/>
  <c r="AF119" i="13"/>
  <c r="AE119" i="13"/>
  <c r="AC119" i="13"/>
  <c r="AB119" i="13"/>
  <c r="Z119" i="13"/>
  <c r="Y119" i="13"/>
  <c r="W119" i="13"/>
  <c r="U119" i="13"/>
  <c r="T119" i="13"/>
  <c r="S119" i="13"/>
  <c r="Q119" i="13"/>
  <c r="P119" i="13"/>
  <c r="M119" i="13"/>
  <c r="L119" i="13"/>
  <c r="K119" i="13"/>
  <c r="J119" i="13"/>
  <c r="H119" i="13"/>
  <c r="E119" i="13"/>
  <c r="AL118" i="13"/>
  <c r="AJ118" i="13"/>
  <c r="AG118" i="13"/>
  <c r="AB118" i="13"/>
  <c r="T118" i="13"/>
  <c r="Q118" i="13"/>
  <c r="N118" i="13"/>
  <c r="J118" i="13"/>
  <c r="E118" i="13"/>
  <c r="G118" i="13" s="1"/>
  <c r="AT117" i="13"/>
  <c r="AL117" i="13"/>
  <c r="AK117" i="13"/>
  <c r="AB117" i="13"/>
  <c r="AA117" i="13"/>
  <c r="U117" i="13"/>
  <c r="T117" i="13"/>
  <c r="K117" i="13"/>
  <c r="H117" i="13"/>
  <c r="E117" i="13"/>
  <c r="G117" i="13" s="1"/>
  <c r="AL116" i="13"/>
  <c r="AH116" i="13"/>
  <c r="Z116" i="13"/>
  <c r="Y116" i="13"/>
  <c r="U116" i="13"/>
  <c r="N116" i="13"/>
  <c r="H116" i="13"/>
  <c r="E116" i="13"/>
  <c r="AT116" i="13" s="1"/>
  <c r="AQ115" i="13"/>
  <c r="AG115" i="13"/>
  <c r="AA115" i="13"/>
  <c r="T115" i="13"/>
  <c r="I115" i="13"/>
  <c r="E115" i="13"/>
  <c r="AE115" i="13" s="1"/>
  <c r="AM114" i="13"/>
  <c r="AL114" i="13"/>
  <c r="AJ114" i="13"/>
  <c r="AH114" i="13"/>
  <c r="AD114" i="13"/>
  <c r="AA114" i="13"/>
  <c r="U114" i="13"/>
  <c r="S114" i="13"/>
  <c r="Q114" i="13"/>
  <c r="L114" i="13"/>
  <c r="K114" i="13"/>
  <c r="J114" i="13"/>
  <c r="E114" i="13"/>
  <c r="E113" i="13"/>
  <c r="E112" i="13"/>
  <c r="AS111" i="13"/>
  <c r="AN111" i="13"/>
  <c r="AM111" i="13"/>
  <c r="AK111" i="13"/>
  <c r="AJ111" i="13"/>
  <c r="AH111" i="13"/>
  <c r="AG111" i="13"/>
  <c r="AC111" i="13"/>
  <c r="AB111" i="13"/>
  <c r="AA111" i="13"/>
  <c r="Y111" i="13"/>
  <c r="X111" i="13"/>
  <c r="U111" i="13"/>
  <c r="T111" i="13"/>
  <c r="R111" i="13"/>
  <c r="P111" i="13"/>
  <c r="O111" i="13"/>
  <c r="L111" i="13"/>
  <c r="K111" i="13"/>
  <c r="J111" i="13"/>
  <c r="I111" i="13"/>
  <c r="E111" i="13"/>
  <c r="AP111" i="13" s="1"/>
  <c r="AQ110" i="13"/>
  <c r="AL110" i="13"/>
  <c r="AH110" i="13"/>
  <c r="AG110" i="13"/>
  <c r="Z110" i="13"/>
  <c r="R110" i="13"/>
  <c r="P110" i="13"/>
  <c r="N110" i="13"/>
  <c r="H110" i="13"/>
  <c r="E110" i="13"/>
  <c r="AM110" i="13" s="1"/>
  <c r="AO109" i="13"/>
  <c r="AN109" i="13"/>
  <c r="AE109" i="13"/>
  <c r="V109" i="13"/>
  <c r="S109" i="13"/>
  <c r="L109" i="13"/>
  <c r="E109" i="13"/>
  <c r="AJ109" i="13" s="1"/>
  <c r="E108" i="13"/>
  <c r="AR108" i="13" s="1"/>
  <c r="AQ107" i="13"/>
  <c r="AH107" i="13"/>
  <c r="AC107" i="13"/>
  <c r="X107" i="13"/>
  <c r="T107" i="13"/>
  <c r="K107" i="13"/>
  <c r="E107" i="13"/>
  <c r="Y107" i="13" s="1"/>
  <c r="AP106" i="13"/>
  <c r="AO106" i="13"/>
  <c r="AI106" i="13"/>
  <c r="AH106" i="13"/>
  <c r="AG106" i="13"/>
  <c r="Z106" i="13"/>
  <c r="Y106" i="13"/>
  <c r="S106" i="13"/>
  <c r="R106" i="13"/>
  <c r="Q106" i="13"/>
  <c r="J106" i="13"/>
  <c r="I106" i="13"/>
  <c r="E106" i="13"/>
  <c r="AS106" i="13" s="1"/>
  <c r="AS105" i="13"/>
  <c r="AR105" i="13"/>
  <c r="AN105" i="13"/>
  <c r="AJ105" i="13"/>
  <c r="AI105" i="13"/>
  <c r="AG105" i="13"/>
  <c r="AC105" i="13"/>
  <c r="Y105" i="13"/>
  <c r="X105" i="13"/>
  <c r="W105" i="13"/>
  <c r="S105" i="13"/>
  <c r="O105" i="13"/>
  <c r="M105" i="13"/>
  <c r="L105" i="13"/>
  <c r="H105" i="13"/>
  <c r="E105" i="13"/>
  <c r="AK105" i="13" s="1"/>
  <c r="E104" i="13"/>
  <c r="AP103" i="13"/>
  <c r="AM103" i="13"/>
  <c r="X103" i="13"/>
  <c r="P103" i="13"/>
  <c r="O103" i="13"/>
  <c r="E103" i="13"/>
  <c r="Y103" i="13" s="1"/>
  <c r="AQ102" i="13"/>
  <c r="AI102" i="13"/>
  <c r="AH102" i="13"/>
  <c r="AA102" i="13"/>
  <c r="S102" i="13"/>
  <c r="R102" i="13"/>
  <c r="K102" i="13"/>
  <c r="E102" i="13"/>
  <c r="AG102" i="13" s="1"/>
  <c r="AS101" i="13"/>
  <c r="AO101" i="13"/>
  <c r="AN101" i="13"/>
  <c r="AK101" i="13"/>
  <c r="AJ101" i="13"/>
  <c r="AI101" i="13"/>
  <c r="AE101" i="13"/>
  <c r="AC101" i="13"/>
  <c r="AA101" i="13"/>
  <c r="Y101" i="13"/>
  <c r="X101" i="13"/>
  <c r="T101" i="13"/>
  <c r="S101" i="13"/>
  <c r="P101" i="13"/>
  <c r="O101" i="13"/>
  <c r="M101" i="13"/>
  <c r="I101" i="13"/>
  <c r="H101" i="13"/>
  <c r="E101" i="13"/>
  <c r="AR101" i="13" s="1"/>
  <c r="AM100" i="13"/>
  <c r="AE100" i="13"/>
  <c r="E100" i="13"/>
  <c r="AC99" i="13"/>
  <c r="E99" i="13"/>
  <c r="AP99" i="13" s="1"/>
  <c r="AP98" i="13"/>
  <c r="AO98" i="13"/>
  <c r="AI98" i="13"/>
  <c r="AH98" i="13"/>
  <c r="AG98" i="13"/>
  <c r="Z98" i="13"/>
  <c r="Y98" i="13"/>
  <c r="S98" i="13"/>
  <c r="R98" i="13"/>
  <c r="Q98" i="13"/>
  <c r="J98" i="13"/>
  <c r="I98" i="13"/>
  <c r="E98" i="13"/>
  <c r="AS98" i="13" s="1"/>
  <c r="AS97" i="13"/>
  <c r="AR97" i="13"/>
  <c r="AJ97" i="13"/>
  <c r="AI97" i="13"/>
  <c r="AG97" i="13"/>
  <c r="AB97" i="13"/>
  <c r="Y97" i="13"/>
  <c r="S97" i="13"/>
  <c r="Q97" i="13"/>
  <c r="O97" i="13"/>
  <c r="L97" i="13"/>
  <c r="H97" i="13"/>
  <c r="E97" i="13"/>
  <c r="AM97" i="13" s="1"/>
  <c r="E96" i="13"/>
  <c r="AR95" i="13"/>
  <c r="AQ95" i="13"/>
  <c r="AC95" i="13"/>
  <c r="AB95" i="13"/>
  <c r="P95" i="13"/>
  <c r="O95" i="13"/>
  <c r="E95" i="13"/>
  <c r="H95" i="13" s="1"/>
  <c r="AQ94" i="13"/>
  <c r="AP94" i="13"/>
  <c r="AK94" i="13"/>
  <c r="AI94" i="13"/>
  <c r="AA94" i="13"/>
  <c r="Z94" i="13"/>
  <c r="U94" i="13"/>
  <c r="S94" i="13"/>
  <c r="R94" i="13"/>
  <c r="K94" i="13"/>
  <c r="J94" i="13"/>
  <c r="E94" i="13"/>
  <c r="AS93" i="13"/>
  <c r="AN93" i="13"/>
  <c r="AM93" i="13"/>
  <c r="AK93" i="13"/>
  <c r="AJ93" i="13"/>
  <c r="AI93" i="13"/>
  <c r="AF93" i="13"/>
  <c r="AB93" i="13"/>
  <c r="AA93" i="13"/>
  <c r="X93" i="13"/>
  <c r="W93" i="13"/>
  <c r="U93" i="13"/>
  <c r="T93" i="13"/>
  <c r="P93" i="13"/>
  <c r="O93" i="13"/>
  <c r="M93" i="13"/>
  <c r="L93" i="13"/>
  <c r="K93" i="13"/>
  <c r="I93" i="13"/>
  <c r="E93" i="13"/>
  <c r="Q95" i="13" l="1"/>
  <c r="AG95" i="13"/>
  <c r="M97" i="13"/>
  <c r="AC97" i="13"/>
  <c r="K99" i="13"/>
  <c r="AH99" i="13"/>
  <c r="T103" i="13"/>
  <c r="AQ103" i="13"/>
  <c r="AI108" i="13"/>
  <c r="S95" i="13"/>
  <c r="AT96" i="13"/>
  <c r="G96" i="13"/>
  <c r="O96" i="13"/>
  <c r="AT104" i="13"/>
  <c r="G104" i="13"/>
  <c r="AM104" i="13"/>
  <c r="O104" i="13"/>
  <c r="AM99" i="13"/>
  <c r="T95" i="13"/>
  <c r="AI95" i="13"/>
  <c r="W96" i="13"/>
  <c r="P99" i="13"/>
  <c r="W104" i="13"/>
  <c r="AT107" i="13"/>
  <c r="G107" i="13"/>
  <c r="AK107" i="13"/>
  <c r="AB107" i="13"/>
  <c r="S107" i="13"/>
  <c r="J107" i="13"/>
  <c r="AS107" i="13"/>
  <c r="AJ107" i="13"/>
  <c r="AA107" i="13"/>
  <c r="R107" i="13"/>
  <c r="I107" i="13"/>
  <c r="AR107" i="13"/>
  <c r="AI107" i="13"/>
  <c r="Z107" i="13"/>
  <c r="Q107" i="13"/>
  <c r="H107" i="13"/>
  <c r="AO107" i="13"/>
  <c r="AF107" i="13"/>
  <c r="W107" i="13"/>
  <c r="M107" i="13"/>
  <c r="AN107" i="13"/>
  <c r="AE107" i="13"/>
  <c r="U107" i="13"/>
  <c r="L107" i="13"/>
  <c r="AG107" i="13"/>
  <c r="AT115" i="13"/>
  <c r="G115" i="13"/>
  <c r="AR115" i="13"/>
  <c r="AI115" i="13"/>
  <c r="Z115" i="13"/>
  <c r="Q115" i="13"/>
  <c r="H115" i="13"/>
  <c r="AO115" i="13"/>
  <c r="AF115" i="13"/>
  <c r="W115" i="13"/>
  <c r="M115" i="13"/>
  <c r="AK115" i="13"/>
  <c r="Y115" i="13"/>
  <c r="L115" i="13"/>
  <c r="AJ115" i="13"/>
  <c r="X115" i="13"/>
  <c r="K115" i="13"/>
  <c r="AH115" i="13"/>
  <c r="U115" i="13"/>
  <c r="J115" i="13"/>
  <c r="AP115" i="13"/>
  <c r="AC115" i="13"/>
  <c r="R115" i="13"/>
  <c r="AN115" i="13"/>
  <c r="AB115" i="13"/>
  <c r="P115" i="13"/>
  <c r="AM115" i="13"/>
  <c r="AT99" i="13"/>
  <c r="G99" i="13"/>
  <c r="AK99" i="13"/>
  <c r="AB99" i="13"/>
  <c r="S99" i="13"/>
  <c r="J99" i="13"/>
  <c r="AS99" i="13"/>
  <c r="AJ99" i="13"/>
  <c r="AA99" i="13"/>
  <c r="R99" i="13"/>
  <c r="I99" i="13"/>
  <c r="AI99" i="13"/>
  <c r="Q99" i="13"/>
  <c r="AR99" i="13"/>
  <c r="Z99" i="13"/>
  <c r="H99" i="13"/>
  <c r="AO99" i="13"/>
  <c r="AF99" i="13"/>
  <c r="W99" i="13"/>
  <c r="M99" i="13"/>
  <c r="AN99" i="13"/>
  <c r="AE99" i="13"/>
  <c r="U99" i="13"/>
  <c r="L99" i="13"/>
  <c r="AH95" i="13"/>
  <c r="T99" i="13"/>
  <c r="AT95" i="13"/>
  <c r="G95" i="13"/>
  <c r="AS95" i="13"/>
  <c r="AJ95" i="13"/>
  <c r="AA95" i="13"/>
  <c r="R95" i="13"/>
  <c r="I95" i="13"/>
  <c r="AO95" i="13"/>
  <c r="AF95" i="13"/>
  <c r="W95" i="13"/>
  <c r="M95" i="13"/>
  <c r="AN95" i="13"/>
  <c r="AE95" i="13"/>
  <c r="U95" i="13"/>
  <c r="L95" i="13"/>
  <c r="X95" i="13"/>
  <c r="AE96" i="13"/>
  <c r="AQ99" i="13"/>
  <c r="AT103" i="13"/>
  <c r="G103" i="13"/>
  <c r="AK103" i="13"/>
  <c r="AB103" i="13"/>
  <c r="S103" i="13"/>
  <c r="J103" i="13"/>
  <c r="AS103" i="13"/>
  <c r="AJ103" i="13"/>
  <c r="AA103" i="13"/>
  <c r="R103" i="13"/>
  <c r="I103" i="13"/>
  <c r="AI103" i="13"/>
  <c r="H103" i="13"/>
  <c r="AR103" i="13"/>
  <c r="Z103" i="13"/>
  <c r="Q103" i="13"/>
  <c r="AO103" i="13"/>
  <c r="AF103" i="13"/>
  <c r="W103" i="13"/>
  <c r="M103" i="13"/>
  <c r="AN103" i="13"/>
  <c r="AE103" i="13"/>
  <c r="U103" i="13"/>
  <c r="L103" i="13"/>
  <c r="AC103" i="13"/>
  <c r="AE104" i="13"/>
  <c r="AN94" i="13"/>
  <c r="G94" i="13"/>
  <c r="AO94" i="13"/>
  <c r="Y94" i="13"/>
  <c r="I94" i="13"/>
  <c r="AG94" i="13"/>
  <c r="Q94" i="13"/>
  <c r="AS94" i="13"/>
  <c r="AC94" i="13"/>
  <c r="M94" i="13"/>
  <c r="AH94" i="13"/>
  <c r="J95" i="13"/>
  <c r="Y95" i="13"/>
  <c r="AM95" i="13"/>
  <c r="AM96" i="13"/>
  <c r="W97" i="13"/>
  <c r="X99" i="13"/>
  <c r="AT100" i="13"/>
  <c r="G100" i="13"/>
  <c r="W100" i="13"/>
  <c r="O100" i="13"/>
  <c r="AG103" i="13"/>
  <c r="O107" i="13"/>
  <c r="AM107" i="13"/>
  <c r="O115" i="13"/>
  <c r="AS115" i="13"/>
  <c r="AG99" i="13"/>
  <c r="AP108" i="13"/>
  <c r="G108" i="13"/>
  <c r="H108" i="13"/>
  <c r="Z108" i="13"/>
  <c r="Q108" i="13"/>
  <c r="O99" i="13"/>
  <c r="AK95" i="13"/>
  <c r="K95" i="13"/>
  <c r="Z95" i="13"/>
  <c r="AP95" i="13"/>
  <c r="AP97" i="13"/>
  <c r="G97" i="13"/>
  <c r="AK97" i="13"/>
  <c r="AA97" i="13"/>
  <c r="P97" i="13"/>
  <c r="AQ97" i="13"/>
  <c r="AF97" i="13"/>
  <c r="U97" i="13"/>
  <c r="K97" i="13"/>
  <c r="AO97" i="13"/>
  <c r="AE97" i="13"/>
  <c r="T97" i="13"/>
  <c r="I97" i="13"/>
  <c r="X97" i="13"/>
  <c r="AN97" i="13"/>
  <c r="Y99" i="13"/>
  <c r="K103" i="13"/>
  <c r="AH103" i="13"/>
  <c r="P107" i="13"/>
  <c r="AP107" i="13"/>
  <c r="S115" i="13"/>
  <c r="AT93" i="14"/>
  <c r="AO93" i="14"/>
  <c r="AF93" i="14"/>
  <c r="W93" i="14"/>
  <c r="AS93" i="14"/>
  <c r="AJ93" i="14"/>
  <c r="AP93" i="14"/>
  <c r="AC93" i="14"/>
  <c r="S93" i="14"/>
  <c r="J93" i="14"/>
  <c r="AN93" i="14"/>
  <c r="AB93" i="14"/>
  <c r="R93" i="14"/>
  <c r="I93" i="14"/>
  <c r="AM93" i="14"/>
  <c r="AA93" i="14"/>
  <c r="Q93" i="14"/>
  <c r="H93" i="14"/>
  <c r="AK93" i="14"/>
  <c r="Z93" i="14"/>
  <c r="P93" i="14"/>
  <c r="G93" i="14"/>
  <c r="AH93" i="14"/>
  <c r="X93" i="14"/>
  <c r="M93" i="14"/>
  <c r="AR93" i="14"/>
  <c r="AG93" i="14"/>
  <c r="U93" i="14"/>
  <c r="L93" i="14"/>
  <c r="AR94" i="14"/>
  <c r="N94" i="14"/>
  <c r="AK94" i="14"/>
  <c r="AC94" i="14"/>
  <c r="V94" i="14"/>
  <c r="U94" i="14"/>
  <c r="M94" i="14"/>
  <c r="AP93" i="13"/>
  <c r="G93" i="13"/>
  <c r="Q93" i="13"/>
  <c r="AC93" i="13"/>
  <c r="AQ93" i="13"/>
  <c r="K98" i="13"/>
  <c r="AA98" i="13"/>
  <c r="AQ98" i="13"/>
  <c r="K101" i="13"/>
  <c r="U101" i="13"/>
  <c r="AF101" i="13"/>
  <c r="AQ101" i="13"/>
  <c r="M102" i="13"/>
  <c r="AC102" i="13"/>
  <c r="AS102" i="13"/>
  <c r="I105" i="13"/>
  <c r="T105" i="13"/>
  <c r="AE105" i="13"/>
  <c r="AO105" i="13"/>
  <c r="K106" i="13"/>
  <c r="AA106" i="13"/>
  <c r="AQ106" i="13"/>
  <c r="N109" i="13"/>
  <c r="AI109" i="13"/>
  <c r="L110" i="13"/>
  <c r="AA110" i="13"/>
  <c r="G114" i="13"/>
  <c r="AI114" i="13"/>
  <c r="T114" i="13"/>
  <c r="AS114" i="13"/>
  <c r="AB114" i="13"/>
  <c r="O114" i="13"/>
  <c r="Y114" i="13"/>
  <c r="AQ114" i="13"/>
  <c r="O116" i="13"/>
  <c r="AO116" i="13"/>
  <c r="AA122" i="13"/>
  <c r="Y123" i="13"/>
  <c r="AT131" i="13"/>
  <c r="AI131" i="13"/>
  <c r="Y131" i="13"/>
  <c r="O131" i="13"/>
  <c r="AR131" i="13"/>
  <c r="AH131" i="13"/>
  <c r="X131" i="13"/>
  <c r="L131" i="13"/>
  <c r="AQ131" i="13"/>
  <c r="AG131" i="13"/>
  <c r="W131" i="13"/>
  <c r="K131" i="13"/>
  <c r="AP131" i="13"/>
  <c r="AF131" i="13"/>
  <c r="T131" i="13"/>
  <c r="J131" i="13"/>
  <c r="AN131" i="13"/>
  <c r="AB131" i="13"/>
  <c r="R131" i="13"/>
  <c r="H131" i="13"/>
  <c r="AM131" i="13"/>
  <c r="AA131" i="13"/>
  <c r="Q131" i="13"/>
  <c r="G131" i="13"/>
  <c r="AT132" i="13"/>
  <c r="AO132" i="13"/>
  <c r="AC132" i="13"/>
  <c r="P132" i="13"/>
  <c r="AN132" i="13"/>
  <c r="Z132" i="13"/>
  <c r="O132" i="13"/>
  <c r="AM132" i="13"/>
  <c r="Y132" i="13"/>
  <c r="M132" i="13"/>
  <c r="AK132" i="13"/>
  <c r="X132" i="13"/>
  <c r="J132" i="13"/>
  <c r="AG132" i="13"/>
  <c r="U132" i="13"/>
  <c r="H132" i="13"/>
  <c r="AS132" i="13"/>
  <c r="AF132" i="13"/>
  <c r="R132" i="13"/>
  <c r="G132" i="13"/>
  <c r="K93" i="14"/>
  <c r="AS94" i="14"/>
  <c r="H93" i="13"/>
  <c r="S93" i="13"/>
  <c r="AE93" i="13"/>
  <c r="AR93" i="13"/>
  <c r="M98" i="13"/>
  <c r="AC98" i="13"/>
  <c r="L101" i="13"/>
  <c r="W101" i="13"/>
  <c r="AG101" i="13"/>
  <c r="Q102" i="13"/>
  <c r="K105" i="13"/>
  <c r="U105" i="13"/>
  <c r="AF105" i="13"/>
  <c r="AQ105" i="13"/>
  <c r="M106" i="13"/>
  <c r="AC106" i="13"/>
  <c r="Q109" i="13"/>
  <c r="M110" i="13"/>
  <c r="AC110" i="13"/>
  <c r="AT111" i="13"/>
  <c r="G111" i="13"/>
  <c r="AR111" i="13"/>
  <c r="AI111" i="13"/>
  <c r="Z111" i="13"/>
  <c r="Q111" i="13"/>
  <c r="H111" i="13"/>
  <c r="AO111" i="13"/>
  <c r="AF111" i="13"/>
  <c r="W111" i="13"/>
  <c r="M111" i="13"/>
  <c r="S111" i="13"/>
  <c r="AE111" i="13"/>
  <c r="AQ111" i="13"/>
  <c r="I114" i="13"/>
  <c r="Z114" i="13"/>
  <c r="R116" i="13"/>
  <c r="G121" i="13"/>
  <c r="AR121" i="13"/>
  <c r="AE121" i="13"/>
  <c r="T121" i="13"/>
  <c r="AN121" i="13"/>
  <c r="AC121" i="13"/>
  <c r="O121" i="13"/>
  <c r="AM121" i="13"/>
  <c r="AA121" i="13"/>
  <c r="N121" i="13"/>
  <c r="AJ121" i="13"/>
  <c r="W121" i="13"/>
  <c r="L121" i="13"/>
  <c r="AT121" i="13"/>
  <c r="AI121" i="13"/>
  <c r="V121" i="13"/>
  <c r="K121" i="13"/>
  <c r="AK121" i="13"/>
  <c r="AN129" i="13"/>
  <c r="G129" i="13"/>
  <c r="AF129" i="13"/>
  <c r="AD129" i="13"/>
  <c r="W129" i="13"/>
  <c r="U129" i="13"/>
  <c r="AT129" i="13"/>
  <c r="K129" i="13"/>
  <c r="AQ129" i="13"/>
  <c r="I131" i="13"/>
  <c r="I132" i="13"/>
  <c r="O93" i="14"/>
  <c r="AN102" i="13"/>
  <c r="G102" i="13"/>
  <c r="AK102" i="13"/>
  <c r="AM109" i="13"/>
  <c r="G109" i="13"/>
  <c r="AL109" i="13"/>
  <c r="W109" i="13"/>
  <c r="I109" i="13"/>
  <c r="AF109" i="13"/>
  <c r="R109" i="13"/>
  <c r="Z109" i="13"/>
  <c r="AR109" i="13"/>
  <c r="AM112" i="13"/>
  <c r="G112" i="13"/>
  <c r="G122" i="13"/>
  <c r="AQ122" i="13"/>
  <c r="AB122" i="13"/>
  <c r="M122" i="13"/>
  <c r="AO122" i="13"/>
  <c r="AL122" i="13"/>
  <c r="Y122" i="13"/>
  <c r="K122" i="13"/>
  <c r="AK122" i="13"/>
  <c r="V122" i="13"/>
  <c r="I122" i="13"/>
  <c r="AI122" i="13"/>
  <c r="S122" i="13"/>
  <c r="AT122" i="13"/>
  <c r="AD122" i="13"/>
  <c r="Q122" i="13"/>
  <c r="AT123" i="13"/>
  <c r="G123" i="13"/>
  <c r="AN123" i="13"/>
  <c r="AC123" i="13"/>
  <c r="T123" i="13"/>
  <c r="K123" i="13"/>
  <c r="AM123" i="13"/>
  <c r="AB123" i="13"/>
  <c r="S123" i="13"/>
  <c r="J123" i="13"/>
  <c r="AJ123" i="13"/>
  <c r="AA123" i="13"/>
  <c r="R123" i="13"/>
  <c r="I123" i="13"/>
  <c r="AI123" i="13"/>
  <c r="Z123" i="13"/>
  <c r="Q123" i="13"/>
  <c r="H123" i="13"/>
  <c r="AQ123" i="13"/>
  <c r="AG123" i="13"/>
  <c r="X123" i="13"/>
  <c r="O123" i="13"/>
  <c r="AP123" i="13"/>
  <c r="AF123" i="13"/>
  <c r="W123" i="13"/>
  <c r="M123" i="13"/>
  <c r="AR123" i="13"/>
  <c r="AE93" i="14"/>
  <c r="U102" i="13"/>
  <c r="AN98" i="13"/>
  <c r="G98" i="13"/>
  <c r="U98" i="13"/>
  <c r="AK98" i="13"/>
  <c r="AP101" i="13"/>
  <c r="G101" i="13"/>
  <c r="Q101" i="13"/>
  <c r="AB101" i="13"/>
  <c r="AM101" i="13"/>
  <c r="I102" i="13"/>
  <c r="Y102" i="13"/>
  <c r="AO102" i="13"/>
  <c r="P105" i="13"/>
  <c r="AA105" i="13"/>
  <c r="AN106" i="13"/>
  <c r="G106" i="13"/>
  <c r="U106" i="13"/>
  <c r="AK106" i="13"/>
  <c r="H109" i="13"/>
  <c r="AA109" i="13"/>
  <c r="AT109" i="13"/>
  <c r="U110" i="13"/>
  <c r="G116" i="13"/>
  <c r="AK116" i="13"/>
  <c r="P116" i="13"/>
  <c r="AD116" i="13"/>
  <c r="I116" i="13"/>
  <c r="AE116" i="13"/>
  <c r="L122" i="13"/>
  <c r="L123" i="13"/>
  <c r="AI93" i="14"/>
  <c r="AT116" i="14"/>
  <c r="AO116" i="14"/>
  <c r="AC116" i="14"/>
  <c r="P116" i="14"/>
  <c r="AN116" i="14"/>
  <c r="AB116" i="14"/>
  <c r="O116" i="14"/>
  <c r="AM116" i="14"/>
  <c r="Y116" i="14"/>
  <c r="M116" i="14"/>
  <c r="AK116" i="14"/>
  <c r="X116" i="14"/>
  <c r="L116" i="14"/>
  <c r="AJ116" i="14"/>
  <c r="W116" i="14"/>
  <c r="I116" i="14"/>
  <c r="AG116" i="14"/>
  <c r="U116" i="14"/>
  <c r="H116" i="14"/>
  <c r="AS116" i="14"/>
  <c r="AF116" i="14"/>
  <c r="T116" i="14"/>
  <c r="G116" i="14"/>
  <c r="AR116" i="14"/>
  <c r="AE116" i="14"/>
  <c r="Q116" i="14"/>
  <c r="J102" i="13"/>
  <c r="Z102" i="13"/>
  <c r="AP102" i="13"/>
  <c r="AP105" i="13"/>
  <c r="G105" i="13"/>
  <c r="Q105" i="13"/>
  <c r="AB105" i="13"/>
  <c r="AM105" i="13"/>
  <c r="J109" i="13"/>
  <c r="AB109" i="13"/>
  <c r="G110" i="13"/>
  <c r="AJ110" i="13"/>
  <c r="V110" i="13"/>
  <c r="I110" i="13"/>
  <c r="AR110" i="13"/>
  <c r="AE110" i="13"/>
  <c r="Q110" i="13"/>
  <c r="W110" i="13"/>
  <c r="AP110" i="13"/>
  <c r="N122" i="13"/>
  <c r="P123" i="13"/>
  <c r="AJ131" i="13"/>
  <c r="AP132" i="13"/>
  <c r="AQ93" i="14"/>
  <c r="U118" i="13"/>
  <c r="AQ118" i="13"/>
  <c r="Q120" i="13"/>
  <c r="AD120" i="13"/>
  <c r="AO120" i="13"/>
  <c r="M124" i="13"/>
  <c r="Y124" i="13"/>
  <c r="AM124" i="13"/>
  <c r="I127" i="13"/>
  <c r="S127" i="13"/>
  <c r="AE127" i="13"/>
  <c r="AO127" i="13"/>
  <c r="J128" i="13"/>
  <c r="X128" i="13"/>
  <c r="AK128" i="13"/>
  <c r="S109" i="14"/>
  <c r="AS109" i="14"/>
  <c r="AI109" i="14"/>
  <c r="AD109" i="14"/>
  <c r="V109" i="14"/>
  <c r="R109" i="14"/>
  <c r="J109" i="14"/>
  <c r="AA118" i="13"/>
  <c r="AT118" i="13"/>
  <c r="R120" i="13"/>
  <c r="AE120" i="13"/>
  <c r="AP120" i="13"/>
  <c r="O124" i="13"/>
  <c r="Z124" i="13"/>
  <c r="AN124" i="13"/>
  <c r="J127" i="13"/>
  <c r="T127" i="13"/>
  <c r="AF127" i="13"/>
  <c r="AP127" i="13"/>
  <c r="M128" i="13"/>
  <c r="Y128" i="13"/>
  <c r="AM128" i="13"/>
  <c r="AP95" i="14"/>
  <c r="AO95" i="14"/>
  <c r="Y95" i="14"/>
  <c r="I95" i="14"/>
  <c r="AM95" i="14"/>
  <c r="W95" i="14"/>
  <c r="G95" i="14"/>
  <c r="AE95" i="14"/>
  <c r="O95" i="14"/>
  <c r="AG95" i="14"/>
  <c r="Z101" i="14"/>
  <c r="AE109" i="14"/>
  <c r="AG113" i="13"/>
  <c r="G113" i="13"/>
  <c r="AJ117" i="13"/>
  <c r="K118" i="13"/>
  <c r="AD118" i="13"/>
  <c r="AT119" i="13"/>
  <c r="G119" i="13"/>
  <c r="O119" i="13"/>
  <c r="X119" i="13"/>
  <c r="AG119" i="13"/>
  <c r="AP119" i="13"/>
  <c r="I120" i="13"/>
  <c r="V120" i="13"/>
  <c r="AG120" i="13"/>
  <c r="AT120" i="13"/>
  <c r="Q124" i="13"/>
  <c r="AE124" i="13"/>
  <c r="AB126" i="13"/>
  <c r="AT126" i="13"/>
  <c r="L127" i="13"/>
  <c r="X127" i="13"/>
  <c r="AH127" i="13"/>
  <c r="AR127" i="13"/>
  <c r="P128" i="13"/>
  <c r="AC128" i="13"/>
  <c r="AO128" i="13"/>
  <c r="AL130" i="13"/>
  <c r="G130" i="13"/>
  <c r="L95" i="14"/>
  <c r="AJ95" i="14"/>
  <c r="R96" i="14"/>
  <c r="AR104" i="14"/>
  <c r="AM104" i="14"/>
  <c r="AB104" i="14"/>
  <c r="AA104" i="14"/>
  <c r="N104" i="14"/>
  <c r="AT124" i="13"/>
  <c r="G124" i="13"/>
  <c r="R124" i="13"/>
  <c r="AF124" i="13"/>
  <c r="AS124" i="13"/>
  <c r="O127" i="13"/>
  <c r="Y127" i="13"/>
  <c r="Q128" i="13"/>
  <c r="AE128" i="13"/>
  <c r="AN101" i="14"/>
  <c r="AI101" i="14"/>
  <c r="U101" i="14"/>
  <c r="J101" i="14"/>
  <c r="AS101" i="14"/>
  <c r="AH101" i="14"/>
  <c r="T101" i="14"/>
  <c r="I101" i="14"/>
  <c r="AQ101" i="14"/>
  <c r="AC101" i="14"/>
  <c r="R101" i="14"/>
  <c r="AP101" i="14"/>
  <c r="AB101" i="14"/>
  <c r="Q101" i="14"/>
  <c r="AO101" i="14"/>
  <c r="AA101" i="14"/>
  <c r="M101" i="14"/>
  <c r="AK101" i="14"/>
  <c r="AT127" i="13"/>
  <c r="G127" i="13"/>
  <c r="P127" i="13"/>
  <c r="Z127" i="13"/>
  <c r="AJ127" i="13"/>
  <c r="AT128" i="13"/>
  <c r="G128" i="13"/>
  <c r="R128" i="13"/>
  <c r="AF128" i="13"/>
  <c r="AS128" i="13"/>
  <c r="K101" i="14"/>
  <c r="AR101" i="14"/>
  <c r="P117" i="13"/>
  <c r="AQ117" i="13"/>
  <c r="R118" i="13"/>
  <c r="AK118" i="13"/>
  <c r="I119" i="13"/>
  <c r="R119" i="13"/>
  <c r="AA119" i="13"/>
  <c r="AJ119" i="13"/>
  <c r="AS119" i="13"/>
  <c r="N120" i="13"/>
  <c r="Y120" i="13"/>
  <c r="AM120" i="13"/>
  <c r="I124" i="13"/>
  <c r="W124" i="13"/>
  <c r="AH124" i="13"/>
  <c r="AI125" i="13"/>
  <c r="G125" i="13"/>
  <c r="N126" i="13"/>
  <c r="AI126" i="13"/>
  <c r="Q127" i="13"/>
  <c r="AA127" i="13"/>
  <c r="AM127" i="13"/>
  <c r="H128" i="13"/>
  <c r="U128" i="13"/>
  <c r="AG128" i="13"/>
  <c r="T95" i="14"/>
  <c r="AN96" i="14"/>
  <c r="AK96" i="14"/>
  <c r="Y96" i="14"/>
  <c r="L96" i="14"/>
  <c r="AJ96" i="14"/>
  <c r="W96" i="14"/>
  <c r="J96" i="14"/>
  <c r="AP96" i="14"/>
  <c r="AC96" i="14"/>
  <c r="Q96" i="14"/>
  <c r="Z96" i="14"/>
  <c r="AS96" i="14"/>
  <c r="L101" i="14"/>
  <c r="AT102" i="14"/>
  <c r="AO102" i="14"/>
  <c r="AA102" i="14"/>
  <c r="P102" i="14"/>
  <c r="AN102" i="14"/>
  <c r="Z102" i="14"/>
  <c r="O102" i="14"/>
  <c r="AI102" i="14"/>
  <c r="X102" i="14"/>
  <c r="J102" i="14"/>
  <c r="AH102" i="14"/>
  <c r="W102" i="14"/>
  <c r="I102" i="14"/>
  <c r="AG102" i="14"/>
  <c r="S102" i="14"/>
  <c r="H102" i="14"/>
  <c r="AM102" i="14"/>
  <c r="AN105" i="14"/>
  <c r="AQ105" i="14"/>
  <c r="AC105" i="14"/>
  <c r="R105" i="14"/>
  <c r="AP105" i="14"/>
  <c r="AB105" i="14"/>
  <c r="Q105" i="14"/>
  <c r="AK105" i="14"/>
  <c r="Z105" i="14"/>
  <c r="L105" i="14"/>
  <c r="AJ105" i="14"/>
  <c r="Y105" i="14"/>
  <c r="K105" i="14"/>
  <c r="AI105" i="14"/>
  <c r="U105" i="14"/>
  <c r="J105" i="14"/>
  <c r="AO105" i="14"/>
  <c r="S110" i="14"/>
  <c r="AF110" i="14"/>
  <c r="AR110" i="14"/>
  <c r="AA113" i="14"/>
  <c r="AM126" i="14"/>
  <c r="AO126" i="14"/>
  <c r="AC126" i="14"/>
  <c r="S126" i="14"/>
  <c r="AS126" i="14"/>
  <c r="AH126" i="14"/>
  <c r="X126" i="14"/>
  <c r="L126" i="14"/>
  <c r="AP126" i="14"/>
  <c r="AF126" i="14"/>
  <c r="T126" i="14"/>
  <c r="J126" i="14"/>
  <c r="U126" i="14"/>
  <c r="AK126" i="14"/>
  <c r="J97" i="14"/>
  <c r="S97" i="14"/>
  <c r="AB97" i="14"/>
  <c r="AK97" i="14"/>
  <c r="J99" i="14"/>
  <c r="AB99" i="14"/>
  <c r="P106" i="14"/>
  <c r="AA106" i="14"/>
  <c r="AO106" i="14"/>
  <c r="U107" i="14"/>
  <c r="H110" i="14"/>
  <c r="T110" i="14"/>
  <c r="AG110" i="14"/>
  <c r="AS110" i="14"/>
  <c r="S111" i="14"/>
  <c r="AL111" i="14"/>
  <c r="L112" i="14"/>
  <c r="X112" i="14"/>
  <c r="AK112" i="14"/>
  <c r="K113" i="14"/>
  <c r="AC113" i="14"/>
  <c r="S114" i="14"/>
  <c r="AF114" i="14"/>
  <c r="AR114" i="14"/>
  <c r="O115" i="14"/>
  <c r="AG115" i="14"/>
  <c r="W117" i="14"/>
  <c r="AS117" i="14"/>
  <c r="R118" i="14"/>
  <c r="AF118" i="14"/>
  <c r="AT118" i="14"/>
  <c r="AG120" i="14"/>
  <c r="M122" i="14"/>
  <c r="Y122" i="14"/>
  <c r="AI122" i="14"/>
  <c r="AS122" i="14"/>
  <c r="AI123" i="14"/>
  <c r="U124" i="14"/>
  <c r="S125" i="14"/>
  <c r="AI125" i="14"/>
  <c r="H126" i="14"/>
  <c r="Y126" i="14"/>
  <c r="AN126" i="14"/>
  <c r="Q106" i="14"/>
  <c r="AE106" i="14"/>
  <c r="AP106" i="14"/>
  <c r="I110" i="14"/>
  <c r="U110" i="14"/>
  <c r="AI110" i="14"/>
  <c r="AM111" i="14"/>
  <c r="M113" i="14"/>
  <c r="AD113" i="14"/>
  <c r="AA117" i="14"/>
  <c r="T125" i="14"/>
  <c r="AJ125" i="14"/>
  <c r="I126" i="14"/>
  <c r="Z126" i="14"/>
  <c r="AR126" i="14"/>
  <c r="P103" i="14"/>
  <c r="G106" i="14"/>
  <c r="R106" i="14"/>
  <c r="AF106" i="14"/>
  <c r="AQ106" i="14"/>
  <c r="K110" i="14"/>
  <c r="X110" i="14"/>
  <c r="AJ110" i="14"/>
  <c r="W111" i="14"/>
  <c r="AT111" i="14"/>
  <c r="N113" i="14"/>
  <c r="AK113" i="14"/>
  <c r="AM115" i="14"/>
  <c r="G117" i="14"/>
  <c r="AC117" i="14"/>
  <c r="U118" i="14"/>
  <c r="AJ118" i="14"/>
  <c r="Q122" i="14"/>
  <c r="AA122" i="14"/>
  <c r="AK122" i="14"/>
  <c r="G125" i="14"/>
  <c r="W125" i="14"/>
  <c r="AM125" i="14"/>
  <c r="K126" i="14"/>
  <c r="AA126" i="14"/>
  <c r="S115" i="14"/>
  <c r="AO115" i="14"/>
  <c r="K117" i="14"/>
  <c r="AE117" i="14"/>
  <c r="I118" i="14"/>
  <c r="V118" i="14"/>
  <c r="AK118" i="14"/>
  <c r="H119" i="14"/>
  <c r="H122" i="14"/>
  <c r="R122" i="14"/>
  <c r="AB122" i="14"/>
  <c r="AN122" i="14"/>
  <c r="G123" i="14"/>
  <c r="AC124" i="14"/>
  <c r="J125" i="14"/>
  <c r="Z125" i="14"/>
  <c r="AP125" i="14"/>
  <c r="M126" i="14"/>
  <c r="AB126" i="14"/>
  <c r="AT127" i="14"/>
  <c r="AL127" i="14"/>
  <c r="AQ127" i="14"/>
  <c r="O97" i="14"/>
  <c r="X97" i="14"/>
  <c r="AG97" i="14"/>
  <c r="AQ97" i="14"/>
  <c r="R99" i="14"/>
  <c r="AK99" i="14"/>
  <c r="I106" i="14"/>
  <c r="W106" i="14"/>
  <c r="AH106" i="14"/>
  <c r="AK107" i="14"/>
  <c r="M110" i="14"/>
  <c r="AA110" i="14"/>
  <c r="AN110" i="14"/>
  <c r="I111" i="14"/>
  <c r="Z111" i="14"/>
  <c r="Q112" i="14"/>
  <c r="AE112" i="14"/>
  <c r="AR112" i="14"/>
  <c r="R113" i="14"/>
  <c r="AM113" i="14"/>
  <c r="L114" i="14"/>
  <c r="Y114" i="14"/>
  <c r="AK114" i="14"/>
  <c r="G115" i="14"/>
  <c r="W115" i="14"/>
  <c r="AQ115" i="14"/>
  <c r="M117" i="14"/>
  <c r="AI117" i="14"/>
  <c r="J118" i="14"/>
  <c r="X118" i="14"/>
  <c r="AN118" i="14"/>
  <c r="Y119" i="14"/>
  <c r="Q120" i="14"/>
  <c r="I122" i="14"/>
  <c r="S122" i="14"/>
  <c r="AC122" i="14"/>
  <c r="AO122" i="14"/>
  <c r="O123" i="14"/>
  <c r="I124" i="14"/>
  <c r="AK124" i="14"/>
  <c r="K125" i="14"/>
  <c r="AA125" i="14"/>
  <c r="AQ125" i="14"/>
  <c r="P126" i="14"/>
  <c r="AG126" i="14"/>
  <c r="O127" i="14"/>
  <c r="AR97" i="14"/>
  <c r="T99" i="14"/>
  <c r="AL99" i="14"/>
  <c r="J106" i="14"/>
  <c r="X106" i="14"/>
  <c r="AI106" i="14"/>
  <c r="M107" i="14"/>
  <c r="AS107" i="14"/>
  <c r="P110" i="14"/>
  <c r="AB110" i="14"/>
  <c r="AO110" i="14"/>
  <c r="J111" i="14"/>
  <c r="AG111" i="14"/>
  <c r="G112" i="14"/>
  <c r="T112" i="14"/>
  <c r="AF112" i="14"/>
  <c r="AS112" i="14"/>
  <c r="W113" i="14"/>
  <c r="M114" i="14"/>
  <c r="AA114" i="14"/>
  <c r="AN114" i="14"/>
  <c r="I115" i="14"/>
  <c r="Y115" i="14"/>
  <c r="O117" i="14"/>
  <c r="AK117" i="14"/>
  <c r="L118" i="14"/>
  <c r="AA118" i="14"/>
  <c r="J122" i="14"/>
  <c r="T122" i="14"/>
  <c r="AF122" i="14"/>
  <c r="AP122" i="14"/>
  <c r="L124" i="14"/>
  <c r="AO124" i="14"/>
  <c r="L125" i="14"/>
  <c r="AB125" i="14"/>
  <c r="AR125" i="14"/>
  <c r="Q126" i="14"/>
  <c r="AI126" i="14"/>
  <c r="V127" i="14"/>
  <c r="U128" i="14"/>
  <c r="AR128" i="14"/>
  <c r="O129" i="14"/>
  <c r="AJ129" i="14"/>
  <c r="I130" i="14"/>
  <c r="T130" i="14"/>
  <c r="AE130" i="14"/>
  <c r="AS130" i="14"/>
  <c r="AA131" i="14"/>
  <c r="I132" i="14"/>
  <c r="Y132" i="14"/>
  <c r="AO132" i="14"/>
  <c r="AB128" i="14"/>
  <c r="T129" i="14"/>
  <c r="AP129" i="14"/>
  <c r="L130" i="14"/>
  <c r="W130" i="14"/>
  <c r="AH130" i="14"/>
  <c r="AI131" i="14"/>
  <c r="L132" i="14"/>
  <c r="AB132" i="14"/>
  <c r="AR132" i="14"/>
  <c r="V129" i="14"/>
  <c r="AQ129" i="14"/>
  <c r="M130" i="14"/>
  <c r="X130" i="14"/>
  <c r="AJ130" i="14"/>
  <c r="J131" i="14"/>
  <c r="AK131" i="14"/>
  <c r="P132" i="14"/>
  <c r="AF132" i="14"/>
  <c r="P130" i="14"/>
  <c r="Z130" i="14"/>
  <c r="AM130" i="14"/>
  <c r="R131" i="14"/>
  <c r="S132" i="14"/>
  <c r="AI132" i="14"/>
  <c r="T132" i="14"/>
  <c r="AJ132" i="14"/>
  <c r="T128" i="14"/>
  <c r="AO128" i="14"/>
  <c r="L129" i="14"/>
  <c r="AG129" i="14"/>
  <c r="H130" i="14"/>
  <c r="R130" i="14"/>
  <c r="AC130" i="14"/>
  <c r="AR130" i="14"/>
  <c r="H132" i="14"/>
  <c r="X132" i="14"/>
  <c r="AN132" i="14"/>
  <c r="E29" i="17"/>
  <c r="G29" i="17" s="1"/>
  <c r="E30" i="17"/>
  <c r="F30" i="17" s="1"/>
  <c r="G30" i="17" s="1"/>
  <c r="E31" i="17"/>
  <c r="F31" i="17" s="1"/>
  <c r="G31" i="17" s="1"/>
  <c r="C140" i="14"/>
  <c r="AS100" i="14"/>
  <c r="U100" i="14"/>
  <c r="AR103" i="14"/>
  <c r="AJ103" i="14"/>
  <c r="AB103" i="14"/>
  <c r="T103" i="14"/>
  <c r="L103" i="14"/>
  <c r="AQ103" i="14"/>
  <c r="AI103" i="14"/>
  <c r="AA103" i="14"/>
  <c r="S103" i="14"/>
  <c r="K103" i="14"/>
  <c r="AP103" i="14"/>
  <c r="AH103" i="14"/>
  <c r="Z103" i="14"/>
  <c r="R103" i="14"/>
  <c r="J103" i="14"/>
  <c r="AD94" i="14"/>
  <c r="AL94" i="14"/>
  <c r="AT94" i="14"/>
  <c r="P98" i="14"/>
  <c r="AI100" i="14"/>
  <c r="Q103" i="14"/>
  <c r="AS103" i="14"/>
  <c r="G94" i="14"/>
  <c r="O94" i="14"/>
  <c r="W94" i="14"/>
  <c r="AE94" i="14"/>
  <c r="AM94" i="14"/>
  <c r="M95" i="14"/>
  <c r="U95" i="14"/>
  <c r="AC95" i="14"/>
  <c r="AK95" i="14"/>
  <c r="AS95" i="14"/>
  <c r="K96" i="14"/>
  <c r="S96" i="14"/>
  <c r="AA96" i="14"/>
  <c r="AI96" i="14"/>
  <c r="AQ96" i="14"/>
  <c r="H98" i="14"/>
  <c r="Q98" i="14"/>
  <c r="Z98" i="14"/>
  <c r="AI98" i="14"/>
  <c r="AR98" i="14"/>
  <c r="L99" i="14"/>
  <c r="U99" i="14"/>
  <c r="AD99" i="14"/>
  <c r="K100" i="14"/>
  <c r="V100" i="14"/>
  <c r="AJ100" i="14"/>
  <c r="G103" i="14"/>
  <c r="U103" i="14"/>
  <c r="AF103" i="14"/>
  <c r="AT103" i="14"/>
  <c r="O104" i="14"/>
  <c r="AC104" i="14"/>
  <c r="AQ104" i="14"/>
  <c r="P107" i="14"/>
  <c r="AE100" i="14"/>
  <c r="G98" i="14"/>
  <c r="Y98" i="14"/>
  <c r="AH98" i="14"/>
  <c r="AQ98" i="14"/>
  <c r="G100" i="14"/>
  <c r="AE103" i="14"/>
  <c r="H94" i="14"/>
  <c r="P94" i="14"/>
  <c r="X94" i="14"/>
  <c r="AF94" i="14"/>
  <c r="AN94" i="14"/>
  <c r="N95" i="14"/>
  <c r="V95" i="14"/>
  <c r="AD95" i="14"/>
  <c r="AL95" i="14"/>
  <c r="AT95" i="14"/>
  <c r="I98" i="14"/>
  <c r="R98" i="14"/>
  <c r="AA98" i="14"/>
  <c r="AJ98" i="14"/>
  <c r="AT98" i="14"/>
  <c r="L100" i="14"/>
  <c r="W100" i="14"/>
  <c r="AK100" i="14"/>
  <c r="H103" i="14"/>
  <c r="V103" i="14"/>
  <c r="AG103" i="14"/>
  <c r="S104" i="14"/>
  <c r="AD104" i="14"/>
  <c r="AT108" i="14"/>
  <c r="AL108" i="14"/>
  <c r="AD108" i="14"/>
  <c r="V108" i="14"/>
  <c r="AQ108" i="14"/>
  <c r="AI108" i="14"/>
  <c r="AA108" i="14"/>
  <c r="S108" i="14"/>
  <c r="K108" i="14"/>
  <c r="AP108" i="14"/>
  <c r="AH108" i="14"/>
  <c r="Z108" i="14"/>
  <c r="AS108" i="14"/>
  <c r="AF108" i="14"/>
  <c r="T108" i="14"/>
  <c r="J108" i="14"/>
  <c r="AR108" i="14"/>
  <c r="AE108" i="14"/>
  <c r="R108" i="14"/>
  <c r="I108" i="14"/>
  <c r="AO108" i="14"/>
  <c r="AC108" i="14"/>
  <c r="Q108" i="14"/>
  <c r="H108" i="14"/>
  <c r="AN108" i="14"/>
  <c r="AB108" i="14"/>
  <c r="P108" i="14"/>
  <c r="AK108" i="14"/>
  <c r="X108" i="14"/>
  <c r="N108" i="14"/>
  <c r="AG108" i="14"/>
  <c r="T100" i="14"/>
  <c r="I94" i="14"/>
  <c r="Q94" i="14"/>
  <c r="Y94" i="14"/>
  <c r="AG94" i="14"/>
  <c r="AO94" i="14"/>
  <c r="J98" i="14"/>
  <c r="S98" i="14"/>
  <c r="AB98" i="14"/>
  <c r="AL98" i="14"/>
  <c r="M100" i="14"/>
  <c r="AA100" i="14"/>
  <c r="AL100" i="14"/>
  <c r="I103" i="14"/>
  <c r="W103" i="14"/>
  <c r="AK103" i="14"/>
  <c r="AP104" i="14"/>
  <c r="AH104" i="14"/>
  <c r="Z104" i="14"/>
  <c r="R104" i="14"/>
  <c r="J104" i="14"/>
  <c r="AO104" i="14"/>
  <c r="AG104" i="14"/>
  <c r="Y104" i="14"/>
  <c r="Q104" i="14"/>
  <c r="I104" i="14"/>
  <c r="AN104" i="14"/>
  <c r="AF104" i="14"/>
  <c r="X104" i="14"/>
  <c r="P104" i="14"/>
  <c r="H104" i="14"/>
  <c r="T104" i="14"/>
  <c r="AE104" i="14"/>
  <c r="AS104" i="14"/>
  <c r="J94" i="14"/>
  <c r="R94" i="14"/>
  <c r="Z94" i="14"/>
  <c r="AH94" i="14"/>
  <c r="AP94" i="14"/>
  <c r="H95" i="14"/>
  <c r="P95" i="14"/>
  <c r="X95" i="14"/>
  <c r="AF95" i="14"/>
  <c r="AN95" i="14"/>
  <c r="N96" i="14"/>
  <c r="V96" i="14"/>
  <c r="AD96" i="14"/>
  <c r="AL96" i="14"/>
  <c r="AT96" i="14"/>
  <c r="K98" i="14"/>
  <c r="T98" i="14"/>
  <c r="AD98" i="14"/>
  <c r="AM98" i="14"/>
  <c r="AR99" i="14"/>
  <c r="AQ99" i="14"/>
  <c r="AI99" i="14"/>
  <c r="AA99" i="14"/>
  <c r="S99" i="14"/>
  <c r="K99" i="14"/>
  <c r="AP99" i="14"/>
  <c r="O99" i="14"/>
  <c r="X99" i="14"/>
  <c r="AG99" i="14"/>
  <c r="AS99" i="14"/>
  <c r="N100" i="14"/>
  <c r="AB100" i="14"/>
  <c r="AM100" i="14"/>
  <c r="M103" i="14"/>
  <c r="X103" i="14"/>
  <c r="AL103" i="14"/>
  <c r="G104" i="14"/>
  <c r="U104" i="14"/>
  <c r="AI104" i="14"/>
  <c r="AT104" i="14"/>
  <c r="AR107" i="14"/>
  <c r="AJ107" i="14"/>
  <c r="AB107" i="14"/>
  <c r="T107" i="14"/>
  <c r="L107" i="14"/>
  <c r="AQ107" i="14"/>
  <c r="AI107" i="14"/>
  <c r="AA107" i="14"/>
  <c r="S107" i="14"/>
  <c r="K107" i="14"/>
  <c r="AP107" i="14"/>
  <c r="AH107" i="14"/>
  <c r="Z107" i="14"/>
  <c r="R107" i="14"/>
  <c r="J107" i="14"/>
  <c r="AM107" i="14"/>
  <c r="AE107" i="14"/>
  <c r="W107" i="14"/>
  <c r="O107" i="14"/>
  <c r="G107" i="14"/>
  <c r="V107" i="14"/>
  <c r="AL107" i="14"/>
  <c r="L108" i="14"/>
  <c r="AM108" i="14"/>
  <c r="AT100" i="14"/>
  <c r="L98" i="14"/>
  <c r="V98" i="14"/>
  <c r="AE98" i="14"/>
  <c r="Y99" i="14"/>
  <c r="AH99" i="14"/>
  <c r="AT99" i="14"/>
  <c r="O100" i="14"/>
  <c r="AC100" i="14"/>
  <c r="N103" i="14"/>
  <c r="Y103" i="14"/>
  <c r="AM103" i="14"/>
  <c r="K104" i="14"/>
  <c r="V104" i="14"/>
  <c r="AJ104" i="14"/>
  <c r="H107" i="14"/>
  <c r="X107" i="14"/>
  <c r="AN107" i="14"/>
  <c r="M108" i="14"/>
  <c r="AS98" i="14"/>
  <c r="AK98" i="14"/>
  <c r="AC98" i="14"/>
  <c r="U98" i="14"/>
  <c r="M98" i="14"/>
  <c r="X98" i="14"/>
  <c r="AP98" i="14"/>
  <c r="AP100" i="14"/>
  <c r="AH100" i="14"/>
  <c r="Z100" i="14"/>
  <c r="R100" i="14"/>
  <c r="J100" i="14"/>
  <c r="AO100" i="14"/>
  <c r="AG100" i="14"/>
  <c r="Y100" i="14"/>
  <c r="Q100" i="14"/>
  <c r="I100" i="14"/>
  <c r="AN100" i="14"/>
  <c r="AF100" i="14"/>
  <c r="X100" i="14"/>
  <c r="P100" i="14"/>
  <c r="H100" i="14"/>
  <c r="K94" i="14"/>
  <c r="S94" i="14"/>
  <c r="AA94" i="14"/>
  <c r="AI94" i="14"/>
  <c r="AQ94" i="14"/>
  <c r="N93" i="14"/>
  <c r="V93" i="14"/>
  <c r="AD93" i="14"/>
  <c r="AL93" i="14"/>
  <c r="L94" i="14"/>
  <c r="T94" i="14"/>
  <c r="AB94" i="14"/>
  <c r="AJ94" i="14"/>
  <c r="J95" i="14"/>
  <c r="R95" i="14"/>
  <c r="Z95" i="14"/>
  <c r="AH95" i="14"/>
  <c r="H96" i="14"/>
  <c r="P96" i="14"/>
  <c r="X96" i="14"/>
  <c r="AF96" i="14"/>
  <c r="N97" i="14"/>
  <c r="V97" i="14"/>
  <c r="AD97" i="14"/>
  <c r="AL97" i="14"/>
  <c r="N98" i="14"/>
  <c r="W98" i="14"/>
  <c r="AF98" i="14"/>
  <c r="AO98" i="14"/>
  <c r="H99" i="14"/>
  <c r="Q99" i="14"/>
  <c r="Z99" i="14"/>
  <c r="AJ99" i="14"/>
  <c r="S100" i="14"/>
  <c r="AD100" i="14"/>
  <c r="AR100" i="14"/>
  <c r="O103" i="14"/>
  <c r="AC103" i="14"/>
  <c r="AN103" i="14"/>
  <c r="L104" i="14"/>
  <c r="W104" i="14"/>
  <c r="AK104" i="14"/>
  <c r="I107" i="14"/>
  <c r="Y107" i="14"/>
  <c r="AO107" i="14"/>
  <c r="O108" i="14"/>
  <c r="AR109" i="14"/>
  <c r="AJ109" i="14"/>
  <c r="AB109" i="14"/>
  <c r="T109" i="14"/>
  <c r="L109" i="14"/>
  <c r="AO109" i="14"/>
  <c r="AG109" i="14"/>
  <c r="Y109" i="14"/>
  <c r="Q109" i="14"/>
  <c r="I109" i="14"/>
  <c r="AN109" i="14"/>
  <c r="AF109" i="14"/>
  <c r="X109" i="14"/>
  <c r="P109" i="14"/>
  <c r="H109" i="14"/>
  <c r="AP109" i="14"/>
  <c r="AC109" i="14"/>
  <c r="O109" i="14"/>
  <c r="AM109" i="14"/>
  <c r="AA109" i="14"/>
  <c r="N109" i="14"/>
  <c r="AL109" i="14"/>
  <c r="Z109" i="14"/>
  <c r="M109" i="14"/>
  <c r="AK109" i="14"/>
  <c r="W109" i="14"/>
  <c r="K109" i="14"/>
  <c r="AT109" i="14"/>
  <c r="AH109" i="14"/>
  <c r="U109" i="14"/>
  <c r="G109" i="14"/>
  <c r="AQ109" i="14"/>
  <c r="AS119" i="14"/>
  <c r="AK119" i="14"/>
  <c r="AC119" i="14"/>
  <c r="U119" i="14"/>
  <c r="M119" i="14"/>
  <c r="AR119" i="14"/>
  <c r="AJ119" i="14"/>
  <c r="AB119" i="14"/>
  <c r="T119" i="14"/>
  <c r="AT119" i="14"/>
  <c r="AH119" i="14"/>
  <c r="X119" i="14"/>
  <c r="N119" i="14"/>
  <c r="AP119" i="14"/>
  <c r="AF119" i="14"/>
  <c r="V119" i="14"/>
  <c r="K119" i="14"/>
  <c r="AO119" i="14"/>
  <c r="AE119" i="14"/>
  <c r="S119" i="14"/>
  <c r="J119" i="14"/>
  <c r="AN119" i="14"/>
  <c r="AD119" i="14"/>
  <c r="R119" i="14"/>
  <c r="I119" i="14"/>
  <c r="AL119" i="14"/>
  <c r="Z119" i="14"/>
  <c r="P119" i="14"/>
  <c r="G119" i="14"/>
  <c r="AG119" i="14"/>
  <c r="L119" i="14"/>
  <c r="AM119" i="14"/>
  <c r="N101" i="14"/>
  <c r="V101" i="14"/>
  <c r="AD101" i="14"/>
  <c r="AL101" i="14"/>
  <c r="AT101" i="14"/>
  <c r="L102" i="14"/>
  <c r="T102" i="14"/>
  <c r="AB102" i="14"/>
  <c r="AJ102" i="14"/>
  <c r="AR102" i="14"/>
  <c r="N105" i="14"/>
  <c r="V105" i="14"/>
  <c r="AD105" i="14"/>
  <c r="AL105" i="14"/>
  <c r="AT105" i="14"/>
  <c r="L106" i="14"/>
  <c r="T106" i="14"/>
  <c r="AB106" i="14"/>
  <c r="AJ106" i="14"/>
  <c r="AR106" i="14"/>
  <c r="O111" i="14"/>
  <c r="AA111" i="14"/>
  <c r="AO111" i="14"/>
  <c r="AR113" i="14"/>
  <c r="AJ113" i="14"/>
  <c r="AB113" i="14"/>
  <c r="T113" i="14"/>
  <c r="L113" i="14"/>
  <c r="AO113" i="14"/>
  <c r="AG113" i="14"/>
  <c r="Y113" i="14"/>
  <c r="Q113" i="14"/>
  <c r="I113" i="14"/>
  <c r="AN113" i="14"/>
  <c r="AF113" i="14"/>
  <c r="X113" i="14"/>
  <c r="P113" i="14"/>
  <c r="H113" i="14"/>
  <c r="S113" i="14"/>
  <c r="AE113" i="14"/>
  <c r="AS113" i="14"/>
  <c r="O119" i="14"/>
  <c r="AQ119" i="14"/>
  <c r="G101" i="14"/>
  <c r="O101" i="14"/>
  <c r="W101" i="14"/>
  <c r="AE101" i="14"/>
  <c r="AM101" i="14"/>
  <c r="M102" i="14"/>
  <c r="U102" i="14"/>
  <c r="AC102" i="14"/>
  <c r="AK102" i="14"/>
  <c r="AS102" i="14"/>
  <c r="G105" i="14"/>
  <c r="O105" i="14"/>
  <c r="W105" i="14"/>
  <c r="AE105" i="14"/>
  <c r="AM105" i="14"/>
  <c r="M106" i="14"/>
  <c r="U106" i="14"/>
  <c r="AC106" i="14"/>
  <c r="AK106" i="14"/>
  <c r="AS106" i="14"/>
  <c r="Q111" i="14"/>
  <c r="AD111" i="14"/>
  <c r="G113" i="14"/>
  <c r="U113" i="14"/>
  <c r="AH113" i="14"/>
  <c r="AT113" i="14"/>
  <c r="Q119" i="14"/>
  <c r="H101" i="14"/>
  <c r="P101" i="14"/>
  <c r="X101" i="14"/>
  <c r="AF101" i="14"/>
  <c r="N102" i="14"/>
  <c r="V102" i="14"/>
  <c r="AD102" i="14"/>
  <c r="AL102" i="14"/>
  <c r="H105" i="14"/>
  <c r="P105" i="14"/>
  <c r="X105" i="14"/>
  <c r="AF105" i="14"/>
  <c r="N106" i="14"/>
  <c r="V106" i="14"/>
  <c r="AD106" i="14"/>
  <c r="AL106" i="14"/>
  <c r="AN111" i="14"/>
  <c r="AF111" i="14"/>
  <c r="X111" i="14"/>
  <c r="P111" i="14"/>
  <c r="H111" i="14"/>
  <c r="AS111" i="14"/>
  <c r="AK111" i="14"/>
  <c r="AC111" i="14"/>
  <c r="U111" i="14"/>
  <c r="M111" i="14"/>
  <c r="AR111" i="14"/>
  <c r="AJ111" i="14"/>
  <c r="AB111" i="14"/>
  <c r="T111" i="14"/>
  <c r="L111" i="14"/>
  <c r="R111" i="14"/>
  <c r="AE111" i="14"/>
  <c r="AQ111" i="14"/>
  <c r="J113" i="14"/>
  <c r="V113" i="14"/>
  <c r="AI113" i="14"/>
  <c r="W119" i="14"/>
  <c r="Z115" i="14"/>
  <c r="AH115" i="14"/>
  <c r="AP115" i="14"/>
  <c r="N117" i="14"/>
  <c r="V117" i="14"/>
  <c r="AD117" i="14"/>
  <c r="AL117" i="14"/>
  <c r="AT117" i="14"/>
  <c r="AQ120" i="14"/>
  <c r="AI120" i="14"/>
  <c r="AA120" i="14"/>
  <c r="S120" i="14"/>
  <c r="K120" i="14"/>
  <c r="AP120" i="14"/>
  <c r="AH120" i="14"/>
  <c r="Z120" i="14"/>
  <c r="R120" i="14"/>
  <c r="J120" i="14"/>
  <c r="P120" i="14"/>
  <c r="AB120" i="14"/>
  <c r="AL120" i="14"/>
  <c r="AO121" i="14"/>
  <c r="AG121" i="14"/>
  <c r="Y121" i="14"/>
  <c r="Q121" i="14"/>
  <c r="I121" i="14"/>
  <c r="AN121" i="14"/>
  <c r="AF121" i="14"/>
  <c r="X121" i="14"/>
  <c r="P121" i="14"/>
  <c r="H121" i="14"/>
  <c r="R121" i="14"/>
  <c r="AB121" i="14"/>
  <c r="AL121" i="14"/>
  <c r="AS123" i="14"/>
  <c r="AK123" i="14"/>
  <c r="AC123" i="14"/>
  <c r="U123" i="14"/>
  <c r="M123" i="14"/>
  <c r="AR123" i="14"/>
  <c r="AJ123" i="14"/>
  <c r="AB123" i="14"/>
  <c r="T123" i="14"/>
  <c r="L123" i="14"/>
  <c r="AP123" i="14"/>
  <c r="AH123" i="14"/>
  <c r="Z123" i="14"/>
  <c r="R123" i="14"/>
  <c r="J123" i="14"/>
  <c r="AO123" i="14"/>
  <c r="AG123" i="14"/>
  <c r="Y123" i="14"/>
  <c r="Q123" i="14"/>
  <c r="I123" i="14"/>
  <c r="V123" i="14"/>
  <c r="AL123" i="14"/>
  <c r="W127" i="14"/>
  <c r="AS127" i="14"/>
  <c r="AK127" i="14"/>
  <c r="AC127" i="14"/>
  <c r="U127" i="14"/>
  <c r="M127" i="14"/>
  <c r="AR127" i="14"/>
  <c r="AJ127" i="14"/>
  <c r="AB127" i="14"/>
  <c r="T127" i="14"/>
  <c r="L127" i="14"/>
  <c r="AP127" i="14"/>
  <c r="AH127" i="14"/>
  <c r="Z127" i="14"/>
  <c r="R127" i="14"/>
  <c r="J127" i="14"/>
  <c r="AO127" i="14"/>
  <c r="AG127" i="14"/>
  <c r="Y127" i="14"/>
  <c r="Q127" i="14"/>
  <c r="I127" i="14"/>
  <c r="AN127" i="14"/>
  <c r="AF127" i="14"/>
  <c r="X127" i="14"/>
  <c r="P127" i="14"/>
  <c r="H127" i="14"/>
  <c r="AA127" i="14"/>
  <c r="N110" i="14"/>
  <c r="V110" i="14"/>
  <c r="AD110" i="14"/>
  <c r="AL110" i="14"/>
  <c r="AT110" i="14"/>
  <c r="J112" i="14"/>
  <c r="R112" i="14"/>
  <c r="Z112" i="14"/>
  <c r="AH112" i="14"/>
  <c r="AP112" i="14"/>
  <c r="N114" i="14"/>
  <c r="V114" i="14"/>
  <c r="AD114" i="14"/>
  <c r="AL114" i="14"/>
  <c r="AT114" i="14"/>
  <c r="L115" i="14"/>
  <c r="T115" i="14"/>
  <c r="AB115" i="14"/>
  <c r="AJ115" i="14"/>
  <c r="AR115" i="14"/>
  <c r="J116" i="14"/>
  <c r="R116" i="14"/>
  <c r="Z116" i="14"/>
  <c r="AH116" i="14"/>
  <c r="AP116" i="14"/>
  <c r="H117" i="14"/>
  <c r="P117" i="14"/>
  <c r="X117" i="14"/>
  <c r="AF117" i="14"/>
  <c r="AN117" i="14"/>
  <c r="AM118" i="14"/>
  <c r="AE118" i="14"/>
  <c r="W118" i="14"/>
  <c r="O118" i="14"/>
  <c r="G118" i="14"/>
  <c r="P118" i="14"/>
  <c r="Y118" i="14"/>
  <c r="AH118" i="14"/>
  <c r="AQ118" i="14"/>
  <c r="H120" i="14"/>
  <c r="T120" i="14"/>
  <c r="AD120" i="14"/>
  <c r="AN120" i="14"/>
  <c r="J121" i="14"/>
  <c r="T121" i="14"/>
  <c r="AD121" i="14"/>
  <c r="AP121" i="14"/>
  <c r="H123" i="14"/>
  <c r="X123" i="14"/>
  <c r="AN123" i="14"/>
  <c r="N124" i="14"/>
  <c r="AD124" i="14"/>
  <c r="AT124" i="14"/>
  <c r="G127" i="14"/>
  <c r="AD127" i="14"/>
  <c r="G110" i="14"/>
  <c r="O110" i="14"/>
  <c r="W110" i="14"/>
  <c r="AE110" i="14"/>
  <c r="AM110" i="14"/>
  <c r="K112" i="14"/>
  <c r="S112" i="14"/>
  <c r="AA112" i="14"/>
  <c r="AI112" i="14"/>
  <c r="AQ112" i="14"/>
  <c r="G114" i="14"/>
  <c r="O114" i="14"/>
  <c r="W114" i="14"/>
  <c r="AE114" i="14"/>
  <c r="AM114" i="14"/>
  <c r="M115" i="14"/>
  <c r="U115" i="14"/>
  <c r="AC115" i="14"/>
  <c r="AK115" i="14"/>
  <c r="AS115" i="14"/>
  <c r="K116" i="14"/>
  <c r="S116" i="14"/>
  <c r="AA116" i="14"/>
  <c r="AI116" i="14"/>
  <c r="AQ116" i="14"/>
  <c r="I117" i="14"/>
  <c r="Q117" i="14"/>
  <c r="Y117" i="14"/>
  <c r="AG117" i="14"/>
  <c r="AO117" i="14"/>
  <c r="H118" i="14"/>
  <c r="Q118" i="14"/>
  <c r="Z118" i="14"/>
  <c r="AI118" i="14"/>
  <c r="AR118" i="14"/>
  <c r="I120" i="14"/>
  <c r="U120" i="14"/>
  <c r="AE120" i="14"/>
  <c r="AO120" i="14"/>
  <c r="K121" i="14"/>
  <c r="U121" i="14"/>
  <c r="AE121" i="14"/>
  <c r="AQ121" i="14"/>
  <c r="K123" i="14"/>
  <c r="AA123" i="14"/>
  <c r="AQ123" i="14"/>
  <c r="Q124" i="14"/>
  <c r="AG124" i="14"/>
  <c r="K127" i="14"/>
  <c r="AE127" i="14"/>
  <c r="N115" i="14"/>
  <c r="V115" i="14"/>
  <c r="AD115" i="14"/>
  <c r="AL115" i="14"/>
  <c r="AT115" i="14"/>
  <c r="J117" i="14"/>
  <c r="R117" i="14"/>
  <c r="Z117" i="14"/>
  <c r="AH117" i="14"/>
  <c r="AP117" i="14"/>
  <c r="L120" i="14"/>
  <c r="V120" i="14"/>
  <c r="AF120" i="14"/>
  <c r="AR120" i="14"/>
  <c r="L121" i="14"/>
  <c r="V121" i="14"/>
  <c r="AH121" i="14"/>
  <c r="AR121" i="14"/>
  <c r="N123" i="14"/>
  <c r="AD123" i="14"/>
  <c r="AT123" i="14"/>
  <c r="N127" i="14"/>
  <c r="AI127" i="14"/>
  <c r="J110" i="14"/>
  <c r="R110" i="14"/>
  <c r="Z110" i="14"/>
  <c r="AH110" i="14"/>
  <c r="N112" i="14"/>
  <c r="V112" i="14"/>
  <c r="AD112" i="14"/>
  <c r="AL112" i="14"/>
  <c r="J114" i="14"/>
  <c r="R114" i="14"/>
  <c r="Z114" i="14"/>
  <c r="AH114" i="14"/>
  <c r="H115" i="14"/>
  <c r="P115" i="14"/>
  <c r="X115" i="14"/>
  <c r="AF115" i="14"/>
  <c r="N116" i="14"/>
  <c r="V116" i="14"/>
  <c r="AD116" i="14"/>
  <c r="AL116" i="14"/>
  <c r="L117" i="14"/>
  <c r="T117" i="14"/>
  <c r="AB117" i="14"/>
  <c r="AJ117" i="14"/>
  <c r="K118" i="14"/>
  <c r="T118" i="14"/>
  <c r="AC118" i="14"/>
  <c r="AL118" i="14"/>
  <c r="N120" i="14"/>
  <c r="X120" i="14"/>
  <c r="AJ120" i="14"/>
  <c r="AT120" i="14"/>
  <c r="N121" i="14"/>
  <c r="Z121" i="14"/>
  <c r="AJ121" i="14"/>
  <c r="AT121" i="14"/>
  <c r="P123" i="14"/>
  <c r="AF123" i="14"/>
  <c r="AQ124" i="14"/>
  <c r="AI124" i="14"/>
  <c r="AA124" i="14"/>
  <c r="S124" i="14"/>
  <c r="K124" i="14"/>
  <c r="AP124" i="14"/>
  <c r="AH124" i="14"/>
  <c r="Z124" i="14"/>
  <c r="R124" i="14"/>
  <c r="J124" i="14"/>
  <c r="AN124" i="14"/>
  <c r="AF124" i="14"/>
  <c r="X124" i="14"/>
  <c r="P124" i="14"/>
  <c r="H124" i="14"/>
  <c r="AM124" i="14"/>
  <c r="AE124" i="14"/>
  <c r="W124" i="14"/>
  <c r="O124" i="14"/>
  <c r="G124" i="14"/>
  <c r="V124" i="14"/>
  <c r="AL124" i="14"/>
  <c r="S127" i="14"/>
  <c r="AM127" i="14"/>
  <c r="N128" i="14"/>
  <c r="V128" i="14"/>
  <c r="AD128" i="14"/>
  <c r="AL128" i="14"/>
  <c r="AT128" i="14"/>
  <c r="M125" i="14"/>
  <c r="U125" i="14"/>
  <c r="AC125" i="14"/>
  <c r="AK125" i="14"/>
  <c r="AS125" i="14"/>
  <c r="AQ126" i="14"/>
  <c r="G128" i="14"/>
  <c r="O128" i="14"/>
  <c r="W128" i="14"/>
  <c r="AE128" i="14"/>
  <c r="AM128" i="14"/>
  <c r="M129" i="14"/>
  <c r="W129" i="14"/>
  <c r="AH129" i="14"/>
  <c r="AO131" i="14"/>
  <c r="AG131" i="14"/>
  <c r="Y131" i="14"/>
  <c r="Q131" i="14"/>
  <c r="I131" i="14"/>
  <c r="AN131" i="14"/>
  <c r="AF131" i="14"/>
  <c r="X131" i="14"/>
  <c r="P131" i="14"/>
  <c r="H131" i="14"/>
  <c r="AM131" i="14"/>
  <c r="AE131" i="14"/>
  <c r="W131" i="14"/>
  <c r="O131" i="14"/>
  <c r="G131" i="14"/>
  <c r="AR131" i="14"/>
  <c r="AJ131" i="14"/>
  <c r="AB131" i="14"/>
  <c r="T131" i="14"/>
  <c r="L131" i="14"/>
  <c r="V131" i="14"/>
  <c r="AL131" i="14"/>
  <c r="N125" i="14"/>
  <c r="V125" i="14"/>
  <c r="AD125" i="14"/>
  <c r="AL125" i="14"/>
  <c r="AT125" i="14"/>
  <c r="H128" i="14"/>
  <c r="P128" i="14"/>
  <c r="X128" i="14"/>
  <c r="AF128" i="14"/>
  <c r="AN128" i="14"/>
  <c r="AS129" i="14"/>
  <c r="AK129" i="14"/>
  <c r="AC129" i="14"/>
  <c r="U129" i="14"/>
  <c r="AN129" i="14"/>
  <c r="AF129" i="14"/>
  <c r="X129" i="14"/>
  <c r="P129" i="14"/>
  <c r="N129" i="14"/>
  <c r="Y129" i="14"/>
  <c r="AI129" i="14"/>
  <c r="AT129" i="14"/>
  <c r="Z131" i="14"/>
  <c r="AP131" i="14"/>
  <c r="N122" i="14"/>
  <c r="V122" i="14"/>
  <c r="AD122" i="14"/>
  <c r="AL122" i="14"/>
  <c r="AT122" i="14"/>
  <c r="H125" i="14"/>
  <c r="P125" i="14"/>
  <c r="X125" i="14"/>
  <c r="AF125" i="14"/>
  <c r="AN125" i="14"/>
  <c r="N126" i="14"/>
  <c r="V126" i="14"/>
  <c r="AD126" i="14"/>
  <c r="AL126" i="14"/>
  <c r="AT126" i="14"/>
  <c r="J128" i="14"/>
  <c r="R128" i="14"/>
  <c r="Z128" i="14"/>
  <c r="AH128" i="14"/>
  <c r="AP128" i="14"/>
  <c r="H129" i="14"/>
  <c r="Q129" i="14"/>
  <c r="AA129" i="14"/>
  <c r="AL129" i="14"/>
  <c r="M131" i="14"/>
  <c r="AC131" i="14"/>
  <c r="AS131" i="14"/>
  <c r="G122" i="14"/>
  <c r="O122" i="14"/>
  <c r="W122" i="14"/>
  <c r="AE122" i="14"/>
  <c r="I125" i="14"/>
  <c r="Q125" i="14"/>
  <c r="Y125" i="14"/>
  <c r="AG125" i="14"/>
  <c r="G126" i="14"/>
  <c r="O126" i="14"/>
  <c r="W126" i="14"/>
  <c r="AE126" i="14"/>
  <c r="K128" i="14"/>
  <c r="S128" i="14"/>
  <c r="AA128" i="14"/>
  <c r="AI128" i="14"/>
  <c r="I129" i="14"/>
  <c r="R129" i="14"/>
  <c r="AB129" i="14"/>
  <c r="AM129" i="14"/>
  <c r="N131" i="14"/>
  <c r="AD131" i="14"/>
  <c r="AT131" i="14"/>
  <c r="N130" i="14"/>
  <c r="V130" i="14"/>
  <c r="AD130" i="14"/>
  <c r="AL130" i="14"/>
  <c r="AT130" i="14"/>
  <c r="J132" i="14"/>
  <c r="R132" i="14"/>
  <c r="Z132" i="14"/>
  <c r="AH132" i="14"/>
  <c r="AP132" i="14"/>
  <c r="AG130" i="14"/>
  <c r="AO130" i="14"/>
  <c r="M132" i="14"/>
  <c r="U132" i="14"/>
  <c r="AC132" i="14"/>
  <c r="AK132" i="14"/>
  <c r="AS132" i="14"/>
  <c r="AP130" i="14"/>
  <c r="N132" i="14"/>
  <c r="V132" i="14"/>
  <c r="AD132" i="14"/>
  <c r="AL132" i="14"/>
  <c r="AT132" i="14"/>
  <c r="K130" i="14"/>
  <c r="S130" i="14"/>
  <c r="AA130" i="14"/>
  <c r="AI130" i="14"/>
  <c r="G132" i="14"/>
  <c r="O132" i="14"/>
  <c r="W132" i="14"/>
  <c r="AE132" i="14"/>
  <c r="N93" i="13"/>
  <c r="V93" i="13"/>
  <c r="AD93" i="13"/>
  <c r="AL93" i="13"/>
  <c r="AT93" i="13"/>
  <c r="L94" i="13"/>
  <c r="T94" i="13"/>
  <c r="AB94" i="13"/>
  <c r="AJ94" i="13"/>
  <c r="AR94" i="13"/>
  <c r="H96" i="13"/>
  <c r="P96" i="13"/>
  <c r="X96" i="13"/>
  <c r="AF96" i="13"/>
  <c r="AN96" i="13"/>
  <c r="N97" i="13"/>
  <c r="V97" i="13"/>
  <c r="AD97" i="13"/>
  <c r="AL97" i="13"/>
  <c r="AT97" i="13"/>
  <c r="L98" i="13"/>
  <c r="T98" i="13"/>
  <c r="AB98" i="13"/>
  <c r="AJ98" i="13"/>
  <c r="AR98" i="13"/>
  <c r="H100" i="13"/>
  <c r="P100" i="13"/>
  <c r="X100" i="13"/>
  <c r="AF100" i="13"/>
  <c r="AN100" i="13"/>
  <c r="N101" i="13"/>
  <c r="V101" i="13"/>
  <c r="AD101" i="13"/>
  <c r="AL101" i="13"/>
  <c r="AT101" i="13"/>
  <c r="L102" i="13"/>
  <c r="T102" i="13"/>
  <c r="AB102" i="13"/>
  <c r="AJ102" i="13"/>
  <c r="AR102" i="13"/>
  <c r="H104" i="13"/>
  <c r="P104" i="13"/>
  <c r="X104" i="13"/>
  <c r="AF104" i="13"/>
  <c r="AN104" i="13"/>
  <c r="N105" i="13"/>
  <c r="V105" i="13"/>
  <c r="AD105" i="13"/>
  <c r="AL105" i="13"/>
  <c r="AT105" i="13"/>
  <c r="L106" i="13"/>
  <c r="T106" i="13"/>
  <c r="AB106" i="13"/>
  <c r="AJ106" i="13"/>
  <c r="AR106" i="13"/>
  <c r="I108" i="13"/>
  <c r="R108" i="13"/>
  <c r="AA108" i="13"/>
  <c r="AJ108" i="13"/>
  <c r="AS108" i="13"/>
  <c r="K109" i="13"/>
  <c r="T109" i="13"/>
  <c r="AD109" i="13"/>
  <c r="AN110" i="13"/>
  <c r="AF110" i="13"/>
  <c r="X110" i="13"/>
  <c r="AT110" i="13"/>
  <c r="AK110" i="13"/>
  <c r="AB110" i="13"/>
  <c r="S110" i="13"/>
  <c r="K110" i="13"/>
  <c r="O110" i="13"/>
  <c r="Y110" i="13"/>
  <c r="AI110" i="13"/>
  <c r="AS110" i="13"/>
  <c r="H112" i="13"/>
  <c r="R112" i="13"/>
  <c r="AC112" i="13"/>
  <c r="Q113" i="13"/>
  <c r="AE113" i="13"/>
  <c r="AQ113" i="13"/>
  <c r="AP117" i="13"/>
  <c r="AH117" i="13"/>
  <c r="Z117" i="13"/>
  <c r="R117" i="13"/>
  <c r="J117" i="13"/>
  <c r="AO117" i="13"/>
  <c r="AG117" i="13"/>
  <c r="Y117" i="13"/>
  <c r="Q117" i="13"/>
  <c r="I117" i="13"/>
  <c r="AS117" i="13"/>
  <c r="AI117" i="13"/>
  <c r="W117" i="13"/>
  <c r="M117" i="13"/>
  <c r="AR117" i="13"/>
  <c r="AF117" i="13"/>
  <c r="V117" i="13"/>
  <c r="L117" i="13"/>
  <c r="AM117" i="13"/>
  <c r="AC117" i="13"/>
  <c r="S117" i="13"/>
  <c r="X117" i="13"/>
  <c r="AN117" i="13"/>
  <c r="S125" i="13"/>
  <c r="AR112" i="13"/>
  <c r="AJ112" i="13"/>
  <c r="AB112" i="13"/>
  <c r="T112" i="13"/>
  <c r="L112" i="13"/>
  <c r="AQ112" i="13"/>
  <c r="AH112" i="13"/>
  <c r="Y112" i="13"/>
  <c r="P112" i="13"/>
  <c r="AA112" i="13"/>
  <c r="P113" i="13"/>
  <c r="I96" i="13"/>
  <c r="AO96" i="13"/>
  <c r="Q100" i="13"/>
  <c r="AO100" i="13"/>
  <c r="I104" i="13"/>
  <c r="Q104" i="13"/>
  <c r="Y104" i="13"/>
  <c r="AG104" i="13"/>
  <c r="AO104" i="13"/>
  <c r="J108" i="13"/>
  <c r="S108" i="13"/>
  <c r="AB108" i="13"/>
  <c r="AK108" i="13"/>
  <c r="AT108" i="13"/>
  <c r="I112" i="13"/>
  <c r="S112" i="13"/>
  <c r="AD112" i="13"/>
  <c r="AN112" i="13"/>
  <c r="H113" i="13"/>
  <c r="U113" i="13"/>
  <c r="AF113" i="13"/>
  <c r="AR113" i="13"/>
  <c r="V125" i="13"/>
  <c r="AP130" i="13"/>
  <c r="AH130" i="13"/>
  <c r="Z130" i="13"/>
  <c r="R130" i="13"/>
  <c r="J130" i="13"/>
  <c r="AN130" i="13"/>
  <c r="AF130" i="13"/>
  <c r="X130" i="13"/>
  <c r="P130" i="13"/>
  <c r="H130" i="13"/>
  <c r="AM130" i="13"/>
  <c r="AE130" i="13"/>
  <c r="W130" i="13"/>
  <c r="O130" i="13"/>
  <c r="AO130" i="13"/>
  <c r="AB130" i="13"/>
  <c r="N130" i="13"/>
  <c r="AK130" i="13"/>
  <c r="Y130" i="13"/>
  <c r="L130" i="13"/>
  <c r="AJ130" i="13"/>
  <c r="V130" i="13"/>
  <c r="K130" i="13"/>
  <c r="AT130" i="13"/>
  <c r="AI130" i="13"/>
  <c r="U130" i="13"/>
  <c r="I130" i="13"/>
  <c r="AR130" i="13"/>
  <c r="AD130" i="13"/>
  <c r="S130" i="13"/>
  <c r="AQ130" i="13"/>
  <c r="AL112" i="13"/>
  <c r="Y96" i="13"/>
  <c r="AG96" i="13"/>
  <c r="N94" i="13"/>
  <c r="AD94" i="13"/>
  <c r="AL94" i="13"/>
  <c r="AT94" i="13"/>
  <c r="Z96" i="13"/>
  <c r="V98" i="13"/>
  <c r="AD98" i="13"/>
  <c r="AL98" i="13"/>
  <c r="AT98" i="13"/>
  <c r="R100" i="13"/>
  <c r="AP100" i="13"/>
  <c r="V102" i="13"/>
  <c r="AL102" i="13"/>
  <c r="AT102" i="13"/>
  <c r="R104" i="13"/>
  <c r="N106" i="13"/>
  <c r="AL106" i="13"/>
  <c r="T108" i="13"/>
  <c r="AC108" i="13"/>
  <c r="J112" i="13"/>
  <c r="U112" i="13"/>
  <c r="AE112" i="13"/>
  <c r="AO112" i="13"/>
  <c r="I113" i="13"/>
  <c r="V113" i="13"/>
  <c r="X125" i="13"/>
  <c r="M130" i="13"/>
  <c r="AS130" i="13"/>
  <c r="Q112" i="13"/>
  <c r="AP113" i="13"/>
  <c r="AH113" i="13"/>
  <c r="Z113" i="13"/>
  <c r="R113" i="13"/>
  <c r="J113" i="13"/>
  <c r="AL113" i="13"/>
  <c r="AC113" i="13"/>
  <c r="T113" i="13"/>
  <c r="K113" i="13"/>
  <c r="AT113" i="13"/>
  <c r="AK113" i="13"/>
  <c r="AB113" i="13"/>
  <c r="S113" i="13"/>
  <c r="AD113" i="13"/>
  <c r="AO113" i="13"/>
  <c r="Q96" i="13"/>
  <c r="Y100" i="13"/>
  <c r="V94" i="13"/>
  <c r="R96" i="13"/>
  <c r="AH96" i="13"/>
  <c r="AP96" i="13"/>
  <c r="Z100" i="13"/>
  <c r="N102" i="13"/>
  <c r="J104" i="13"/>
  <c r="AH104" i="13"/>
  <c r="V106" i="13"/>
  <c r="AD106" i="13"/>
  <c r="AT106" i="13"/>
  <c r="K108" i="13"/>
  <c r="AL108" i="13"/>
  <c r="AS113" i="13"/>
  <c r="AG93" i="13"/>
  <c r="O94" i="13"/>
  <c r="AE94" i="13"/>
  <c r="S96" i="13"/>
  <c r="AI96" i="13"/>
  <c r="AQ96" i="13"/>
  <c r="W98" i="13"/>
  <c r="AM98" i="13"/>
  <c r="K100" i="13"/>
  <c r="S100" i="13"/>
  <c r="AI100" i="13"/>
  <c r="AQ100" i="13"/>
  <c r="O102" i="13"/>
  <c r="AE102" i="13"/>
  <c r="AM102" i="13"/>
  <c r="AA104" i="13"/>
  <c r="O106" i="13"/>
  <c r="W106" i="13"/>
  <c r="AE106" i="13"/>
  <c r="AM106" i="13"/>
  <c r="L108" i="13"/>
  <c r="U108" i="13"/>
  <c r="AD108" i="13"/>
  <c r="AN108" i="13"/>
  <c r="AS109" i="13"/>
  <c r="AK109" i="13"/>
  <c r="AC109" i="13"/>
  <c r="U109" i="13"/>
  <c r="M109" i="13"/>
  <c r="O109" i="13"/>
  <c r="X109" i="13"/>
  <c r="AG109" i="13"/>
  <c r="AP109" i="13"/>
  <c r="K112" i="13"/>
  <c r="V112" i="13"/>
  <c r="AF112" i="13"/>
  <c r="AP112" i="13"/>
  <c r="L113" i="13"/>
  <c r="W113" i="13"/>
  <c r="AI113" i="13"/>
  <c r="N117" i="13"/>
  <c r="AD117" i="13"/>
  <c r="AE125" i="13"/>
  <c r="Q130" i="13"/>
  <c r="I100" i="13"/>
  <c r="AG100" i="13"/>
  <c r="J96" i="13"/>
  <c r="N98" i="13"/>
  <c r="J100" i="13"/>
  <c r="AH100" i="13"/>
  <c r="AD102" i="13"/>
  <c r="Z104" i="13"/>
  <c r="AP104" i="13"/>
  <c r="Y93" i="13"/>
  <c r="AO93" i="13"/>
  <c r="W94" i="13"/>
  <c r="AM94" i="13"/>
  <c r="K96" i="13"/>
  <c r="AA96" i="13"/>
  <c r="O98" i="13"/>
  <c r="AE98" i="13"/>
  <c r="AA100" i="13"/>
  <c r="W102" i="13"/>
  <c r="K104" i="13"/>
  <c r="S104" i="13"/>
  <c r="AI104" i="13"/>
  <c r="AQ104" i="13"/>
  <c r="J93" i="13"/>
  <c r="R93" i="13"/>
  <c r="Z93" i="13"/>
  <c r="AH93" i="13"/>
  <c r="H94" i="13"/>
  <c r="P94" i="13"/>
  <c r="X94" i="13"/>
  <c r="AF94" i="13"/>
  <c r="N95" i="13"/>
  <c r="V95" i="13"/>
  <c r="AD95" i="13"/>
  <c r="AL95" i="13"/>
  <c r="L96" i="13"/>
  <c r="T96" i="13"/>
  <c r="AB96" i="13"/>
  <c r="AJ96" i="13"/>
  <c r="AR96" i="13"/>
  <c r="J97" i="13"/>
  <c r="R97" i="13"/>
  <c r="Z97" i="13"/>
  <c r="AH97" i="13"/>
  <c r="H98" i="13"/>
  <c r="P98" i="13"/>
  <c r="X98" i="13"/>
  <c r="AF98" i="13"/>
  <c r="N99" i="13"/>
  <c r="V99" i="13"/>
  <c r="AD99" i="13"/>
  <c r="AL99" i="13"/>
  <c r="L100" i="13"/>
  <c r="T100" i="13"/>
  <c r="AB100" i="13"/>
  <c r="AJ100" i="13"/>
  <c r="AR100" i="13"/>
  <c r="J101" i="13"/>
  <c r="R101" i="13"/>
  <c r="Z101" i="13"/>
  <c r="AH101" i="13"/>
  <c r="H102" i="13"/>
  <c r="P102" i="13"/>
  <c r="X102" i="13"/>
  <c r="AF102" i="13"/>
  <c r="N103" i="13"/>
  <c r="V103" i="13"/>
  <c r="AD103" i="13"/>
  <c r="AL103" i="13"/>
  <c r="L104" i="13"/>
  <c r="T104" i="13"/>
  <c r="AB104" i="13"/>
  <c r="AJ104" i="13"/>
  <c r="AR104" i="13"/>
  <c r="J105" i="13"/>
  <c r="R105" i="13"/>
  <c r="Z105" i="13"/>
  <c r="AH105" i="13"/>
  <c r="H106" i="13"/>
  <c r="P106" i="13"/>
  <c r="X106" i="13"/>
  <c r="AF106" i="13"/>
  <c r="N107" i="13"/>
  <c r="V107" i="13"/>
  <c r="AD107" i="13"/>
  <c r="AL107" i="13"/>
  <c r="M108" i="13"/>
  <c r="V108" i="13"/>
  <c r="AF108" i="13"/>
  <c r="AO108" i="13"/>
  <c r="P109" i="13"/>
  <c r="Y109" i="13"/>
  <c r="AH109" i="13"/>
  <c r="AQ109" i="13"/>
  <c r="J110" i="13"/>
  <c r="T110" i="13"/>
  <c r="AD110" i="13"/>
  <c r="AO110" i="13"/>
  <c r="M112" i="13"/>
  <c r="W112" i="13"/>
  <c r="AG112" i="13"/>
  <c r="AS112" i="13"/>
  <c r="M113" i="13"/>
  <c r="X113" i="13"/>
  <c r="AJ113" i="13"/>
  <c r="AN114" i="13"/>
  <c r="AF114" i="13"/>
  <c r="X114" i="13"/>
  <c r="P114" i="13"/>
  <c r="H114" i="13"/>
  <c r="AP114" i="13"/>
  <c r="AG114" i="13"/>
  <c r="W114" i="13"/>
  <c r="N114" i="13"/>
  <c r="AO114" i="13"/>
  <c r="AE114" i="13"/>
  <c r="V114" i="13"/>
  <c r="M114" i="13"/>
  <c r="AT114" i="13"/>
  <c r="AK114" i="13"/>
  <c r="R114" i="13"/>
  <c r="AC114" i="13"/>
  <c r="AR114" i="13"/>
  <c r="AR116" i="13"/>
  <c r="AJ116" i="13"/>
  <c r="AB116" i="13"/>
  <c r="T116" i="13"/>
  <c r="L116" i="13"/>
  <c r="AQ116" i="13"/>
  <c r="AI116" i="13"/>
  <c r="AA116" i="13"/>
  <c r="S116" i="13"/>
  <c r="K116" i="13"/>
  <c r="AS116" i="13"/>
  <c r="AG116" i="13"/>
  <c r="W116" i="13"/>
  <c r="M116" i="13"/>
  <c r="AP116" i="13"/>
  <c r="AF116" i="13"/>
  <c r="V116" i="13"/>
  <c r="J116" i="13"/>
  <c r="AM116" i="13"/>
  <c r="AC116" i="13"/>
  <c r="Q116" i="13"/>
  <c r="X116" i="13"/>
  <c r="AN116" i="13"/>
  <c r="O117" i="13"/>
  <c r="AE117" i="13"/>
  <c r="AN118" i="13"/>
  <c r="AF118" i="13"/>
  <c r="X118" i="13"/>
  <c r="P118" i="13"/>
  <c r="H118" i="13"/>
  <c r="AM118" i="13"/>
  <c r="AE118" i="13"/>
  <c r="W118" i="13"/>
  <c r="O118" i="13"/>
  <c r="AS118" i="13"/>
  <c r="AI118" i="13"/>
  <c r="Y118" i="13"/>
  <c r="M118" i="13"/>
  <c r="AR118" i="13"/>
  <c r="AH118" i="13"/>
  <c r="V118" i="13"/>
  <c r="L118" i="13"/>
  <c r="AO118" i="13"/>
  <c r="AC118" i="13"/>
  <c r="S118" i="13"/>
  <c r="I118" i="13"/>
  <c r="Z118" i="13"/>
  <c r="AP118" i="13"/>
  <c r="T130" i="13"/>
  <c r="M96" i="13"/>
  <c r="U96" i="13"/>
  <c r="AC96" i="13"/>
  <c r="AK96" i="13"/>
  <c r="AS96" i="13"/>
  <c r="M100" i="13"/>
  <c r="U100" i="13"/>
  <c r="AC100" i="13"/>
  <c r="AK100" i="13"/>
  <c r="AS100" i="13"/>
  <c r="M104" i="13"/>
  <c r="U104" i="13"/>
  <c r="AC104" i="13"/>
  <c r="AK104" i="13"/>
  <c r="AS104" i="13"/>
  <c r="N108" i="13"/>
  <c r="X108" i="13"/>
  <c r="AG108" i="13"/>
  <c r="N112" i="13"/>
  <c r="X112" i="13"/>
  <c r="AI112" i="13"/>
  <c r="AT112" i="13"/>
  <c r="N113" i="13"/>
  <c r="Y113" i="13"/>
  <c r="AM113" i="13"/>
  <c r="AR125" i="13"/>
  <c r="AJ125" i="13"/>
  <c r="AB125" i="13"/>
  <c r="T125" i="13"/>
  <c r="L125" i="13"/>
  <c r="AP125" i="13"/>
  <c r="AH125" i="13"/>
  <c r="Z125" i="13"/>
  <c r="R125" i="13"/>
  <c r="J125" i="13"/>
  <c r="AO125" i="13"/>
  <c r="AG125" i="13"/>
  <c r="Y125" i="13"/>
  <c r="Q125" i="13"/>
  <c r="I125" i="13"/>
  <c r="AT125" i="13"/>
  <c r="AF125" i="13"/>
  <c r="U125" i="13"/>
  <c r="AQ125" i="13"/>
  <c r="AD125" i="13"/>
  <c r="P125" i="13"/>
  <c r="AN125" i="13"/>
  <c r="AC125" i="13"/>
  <c r="O125" i="13"/>
  <c r="AM125" i="13"/>
  <c r="AA125" i="13"/>
  <c r="N125" i="13"/>
  <c r="AK125" i="13"/>
  <c r="W125" i="13"/>
  <c r="K125" i="13"/>
  <c r="AL125" i="13"/>
  <c r="N96" i="13"/>
  <c r="V96" i="13"/>
  <c r="AD96" i="13"/>
  <c r="AL96" i="13"/>
  <c r="N100" i="13"/>
  <c r="V100" i="13"/>
  <c r="AD100" i="13"/>
  <c r="AL100" i="13"/>
  <c r="N104" i="13"/>
  <c r="V104" i="13"/>
  <c r="AD104" i="13"/>
  <c r="AL104" i="13"/>
  <c r="AM108" i="13"/>
  <c r="AE108" i="13"/>
  <c r="W108" i="13"/>
  <c r="O108" i="13"/>
  <c r="P108" i="13"/>
  <c r="Y108" i="13"/>
  <c r="AH108" i="13"/>
  <c r="AQ108" i="13"/>
  <c r="O112" i="13"/>
  <c r="Z112" i="13"/>
  <c r="AK112" i="13"/>
  <c r="O113" i="13"/>
  <c r="AA113" i="13"/>
  <c r="AN113" i="13"/>
  <c r="AC130" i="13"/>
  <c r="AP126" i="13"/>
  <c r="AH126" i="13"/>
  <c r="Z126" i="13"/>
  <c r="R126" i="13"/>
  <c r="J126" i="13"/>
  <c r="AN126" i="13"/>
  <c r="AF126" i="13"/>
  <c r="X126" i="13"/>
  <c r="P126" i="13"/>
  <c r="H126" i="13"/>
  <c r="AM126" i="13"/>
  <c r="AE126" i="13"/>
  <c r="W126" i="13"/>
  <c r="O126" i="13"/>
  <c r="T126" i="13"/>
  <c r="AG126" i="13"/>
  <c r="AS126" i="13"/>
  <c r="H129" i="13"/>
  <c r="V129" i="13"/>
  <c r="AI129" i="13"/>
  <c r="M129" i="13"/>
  <c r="X129" i="13"/>
  <c r="AL129" i="13"/>
  <c r="L126" i="13"/>
  <c r="Y126" i="13"/>
  <c r="AK126" i="13"/>
  <c r="N129" i="13"/>
  <c r="AA129" i="13"/>
  <c r="AM129" i="13"/>
  <c r="AR120" i="13"/>
  <c r="AJ120" i="13"/>
  <c r="AB120" i="13"/>
  <c r="T120" i="13"/>
  <c r="L120" i="13"/>
  <c r="AQ120" i="13"/>
  <c r="AI120" i="13"/>
  <c r="AA120" i="13"/>
  <c r="S120" i="13"/>
  <c r="K120" i="13"/>
  <c r="P120" i="13"/>
  <c r="Z120" i="13"/>
  <c r="AL120" i="13"/>
  <c r="AP121" i="13"/>
  <c r="AH121" i="13"/>
  <c r="Z121" i="13"/>
  <c r="R121" i="13"/>
  <c r="J121" i="13"/>
  <c r="AO121" i="13"/>
  <c r="AG121" i="13"/>
  <c r="Y121" i="13"/>
  <c r="Q121" i="13"/>
  <c r="I121" i="13"/>
  <c r="P121" i="13"/>
  <c r="AB121" i="13"/>
  <c r="AL121" i="13"/>
  <c r="AP122" i="13"/>
  <c r="AH122" i="13"/>
  <c r="Z122" i="13"/>
  <c r="R122" i="13"/>
  <c r="J122" i="13"/>
  <c r="AN122" i="13"/>
  <c r="AF122" i="13"/>
  <c r="X122" i="13"/>
  <c r="P122" i="13"/>
  <c r="H122" i="13"/>
  <c r="AM122" i="13"/>
  <c r="AE122" i="13"/>
  <c r="W122" i="13"/>
  <c r="O122" i="13"/>
  <c r="T122" i="13"/>
  <c r="AG122" i="13"/>
  <c r="AS122" i="13"/>
  <c r="M126" i="13"/>
  <c r="AA126" i="13"/>
  <c r="AL126" i="13"/>
  <c r="O129" i="13"/>
  <c r="AC129" i="13"/>
  <c r="AR129" i="13"/>
  <c r="AJ129" i="13"/>
  <c r="AB129" i="13"/>
  <c r="T129" i="13"/>
  <c r="L129" i="13"/>
  <c r="AP129" i="13"/>
  <c r="AH129" i="13"/>
  <c r="Z129" i="13"/>
  <c r="R129" i="13"/>
  <c r="J129" i="13"/>
  <c r="AO129" i="13"/>
  <c r="AG129" i="13"/>
  <c r="Y129" i="13"/>
  <c r="Q129" i="13"/>
  <c r="I129" i="13"/>
  <c r="S129" i="13"/>
  <c r="AE129" i="13"/>
  <c r="AS129" i="13"/>
  <c r="AK123" i="13"/>
  <c r="AS123" i="13"/>
  <c r="K124" i="13"/>
  <c r="S124" i="13"/>
  <c r="AA124" i="13"/>
  <c r="AI124" i="13"/>
  <c r="AQ124" i="13"/>
  <c r="M127" i="13"/>
  <c r="U127" i="13"/>
  <c r="AC127" i="13"/>
  <c r="AK127" i="13"/>
  <c r="AS127" i="13"/>
  <c r="K128" i="13"/>
  <c r="S128" i="13"/>
  <c r="AA128" i="13"/>
  <c r="AI128" i="13"/>
  <c r="AQ128" i="13"/>
  <c r="M131" i="13"/>
  <c r="U131" i="13"/>
  <c r="AC131" i="13"/>
  <c r="AK131" i="13"/>
  <c r="AS131" i="13"/>
  <c r="K132" i="13"/>
  <c r="S132" i="13"/>
  <c r="AA132" i="13"/>
  <c r="AI132" i="13"/>
  <c r="AQ132" i="13"/>
  <c r="N111" i="13"/>
  <c r="V111" i="13"/>
  <c r="AD111" i="13"/>
  <c r="AL111" i="13"/>
  <c r="N115" i="13"/>
  <c r="V115" i="13"/>
  <c r="AD115" i="13"/>
  <c r="AL115" i="13"/>
  <c r="N119" i="13"/>
  <c r="V119" i="13"/>
  <c r="AD119" i="13"/>
  <c r="AL119" i="13"/>
  <c r="N123" i="13"/>
  <c r="V123" i="13"/>
  <c r="AD123" i="13"/>
  <c r="AL123" i="13"/>
  <c r="L124" i="13"/>
  <c r="T124" i="13"/>
  <c r="AB124" i="13"/>
  <c r="AJ124" i="13"/>
  <c r="AR124" i="13"/>
  <c r="N127" i="13"/>
  <c r="V127" i="13"/>
  <c r="AD127" i="13"/>
  <c r="AL127" i="13"/>
  <c r="L128" i="13"/>
  <c r="T128" i="13"/>
  <c r="AB128" i="13"/>
  <c r="AJ128" i="13"/>
  <c r="AR128" i="13"/>
  <c r="N131" i="13"/>
  <c r="V131" i="13"/>
  <c r="AD131" i="13"/>
  <c r="AL131" i="13"/>
  <c r="L132" i="13"/>
  <c r="T132" i="13"/>
  <c r="AB132" i="13"/>
  <c r="AJ132" i="13"/>
  <c r="AR132" i="13"/>
  <c r="N124" i="13"/>
  <c r="V124" i="13"/>
  <c r="AD124" i="13"/>
  <c r="AL124" i="13"/>
  <c r="N128" i="13"/>
  <c r="V128" i="13"/>
  <c r="AD128" i="13"/>
  <c r="AL128" i="13"/>
  <c r="N132" i="13"/>
  <c r="V132" i="13"/>
  <c r="AD132" i="13"/>
  <c r="AL132" i="13"/>
  <c r="E93" i="12"/>
  <c r="AB93" i="12" s="1"/>
  <c r="E132" i="12"/>
  <c r="AI132" i="12" s="1"/>
  <c r="E131" i="12"/>
  <c r="V131" i="12" s="1"/>
  <c r="E130" i="12"/>
  <c r="E129" i="12"/>
  <c r="N129" i="12" s="1"/>
  <c r="E128" i="12"/>
  <c r="AA128" i="12" s="1"/>
  <c r="E127" i="12"/>
  <c r="AL127" i="12" s="1"/>
  <c r="E126" i="12"/>
  <c r="S126" i="12" s="1"/>
  <c r="E125" i="12"/>
  <c r="E124" i="12"/>
  <c r="AQ124" i="12" s="1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G130" i="12" l="1"/>
  <c r="O130" i="12"/>
  <c r="W130" i="12"/>
  <c r="AE130" i="12"/>
  <c r="AM130" i="12"/>
  <c r="H130" i="12"/>
  <c r="P130" i="12"/>
  <c r="X130" i="12"/>
  <c r="AF130" i="12"/>
  <c r="AN130" i="12"/>
  <c r="I130" i="12"/>
  <c r="Q130" i="12"/>
  <c r="Y130" i="12"/>
  <c r="AG130" i="12"/>
  <c r="AO130" i="12"/>
  <c r="J130" i="12"/>
  <c r="R130" i="12"/>
  <c r="Z130" i="12"/>
  <c r="AH130" i="12"/>
  <c r="AP130" i="12"/>
  <c r="L130" i="12"/>
  <c r="T130" i="12"/>
  <c r="AB130" i="12"/>
  <c r="AJ130" i="12"/>
  <c r="AR130" i="12"/>
  <c r="M130" i="12"/>
  <c r="U130" i="12"/>
  <c r="AC130" i="12"/>
  <c r="AK130" i="12"/>
  <c r="AS130" i="12"/>
  <c r="K100" i="12"/>
  <c r="S100" i="12"/>
  <c r="AA100" i="12"/>
  <c r="AI100" i="12"/>
  <c r="AQ100" i="12"/>
  <c r="L100" i="12"/>
  <c r="T100" i="12"/>
  <c r="AB100" i="12"/>
  <c r="AJ100" i="12"/>
  <c r="AR100" i="12"/>
  <c r="M100" i="12"/>
  <c r="U100" i="12"/>
  <c r="AC100" i="12"/>
  <c r="AK100" i="12"/>
  <c r="AS100" i="12"/>
  <c r="N100" i="12"/>
  <c r="V100" i="12"/>
  <c r="AD100" i="12"/>
  <c r="AL100" i="12"/>
  <c r="AT100" i="12"/>
  <c r="G100" i="12"/>
  <c r="O100" i="12"/>
  <c r="W100" i="12"/>
  <c r="AE100" i="12"/>
  <c r="AM100" i="12"/>
  <c r="H100" i="12"/>
  <c r="P100" i="12"/>
  <c r="X100" i="12"/>
  <c r="AF100" i="12"/>
  <c r="AN100" i="12"/>
  <c r="I100" i="12"/>
  <c r="Q100" i="12"/>
  <c r="Y100" i="12"/>
  <c r="AG100" i="12"/>
  <c r="AO100" i="12"/>
  <c r="J100" i="12"/>
  <c r="R100" i="12"/>
  <c r="Z100" i="12"/>
  <c r="AH100" i="12"/>
  <c r="AP100" i="12"/>
  <c r="G125" i="12"/>
  <c r="O125" i="12"/>
  <c r="W125" i="12"/>
  <c r="AE125" i="12"/>
  <c r="AM125" i="12"/>
  <c r="H125" i="12"/>
  <c r="P125" i="12"/>
  <c r="X125" i="12"/>
  <c r="AF125" i="12"/>
  <c r="AN125" i="12"/>
  <c r="I125" i="12"/>
  <c r="Q125" i="12"/>
  <c r="Y125" i="12"/>
  <c r="AG125" i="12"/>
  <c r="AO125" i="12"/>
  <c r="J125" i="12"/>
  <c r="R125" i="12"/>
  <c r="Z125" i="12"/>
  <c r="AH125" i="12"/>
  <c r="AP125" i="12"/>
  <c r="L125" i="12"/>
  <c r="T125" i="12"/>
  <c r="AB125" i="12"/>
  <c r="AJ125" i="12"/>
  <c r="AR125" i="12"/>
  <c r="M125" i="12"/>
  <c r="U125" i="12"/>
  <c r="AC125" i="12"/>
  <c r="AK125" i="12"/>
  <c r="AS125" i="12"/>
  <c r="AQ131" i="12"/>
  <c r="K131" i="12"/>
  <c r="S130" i="12"/>
  <c r="AA129" i="12"/>
  <c r="AI128" i="12"/>
  <c r="AQ127" i="12"/>
  <c r="K127" i="12"/>
  <c r="AA125" i="12"/>
  <c r="AI124" i="12"/>
  <c r="G132" i="12"/>
  <c r="O132" i="12"/>
  <c r="W132" i="12"/>
  <c r="AE132" i="12"/>
  <c r="AM132" i="12"/>
  <c r="H132" i="12"/>
  <c r="P132" i="12"/>
  <c r="X132" i="12"/>
  <c r="AF132" i="12"/>
  <c r="AN132" i="12"/>
  <c r="I132" i="12"/>
  <c r="Q132" i="12"/>
  <c r="Y132" i="12"/>
  <c r="AG132" i="12"/>
  <c r="AO132" i="12"/>
  <c r="J132" i="12"/>
  <c r="R132" i="12"/>
  <c r="Z132" i="12"/>
  <c r="AH132" i="12"/>
  <c r="AP132" i="12"/>
  <c r="L132" i="12"/>
  <c r="T132" i="12"/>
  <c r="AB132" i="12"/>
  <c r="AJ132" i="12"/>
  <c r="AR132" i="12"/>
  <c r="M132" i="12"/>
  <c r="U132" i="12"/>
  <c r="AC132" i="12"/>
  <c r="AK132" i="12"/>
  <c r="AS132" i="12"/>
  <c r="K101" i="12"/>
  <c r="S101" i="12"/>
  <c r="AA101" i="12"/>
  <c r="AI101" i="12"/>
  <c r="AQ101" i="12"/>
  <c r="L101" i="12"/>
  <c r="T101" i="12"/>
  <c r="AB101" i="12"/>
  <c r="AJ101" i="12"/>
  <c r="AR101" i="12"/>
  <c r="M101" i="12"/>
  <c r="U101" i="12"/>
  <c r="AC101" i="12"/>
  <c r="AK101" i="12"/>
  <c r="AS101" i="12"/>
  <c r="N101" i="12"/>
  <c r="G101" i="12"/>
  <c r="O101" i="12"/>
  <c r="W101" i="12"/>
  <c r="AE101" i="12"/>
  <c r="AM101" i="12"/>
  <c r="H101" i="12"/>
  <c r="P101" i="12"/>
  <c r="X101" i="12"/>
  <c r="AF101" i="12"/>
  <c r="AN101" i="12"/>
  <c r="I101" i="12"/>
  <c r="Q101" i="12"/>
  <c r="Y101" i="12"/>
  <c r="AG101" i="12"/>
  <c r="AO101" i="12"/>
  <c r="R101" i="12"/>
  <c r="V101" i="12"/>
  <c r="Z101" i="12"/>
  <c r="AD101" i="12"/>
  <c r="AH101" i="12"/>
  <c r="AL101" i="12"/>
  <c r="AP101" i="12"/>
  <c r="J101" i="12"/>
  <c r="AT101" i="12"/>
  <c r="K109" i="12"/>
  <c r="S109" i="12"/>
  <c r="AA109" i="12"/>
  <c r="AI109" i="12"/>
  <c r="AQ109" i="12"/>
  <c r="G109" i="12"/>
  <c r="I109" i="12"/>
  <c r="Q109" i="12"/>
  <c r="Y109" i="12"/>
  <c r="AG109" i="12"/>
  <c r="AO109" i="12"/>
  <c r="N109" i="12"/>
  <c r="X109" i="12"/>
  <c r="AJ109" i="12"/>
  <c r="AT109" i="12"/>
  <c r="O109" i="12"/>
  <c r="Z109" i="12"/>
  <c r="AK109" i="12"/>
  <c r="P109" i="12"/>
  <c r="AB109" i="12"/>
  <c r="AL109" i="12"/>
  <c r="R109" i="12"/>
  <c r="AC109" i="12"/>
  <c r="AM109" i="12"/>
  <c r="H109" i="12"/>
  <c r="T109" i="12"/>
  <c r="AD109" i="12"/>
  <c r="AN109" i="12"/>
  <c r="J109" i="12"/>
  <c r="U109" i="12"/>
  <c r="AE109" i="12"/>
  <c r="AP109" i="12"/>
  <c r="L109" i="12"/>
  <c r="V109" i="12"/>
  <c r="AF109" i="12"/>
  <c r="AR109" i="12"/>
  <c r="M109" i="12"/>
  <c r="W109" i="12"/>
  <c r="AH109" i="12"/>
  <c r="AS109" i="12"/>
  <c r="K117" i="12"/>
  <c r="S117" i="12"/>
  <c r="AA117" i="12"/>
  <c r="AI117" i="12"/>
  <c r="AQ117" i="12"/>
  <c r="M117" i="12"/>
  <c r="V117" i="12"/>
  <c r="AE117" i="12"/>
  <c r="AN117" i="12"/>
  <c r="N117" i="12"/>
  <c r="W117" i="12"/>
  <c r="AF117" i="12"/>
  <c r="AO117" i="12"/>
  <c r="O117" i="12"/>
  <c r="X117" i="12"/>
  <c r="AG117" i="12"/>
  <c r="AP117" i="12"/>
  <c r="G117" i="12"/>
  <c r="P117" i="12"/>
  <c r="Y117" i="12"/>
  <c r="AH117" i="12"/>
  <c r="AR117" i="12"/>
  <c r="H117" i="12"/>
  <c r="Q117" i="12"/>
  <c r="Z117" i="12"/>
  <c r="AJ117" i="12"/>
  <c r="AS117" i="12"/>
  <c r="I117" i="12"/>
  <c r="R117" i="12"/>
  <c r="AB117" i="12"/>
  <c r="AK117" i="12"/>
  <c r="AT117" i="12"/>
  <c r="J117" i="12"/>
  <c r="T117" i="12"/>
  <c r="AC117" i="12"/>
  <c r="AL117" i="12"/>
  <c r="L117" i="12"/>
  <c r="U117" i="12"/>
  <c r="AD117" i="12"/>
  <c r="AM117" i="12"/>
  <c r="H93" i="12"/>
  <c r="P93" i="12"/>
  <c r="X93" i="12"/>
  <c r="AF93" i="12"/>
  <c r="AN93" i="12"/>
  <c r="G93" i="12"/>
  <c r="I93" i="12"/>
  <c r="Q93" i="12"/>
  <c r="Y93" i="12"/>
  <c r="AG93" i="12"/>
  <c r="AO93" i="12"/>
  <c r="J93" i="12"/>
  <c r="R93" i="12"/>
  <c r="Z93" i="12"/>
  <c r="AH93" i="12"/>
  <c r="AP93" i="12"/>
  <c r="K93" i="12"/>
  <c r="S93" i="12"/>
  <c r="AA93" i="12"/>
  <c r="AI93" i="12"/>
  <c r="AQ93" i="12"/>
  <c r="M93" i="12"/>
  <c r="U93" i="12"/>
  <c r="AC93" i="12"/>
  <c r="AK93" i="12"/>
  <c r="AS93" i="12"/>
  <c r="N93" i="12"/>
  <c r="V93" i="12"/>
  <c r="AD93" i="12"/>
  <c r="AL93" i="12"/>
  <c r="AT93" i="12"/>
  <c r="G94" i="12"/>
  <c r="O94" i="12"/>
  <c r="J94" i="12"/>
  <c r="S94" i="12"/>
  <c r="AA94" i="12"/>
  <c r="AI94" i="12"/>
  <c r="AQ94" i="12"/>
  <c r="K94" i="12"/>
  <c r="T94" i="12"/>
  <c r="AB94" i="12"/>
  <c r="AJ94" i="12"/>
  <c r="AR94" i="12"/>
  <c r="L94" i="12"/>
  <c r="U94" i="12"/>
  <c r="AC94" i="12"/>
  <c r="AK94" i="12"/>
  <c r="AS94" i="12"/>
  <c r="M94" i="12"/>
  <c r="V94" i="12"/>
  <c r="AD94" i="12"/>
  <c r="AL94" i="12"/>
  <c r="AT94" i="12"/>
  <c r="N94" i="12"/>
  <c r="W94" i="12"/>
  <c r="AE94" i="12"/>
  <c r="AM94" i="12"/>
  <c r="P94" i="12"/>
  <c r="X94" i="12"/>
  <c r="AF94" i="12"/>
  <c r="AN94" i="12"/>
  <c r="H94" i="12"/>
  <c r="Q94" i="12"/>
  <c r="Y94" i="12"/>
  <c r="AG94" i="12"/>
  <c r="AO94" i="12"/>
  <c r="AP94" i="12"/>
  <c r="I94" i="12"/>
  <c r="R94" i="12"/>
  <c r="Z94" i="12"/>
  <c r="AH94" i="12"/>
  <c r="K102" i="12"/>
  <c r="S102" i="12"/>
  <c r="AA102" i="12"/>
  <c r="AI102" i="12"/>
  <c r="AQ102" i="12"/>
  <c r="L102" i="12"/>
  <c r="T102" i="12"/>
  <c r="AB102" i="12"/>
  <c r="AJ102" i="12"/>
  <c r="AR102" i="12"/>
  <c r="M102" i="12"/>
  <c r="U102" i="12"/>
  <c r="AC102" i="12"/>
  <c r="AK102" i="12"/>
  <c r="AS102" i="12"/>
  <c r="G102" i="12"/>
  <c r="O102" i="12"/>
  <c r="W102" i="12"/>
  <c r="AE102" i="12"/>
  <c r="AM102" i="12"/>
  <c r="H102" i="12"/>
  <c r="P102" i="12"/>
  <c r="X102" i="12"/>
  <c r="AF102" i="12"/>
  <c r="AN102" i="12"/>
  <c r="I102" i="12"/>
  <c r="Q102" i="12"/>
  <c r="Y102" i="12"/>
  <c r="AG102" i="12"/>
  <c r="AO102" i="12"/>
  <c r="J102" i="12"/>
  <c r="AP102" i="12"/>
  <c r="N102" i="12"/>
  <c r="AT102" i="12"/>
  <c r="R102" i="12"/>
  <c r="V102" i="12"/>
  <c r="Z102" i="12"/>
  <c r="AD102" i="12"/>
  <c r="AH102" i="12"/>
  <c r="AL102" i="12"/>
  <c r="K110" i="12"/>
  <c r="S110" i="12"/>
  <c r="AA110" i="12"/>
  <c r="AI110" i="12"/>
  <c r="AQ110" i="12"/>
  <c r="I110" i="12"/>
  <c r="Q110" i="12"/>
  <c r="Y110" i="12"/>
  <c r="AG110" i="12"/>
  <c r="AO110" i="12"/>
  <c r="P110" i="12"/>
  <c r="AB110" i="12"/>
  <c r="AL110" i="12"/>
  <c r="G110" i="12"/>
  <c r="R110" i="12"/>
  <c r="AC110" i="12"/>
  <c r="AM110" i="12"/>
  <c r="H110" i="12"/>
  <c r="T110" i="12"/>
  <c r="AD110" i="12"/>
  <c r="AN110" i="12"/>
  <c r="J110" i="12"/>
  <c r="U110" i="12"/>
  <c r="AE110" i="12"/>
  <c r="AP110" i="12"/>
  <c r="L110" i="12"/>
  <c r="V110" i="12"/>
  <c r="AF110" i="12"/>
  <c r="AR110" i="12"/>
  <c r="M110" i="12"/>
  <c r="W110" i="12"/>
  <c r="AH110" i="12"/>
  <c r="AS110" i="12"/>
  <c r="N110" i="12"/>
  <c r="X110" i="12"/>
  <c r="AJ110" i="12"/>
  <c r="AT110" i="12"/>
  <c r="O110" i="12"/>
  <c r="Z110" i="12"/>
  <c r="AK110" i="12"/>
  <c r="K118" i="12"/>
  <c r="S118" i="12"/>
  <c r="AA118" i="12"/>
  <c r="AI118" i="12"/>
  <c r="AQ118" i="12"/>
  <c r="I118" i="12"/>
  <c r="R118" i="12"/>
  <c r="AB118" i="12"/>
  <c r="AK118" i="12"/>
  <c r="AT118" i="12"/>
  <c r="J118" i="12"/>
  <c r="T118" i="12"/>
  <c r="AC118" i="12"/>
  <c r="AL118" i="12"/>
  <c r="L118" i="12"/>
  <c r="U118" i="12"/>
  <c r="AD118" i="12"/>
  <c r="AM118" i="12"/>
  <c r="M118" i="12"/>
  <c r="V118" i="12"/>
  <c r="AE118" i="12"/>
  <c r="AN118" i="12"/>
  <c r="N118" i="12"/>
  <c r="W118" i="12"/>
  <c r="AF118" i="12"/>
  <c r="AO118" i="12"/>
  <c r="O118" i="12"/>
  <c r="X118" i="12"/>
  <c r="AG118" i="12"/>
  <c r="AP118" i="12"/>
  <c r="G118" i="12"/>
  <c r="P118" i="12"/>
  <c r="Y118" i="12"/>
  <c r="AH118" i="12"/>
  <c r="AR118" i="12"/>
  <c r="H118" i="12"/>
  <c r="Q118" i="12"/>
  <c r="Z118" i="12"/>
  <c r="AJ118" i="12"/>
  <c r="AS118" i="12"/>
  <c r="G126" i="12"/>
  <c r="O126" i="12"/>
  <c r="W126" i="12"/>
  <c r="AE126" i="12"/>
  <c r="AM126" i="12"/>
  <c r="H126" i="12"/>
  <c r="P126" i="12"/>
  <c r="X126" i="12"/>
  <c r="AF126" i="12"/>
  <c r="AN126" i="12"/>
  <c r="I126" i="12"/>
  <c r="Q126" i="12"/>
  <c r="Y126" i="12"/>
  <c r="AG126" i="12"/>
  <c r="AO126" i="12"/>
  <c r="J126" i="12"/>
  <c r="R126" i="12"/>
  <c r="Z126" i="12"/>
  <c r="AH126" i="12"/>
  <c r="AP126" i="12"/>
  <c r="L126" i="12"/>
  <c r="T126" i="12"/>
  <c r="AB126" i="12"/>
  <c r="AJ126" i="12"/>
  <c r="AR126" i="12"/>
  <c r="M126" i="12"/>
  <c r="U126" i="12"/>
  <c r="AC126" i="12"/>
  <c r="AK126" i="12"/>
  <c r="AS126" i="12"/>
  <c r="W93" i="12"/>
  <c r="AD132" i="12"/>
  <c r="AL131" i="12"/>
  <c r="AT130" i="12"/>
  <c r="N130" i="12"/>
  <c r="V129" i="12"/>
  <c r="AD128" i="12"/>
  <c r="AT126" i="12"/>
  <c r="N126" i="12"/>
  <c r="V125" i="12"/>
  <c r="AD124" i="12"/>
  <c r="K116" i="12"/>
  <c r="S116" i="12"/>
  <c r="AA116" i="12"/>
  <c r="AI116" i="12"/>
  <c r="AQ116" i="12"/>
  <c r="G116" i="12"/>
  <c r="P116" i="12"/>
  <c r="Y116" i="12"/>
  <c r="AH116" i="12"/>
  <c r="AR116" i="12"/>
  <c r="H116" i="12"/>
  <c r="Q116" i="12"/>
  <c r="Z116" i="12"/>
  <c r="AJ116" i="12"/>
  <c r="AS116" i="12"/>
  <c r="I116" i="12"/>
  <c r="R116" i="12"/>
  <c r="AB116" i="12"/>
  <c r="AK116" i="12"/>
  <c r="AT116" i="12"/>
  <c r="J116" i="12"/>
  <c r="T116" i="12"/>
  <c r="AC116" i="12"/>
  <c r="AL116" i="12"/>
  <c r="L116" i="12"/>
  <c r="U116" i="12"/>
  <c r="AD116" i="12"/>
  <c r="AM116" i="12"/>
  <c r="M116" i="12"/>
  <c r="V116" i="12"/>
  <c r="AE116" i="12"/>
  <c r="AN116" i="12"/>
  <c r="N116" i="12"/>
  <c r="W116" i="12"/>
  <c r="AF116" i="12"/>
  <c r="AO116" i="12"/>
  <c r="O116" i="12"/>
  <c r="X116" i="12"/>
  <c r="AG116" i="12"/>
  <c r="AP116" i="12"/>
  <c r="K103" i="12"/>
  <c r="S103" i="12"/>
  <c r="AA103" i="12"/>
  <c r="AI103" i="12"/>
  <c r="AQ103" i="12"/>
  <c r="L103" i="12"/>
  <c r="T103" i="12"/>
  <c r="AB103" i="12"/>
  <c r="AJ103" i="12"/>
  <c r="AR103" i="12"/>
  <c r="M103" i="12"/>
  <c r="U103" i="12"/>
  <c r="AC103" i="12"/>
  <c r="AK103" i="12"/>
  <c r="AS103" i="12"/>
  <c r="G103" i="12"/>
  <c r="O103" i="12"/>
  <c r="W103" i="12"/>
  <c r="AE103" i="12"/>
  <c r="AM103" i="12"/>
  <c r="H103" i="12"/>
  <c r="P103" i="12"/>
  <c r="X103" i="12"/>
  <c r="AF103" i="12"/>
  <c r="AN103" i="12"/>
  <c r="I103" i="12"/>
  <c r="Q103" i="12"/>
  <c r="Y103" i="12"/>
  <c r="AG103" i="12"/>
  <c r="AO103" i="12"/>
  <c r="AH103" i="12"/>
  <c r="AL103" i="12"/>
  <c r="J103" i="12"/>
  <c r="AP103" i="12"/>
  <c r="N103" i="12"/>
  <c r="AT103" i="12"/>
  <c r="R103" i="12"/>
  <c r="V103" i="12"/>
  <c r="Z103" i="12"/>
  <c r="AD103" i="12"/>
  <c r="K111" i="12"/>
  <c r="S111" i="12"/>
  <c r="AA111" i="12"/>
  <c r="AI111" i="12"/>
  <c r="AQ111" i="12"/>
  <c r="I111" i="12"/>
  <c r="Q111" i="12"/>
  <c r="Y111" i="12"/>
  <c r="AG111" i="12"/>
  <c r="AO111" i="12"/>
  <c r="H111" i="12"/>
  <c r="T111" i="12"/>
  <c r="AD111" i="12"/>
  <c r="AN111" i="12"/>
  <c r="J111" i="12"/>
  <c r="U111" i="12"/>
  <c r="AE111" i="12"/>
  <c r="AP111" i="12"/>
  <c r="L111" i="12"/>
  <c r="V111" i="12"/>
  <c r="AF111" i="12"/>
  <c r="AR111" i="12"/>
  <c r="M111" i="12"/>
  <c r="W111" i="12"/>
  <c r="AH111" i="12"/>
  <c r="AS111" i="12"/>
  <c r="N111" i="12"/>
  <c r="X111" i="12"/>
  <c r="AJ111" i="12"/>
  <c r="AT111" i="12"/>
  <c r="O111" i="12"/>
  <c r="Z111" i="12"/>
  <c r="AK111" i="12"/>
  <c r="P111" i="12"/>
  <c r="AB111" i="12"/>
  <c r="AL111" i="12"/>
  <c r="G111" i="12"/>
  <c r="R111" i="12"/>
  <c r="AC111" i="12"/>
  <c r="AM111" i="12"/>
  <c r="K119" i="12"/>
  <c r="S119" i="12"/>
  <c r="AA119" i="12"/>
  <c r="AI119" i="12"/>
  <c r="AQ119" i="12"/>
  <c r="O119" i="12"/>
  <c r="X119" i="12"/>
  <c r="AG119" i="12"/>
  <c r="AP119" i="12"/>
  <c r="G119" i="12"/>
  <c r="P119" i="12"/>
  <c r="Y119" i="12"/>
  <c r="AH119" i="12"/>
  <c r="AR119" i="12"/>
  <c r="H119" i="12"/>
  <c r="Q119" i="12"/>
  <c r="Z119" i="12"/>
  <c r="AJ119" i="12"/>
  <c r="AS119" i="12"/>
  <c r="I119" i="12"/>
  <c r="R119" i="12"/>
  <c r="AB119" i="12"/>
  <c r="AK119" i="12"/>
  <c r="AT119" i="12"/>
  <c r="J119" i="12"/>
  <c r="T119" i="12"/>
  <c r="AC119" i="12"/>
  <c r="AL119" i="12"/>
  <c r="L119" i="12"/>
  <c r="U119" i="12"/>
  <c r="AD119" i="12"/>
  <c r="AM119" i="12"/>
  <c r="M119" i="12"/>
  <c r="V119" i="12"/>
  <c r="AE119" i="12"/>
  <c r="AN119" i="12"/>
  <c r="N119" i="12"/>
  <c r="W119" i="12"/>
  <c r="AF119" i="12"/>
  <c r="AO119" i="12"/>
  <c r="G127" i="12"/>
  <c r="O127" i="12"/>
  <c r="W127" i="12"/>
  <c r="AE127" i="12"/>
  <c r="AM127" i="12"/>
  <c r="H127" i="12"/>
  <c r="P127" i="12"/>
  <c r="X127" i="12"/>
  <c r="AF127" i="12"/>
  <c r="AN127" i="12"/>
  <c r="I127" i="12"/>
  <c r="Q127" i="12"/>
  <c r="Y127" i="12"/>
  <c r="AG127" i="12"/>
  <c r="AO127" i="12"/>
  <c r="J127" i="12"/>
  <c r="R127" i="12"/>
  <c r="Z127" i="12"/>
  <c r="AH127" i="12"/>
  <c r="AP127" i="12"/>
  <c r="L127" i="12"/>
  <c r="T127" i="12"/>
  <c r="AB127" i="12"/>
  <c r="AJ127" i="12"/>
  <c r="AR127" i="12"/>
  <c r="M127" i="12"/>
  <c r="U127" i="12"/>
  <c r="AC127" i="12"/>
  <c r="AK127" i="12"/>
  <c r="AS127" i="12"/>
  <c r="T93" i="12"/>
  <c r="AA132" i="12"/>
  <c r="AI131" i="12"/>
  <c r="AQ130" i="12"/>
  <c r="K130" i="12"/>
  <c r="S129" i="12"/>
  <c r="AI127" i="12"/>
  <c r="AQ126" i="12"/>
  <c r="K126" i="12"/>
  <c r="S125" i="12"/>
  <c r="V124" i="12"/>
  <c r="K114" i="12"/>
  <c r="S114" i="12"/>
  <c r="AA114" i="12"/>
  <c r="AI114" i="12"/>
  <c r="AQ114" i="12"/>
  <c r="I114" i="12"/>
  <c r="Q114" i="12"/>
  <c r="Y114" i="12"/>
  <c r="AG114" i="12"/>
  <c r="AO114" i="12"/>
  <c r="P114" i="12"/>
  <c r="AB114" i="12"/>
  <c r="AL114" i="12"/>
  <c r="G114" i="12"/>
  <c r="R114" i="12"/>
  <c r="AC114" i="12"/>
  <c r="AM114" i="12"/>
  <c r="H114" i="12"/>
  <c r="T114" i="12"/>
  <c r="AD114" i="12"/>
  <c r="AN114" i="12"/>
  <c r="J114" i="12"/>
  <c r="U114" i="12"/>
  <c r="AE114" i="12"/>
  <c r="AP114" i="12"/>
  <c r="L114" i="12"/>
  <c r="V114" i="12"/>
  <c r="AF114" i="12"/>
  <c r="AR114" i="12"/>
  <c r="M114" i="12"/>
  <c r="W114" i="12"/>
  <c r="AH114" i="12"/>
  <c r="AS114" i="12"/>
  <c r="N114" i="12"/>
  <c r="X114" i="12"/>
  <c r="AJ114" i="12"/>
  <c r="AT114" i="12"/>
  <c r="O114" i="12"/>
  <c r="Z114" i="12"/>
  <c r="AK114" i="12"/>
  <c r="K112" i="12"/>
  <c r="S112" i="12"/>
  <c r="AA112" i="12"/>
  <c r="AI112" i="12"/>
  <c r="AQ112" i="12"/>
  <c r="I112" i="12"/>
  <c r="Q112" i="12"/>
  <c r="Y112" i="12"/>
  <c r="AG112" i="12"/>
  <c r="AO112" i="12"/>
  <c r="L112" i="12"/>
  <c r="V112" i="12"/>
  <c r="AF112" i="12"/>
  <c r="AR112" i="12"/>
  <c r="M112" i="12"/>
  <c r="W112" i="12"/>
  <c r="AH112" i="12"/>
  <c r="AS112" i="12"/>
  <c r="N112" i="12"/>
  <c r="X112" i="12"/>
  <c r="AJ112" i="12"/>
  <c r="AT112" i="12"/>
  <c r="O112" i="12"/>
  <c r="Z112" i="12"/>
  <c r="AK112" i="12"/>
  <c r="P112" i="12"/>
  <c r="AB112" i="12"/>
  <c r="AL112" i="12"/>
  <c r="G112" i="12"/>
  <c r="R112" i="12"/>
  <c r="AC112" i="12"/>
  <c r="AM112" i="12"/>
  <c r="H112" i="12"/>
  <c r="T112" i="12"/>
  <c r="AD112" i="12"/>
  <c r="AN112" i="12"/>
  <c r="J112" i="12"/>
  <c r="U112" i="12"/>
  <c r="AE112" i="12"/>
  <c r="AP112" i="12"/>
  <c r="G128" i="12"/>
  <c r="O128" i="12"/>
  <c r="W128" i="12"/>
  <c r="AE128" i="12"/>
  <c r="AM128" i="12"/>
  <c r="H128" i="12"/>
  <c r="P128" i="12"/>
  <c r="X128" i="12"/>
  <c r="AF128" i="12"/>
  <c r="AN128" i="12"/>
  <c r="I128" i="12"/>
  <c r="Q128" i="12"/>
  <c r="Y128" i="12"/>
  <c r="AG128" i="12"/>
  <c r="AO128" i="12"/>
  <c r="J128" i="12"/>
  <c r="R128" i="12"/>
  <c r="Z128" i="12"/>
  <c r="AH128" i="12"/>
  <c r="AP128" i="12"/>
  <c r="L128" i="12"/>
  <c r="T128" i="12"/>
  <c r="AB128" i="12"/>
  <c r="AJ128" i="12"/>
  <c r="AR128" i="12"/>
  <c r="M128" i="12"/>
  <c r="U128" i="12"/>
  <c r="AC128" i="12"/>
  <c r="AK128" i="12"/>
  <c r="AS128" i="12"/>
  <c r="O93" i="12"/>
  <c r="V132" i="12"/>
  <c r="AD131" i="12"/>
  <c r="AL130" i="12"/>
  <c r="AT129" i="12"/>
  <c r="V128" i="12"/>
  <c r="AD127" i="12"/>
  <c r="AL126" i="12"/>
  <c r="AT125" i="12"/>
  <c r="N125" i="12"/>
  <c r="N124" i="12"/>
  <c r="G122" i="12"/>
  <c r="O122" i="12"/>
  <c r="W122" i="12"/>
  <c r="AE122" i="12"/>
  <c r="AM122" i="12"/>
  <c r="H122" i="12"/>
  <c r="P122" i="12"/>
  <c r="X122" i="12"/>
  <c r="AF122" i="12"/>
  <c r="AN122" i="12"/>
  <c r="I122" i="12"/>
  <c r="Q122" i="12"/>
  <c r="Y122" i="12"/>
  <c r="AG122" i="12"/>
  <c r="AO122" i="12"/>
  <c r="J122" i="12"/>
  <c r="R122" i="12"/>
  <c r="Z122" i="12"/>
  <c r="AH122" i="12"/>
  <c r="AP122" i="12"/>
  <c r="K122" i="12"/>
  <c r="S122" i="12"/>
  <c r="AA122" i="12"/>
  <c r="AI122" i="12"/>
  <c r="AQ122" i="12"/>
  <c r="L122" i="12"/>
  <c r="T122" i="12"/>
  <c r="AB122" i="12"/>
  <c r="AJ122" i="12"/>
  <c r="AR122" i="12"/>
  <c r="M122" i="12"/>
  <c r="U122" i="12"/>
  <c r="AC122" i="12"/>
  <c r="AK122" i="12"/>
  <c r="AS122" i="12"/>
  <c r="N122" i="12"/>
  <c r="V122" i="12"/>
  <c r="AD122" i="12"/>
  <c r="AL122" i="12"/>
  <c r="AT122" i="12"/>
  <c r="K108" i="12"/>
  <c r="S108" i="12"/>
  <c r="AA108" i="12"/>
  <c r="AI108" i="12"/>
  <c r="AQ108" i="12"/>
  <c r="M108" i="12"/>
  <c r="U108" i="12"/>
  <c r="AC108" i="12"/>
  <c r="AK108" i="12"/>
  <c r="AS108" i="12"/>
  <c r="G108" i="12"/>
  <c r="O108" i="12"/>
  <c r="W108" i="12"/>
  <c r="AE108" i="12"/>
  <c r="AM108" i="12"/>
  <c r="H108" i="12"/>
  <c r="P108" i="12"/>
  <c r="X108" i="12"/>
  <c r="AF108" i="12"/>
  <c r="I108" i="12"/>
  <c r="Q108" i="12"/>
  <c r="Y108" i="12"/>
  <c r="AG108" i="12"/>
  <c r="AO108" i="12"/>
  <c r="T108" i="12"/>
  <c r="AN108" i="12"/>
  <c r="V108" i="12"/>
  <c r="AP108" i="12"/>
  <c r="Z108" i="12"/>
  <c r="AR108" i="12"/>
  <c r="AB108" i="12"/>
  <c r="AT108" i="12"/>
  <c r="J108" i="12"/>
  <c r="AD108" i="12"/>
  <c r="L108" i="12"/>
  <c r="AH108" i="12"/>
  <c r="N108" i="12"/>
  <c r="AJ108" i="12"/>
  <c r="R108" i="12"/>
  <c r="AL108" i="12"/>
  <c r="K95" i="12"/>
  <c r="S95" i="12"/>
  <c r="AA95" i="12"/>
  <c r="AI95" i="12"/>
  <c r="AQ95" i="12"/>
  <c r="L95" i="12"/>
  <c r="T95" i="12"/>
  <c r="AB95" i="12"/>
  <c r="AJ95" i="12"/>
  <c r="AR95" i="12"/>
  <c r="M95" i="12"/>
  <c r="U95" i="12"/>
  <c r="AC95" i="12"/>
  <c r="AK95" i="12"/>
  <c r="AS95" i="12"/>
  <c r="N95" i="12"/>
  <c r="V95" i="12"/>
  <c r="AD95" i="12"/>
  <c r="AL95" i="12"/>
  <c r="AT95" i="12"/>
  <c r="G95" i="12"/>
  <c r="O95" i="12"/>
  <c r="W95" i="12"/>
  <c r="AE95" i="12"/>
  <c r="AM95" i="12"/>
  <c r="H95" i="12"/>
  <c r="P95" i="12"/>
  <c r="X95" i="12"/>
  <c r="AF95" i="12"/>
  <c r="AN95" i="12"/>
  <c r="I95" i="12"/>
  <c r="Q95" i="12"/>
  <c r="Y95" i="12"/>
  <c r="AG95" i="12"/>
  <c r="AO95" i="12"/>
  <c r="J95" i="12"/>
  <c r="R95" i="12"/>
  <c r="Z95" i="12"/>
  <c r="AH95" i="12"/>
  <c r="AP95" i="12"/>
  <c r="K96" i="12"/>
  <c r="S96" i="12"/>
  <c r="AA96" i="12"/>
  <c r="AI96" i="12"/>
  <c r="AQ96" i="12"/>
  <c r="L96" i="12"/>
  <c r="T96" i="12"/>
  <c r="AB96" i="12"/>
  <c r="AJ96" i="12"/>
  <c r="AR96" i="12"/>
  <c r="M96" i="12"/>
  <c r="U96" i="12"/>
  <c r="AC96" i="12"/>
  <c r="AK96" i="12"/>
  <c r="AS96" i="12"/>
  <c r="N96" i="12"/>
  <c r="V96" i="12"/>
  <c r="AD96" i="12"/>
  <c r="AL96" i="12"/>
  <c r="AT96" i="12"/>
  <c r="G96" i="12"/>
  <c r="O96" i="12"/>
  <c r="W96" i="12"/>
  <c r="AE96" i="12"/>
  <c r="AM96" i="12"/>
  <c r="H96" i="12"/>
  <c r="P96" i="12"/>
  <c r="X96" i="12"/>
  <c r="AF96" i="12"/>
  <c r="AN96" i="12"/>
  <c r="I96" i="12"/>
  <c r="Q96" i="12"/>
  <c r="Y96" i="12"/>
  <c r="AG96" i="12"/>
  <c r="AO96" i="12"/>
  <c r="Z96" i="12"/>
  <c r="AH96" i="12"/>
  <c r="AP96" i="12"/>
  <c r="J96" i="12"/>
  <c r="R96" i="12"/>
  <c r="K104" i="12"/>
  <c r="S104" i="12"/>
  <c r="AA104" i="12"/>
  <c r="AI104" i="12"/>
  <c r="AQ104" i="12"/>
  <c r="L104" i="12"/>
  <c r="T104" i="12"/>
  <c r="AB104" i="12"/>
  <c r="AJ104" i="12"/>
  <c r="AR104" i="12"/>
  <c r="M104" i="12"/>
  <c r="U104" i="12"/>
  <c r="AC104" i="12"/>
  <c r="AK104" i="12"/>
  <c r="AS104" i="12"/>
  <c r="G104" i="12"/>
  <c r="O104" i="12"/>
  <c r="W104" i="12"/>
  <c r="AE104" i="12"/>
  <c r="AM104" i="12"/>
  <c r="H104" i="12"/>
  <c r="P104" i="12"/>
  <c r="X104" i="12"/>
  <c r="AF104" i="12"/>
  <c r="AN104" i="12"/>
  <c r="I104" i="12"/>
  <c r="Q104" i="12"/>
  <c r="Y104" i="12"/>
  <c r="AG104" i="12"/>
  <c r="AO104" i="12"/>
  <c r="Z104" i="12"/>
  <c r="AD104" i="12"/>
  <c r="AH104" i="12"/>
  <c r="AL104" i="12"/>
  <c r="J104" i="12"/>
  <c r="AP104" i="12"/>
  <c r="N104" i="12"/>
  <c r="AT104" i="12"/>
  <c r="R104" i="12"/>
  <c r="V104" i="12"/>
  <c r="K120" i="12"/>
  <c r="S120" i="12"/>
  <c r="AA120" i="12"/>
  <c r="AI120" i="12"/>
  <c r="L120" i="12"/>
  <c r="U120" i="12"/>
  <c r="AD120" i="12"/>
  <c r="AM120" i="12"/>
  <c r="M120" i="12"/>
  <c r="V120" i="12"/>
  <c r="AE120" i="12"/>
  <c r="AN120" i="12"/>
  <c r="N120" i="12"/>
  <c r="W120" i="12"/>
  <c r="AF120" i="12"/>
  <c r="AO120" i="12"/>
  <c r="O120" i="12"/>
  <c r="X120" i="12"/>
  <c r="AG120" i="12"/>
  <c r="AP120" i="12"/>
  <c r="G120" i="12"/>
  <c r="P120" i="12"/>
  <c r="Y120" i="12"/>
  <c r="AH120" i="12"/>
  <c r="AQ120" i="12"/>
  <c r="H120" i="12"/>
  <c r="Q120" i="12"/>
  <c r="Z120" i="12"/>
  <c r="AJ120" i="12"/>
  <c r="AR120" i="12"/>
  <c r="I120" i="12"/>
  <c r="R120" i="12"/>
  <c r="AB120" i="12"/>
  <c r="AK120" i="12"/>
  <c r="AS120" i="12"/>
  <c r="J120" i="12"/>
  <c r="T120" i="12"/>
  <c r="AC120" i="12"/>
  <c r="AL120" i="12"/>
  <c r="AT120" i="12"/>
  <c r="K97" i="12"/>
  <c r="S97" i="12"/>
  <c r="AA97" i="12"/>
  <c r="AI97" i="12"/>
  <c r="AQ97" i="12"/>
  <c r="L97" i="12"/>
  <c r="T97" i="12"/>
  <c r="AB97" i="12"/>
  <c r="AJ97" i="12"/>
  <c r="AR97" i="12"/>
  <c r="M97" i="12"/>
  <c r="U97" i="12"/>
  <c r="AC97" i="12"/>
  <c r="AK97" i="12"/>
  <c r="AS97" i="12"/>
  <c r="N97" i="12"/>
  <c r="V97" i="12"/>
  <c r="AD97" i="12"/>
  <c r="AL97" i="12"/>
  <c r="AT97" i="12"/>
  <c r="G97" i="12"/>
  <c r="O97" i="12"/>
  <c r="W97" i="12"/>
  <c r="AE97" i="12"/>
  <c r="AM97" i="12"/>
  <c r="H97" i="12"/>
  <c r="P97" i="12"/>
  <c r="X97" i="12"/>
  <c r="AF97" i="12"/>
  <c r="AN97" i="12"/>
  <c r="I97" i="12"/>
  <c r="Q97" i="12"/>
  <c r="Y97" i="12"/>
  <c r="AG97" i="12"/>
  <c r="AO97" i="12"/>
  <c r="J97" i="12"/>
  <c r="R97" i="12"/>
  <c r="Z97" i="12"/>
  <c r="AH97" i="12"/>
  <c r="AP97" i="12"/>
  <c r="K105" i="12"/>
  <c r="S105" i="12"/>
  <c r="AA105" i="12"/>
  <c r="AI105" i="12"/>
  <c r="AQ105" i="12"/>
  <c r="L105" i="12"/>
  <c r="T105" i="12"/>
  <c r="AB105" i="12"/>
  <c r="AJ105" i="12"/>
  <c r="AR105" i="12"/>
  <c r="M105" i="12"/>
  <c r="U105" i="12"/>
  <c r="AC105" i="12"/>
  <c r="AK105" i="12"/>
  <c r="AS105" i="12"/>
  <c r="G105" i="12"/>
  <c r="O105" i="12"/>
  <c r="W105" i="12"/>
  <c r="AE105" i="12"/>
  <c r="AM105" i="12"/>
  <c r="H105" i="12"/>
  <c r="P105" i="12"/>
  <c r="X105" i="12"/>
  <c r="AF105" i="12"/>
  <c r="AN105" i="12"/>
  <c r="I105" i="12"/>
  <c r="Q105" i="12"/>
  <c r="Y105" i="12"/>
  <c r="AG105" i="12"/>
  <c r="AO105" i="12"/>
  <c r="R105" i="12"/>
  <c r="V105" i="12"/>
  <c r="Z105" i="12"/>
  <c r="AD105" i="12"/>
  <c r="AH105" i="12"/>
  <c r="AL105" i="12"/>
  <c r="J105" i="12"/>
  <c r="AP105" i="12"/>
  <c r="N105" i="12"/>
  <c r="AT105" i="12"/>
  <c r="K113" i="12"/>
  <c r="S113" i="12"/>
  <c r="AA113" i="12"/>
  <c r="AI113" i="12"/>
  <c r="AQ113" i="12"/>
  <c r="I113" i="12"/>
  <c r="Q113" i="12"/>
  <c r="Y113" i="12"/>
  <c r="AG113" i="12"/>
  <c r="AO113" i="12"/>
  <c r="N113" i="12"/>
  <c r="X113" i="12"/>
  <c r="AJ113" i="12"/>
  <c r="AT113" i="12"/>
  <c r="O113" i="12"/>
  <c r="Z113" i="12"/>
  <c r="AK113" i="12"/>
  <c r="P113" i="12"/>
  <c r="AB113" i="12"/>
  <c r="AL113" i="12"/>
  <c r="G113" i="12"/>
  <c r="R113" i="12"/>
  <c r="AC113" i="12"/>
  <c r="AM113" i="12"/>
  <c r="H113" i="12"/>
  <c r="T113" i="12"/>
  <c r="AD113" i="12"/>
  <c r="AN113" i="12"/>
  <c r="J113" i="12"/>
  <c r="U113" i="12"/>
  <c r="AE113" i="12"/>
  <c r="AP113" i="12"/>
  <c r="L113" i="12"/>
  <c r="V113" i="12"/>
  <c r="AF113" i="12"/>
  <c r="AR113" i="12"/>
  <c r="M113" i="12"/>
  <c r="W113" i="12"/>
  <c r="AH113" i="12"/>
  <c r="AS113" i="12"/>
  <c r="G121" i="12"/>
  <c r="O121" i="12"/>
  <c r="W121" i="12"/>
  <c r="AE121" i="12"/>
  <c r="AM121" i="12"/>
  <c r="H121" i="12"/>
  <c r="P121" i="12"/>
  <c r="X121" i="12"/>
  <c r="AF121" i="12"/>
  <c r="AN121" i="12"/>
  <c r="I121" i="12"/>
  <c r="Q121" i="12"/>
  <c r="Y121" i="12"/>
  <c r="AG121" i="12"/>
  <c r="AO121" i="12"/>
  <c r="J121" i="12"/>
  <c r="R121" i="12"/>
  <c r="Z121" i="12"/>
  <c r="AH121" i="12"/>
  <c r="AP121" i="12"/>
  <c r="K121" i="12"/>
  <c r="S121" i="12"/>
  <c r="AA121" i="12"/>
  <c r="AI121" i="12"/>
  <c r="AQ121" i="12"/>
  <c r="L121" i="12"/>
  <c r="T121" i="12"/>
  <c r="AB121" i="12"/>
  <c r="AJ121" i="12"/>
  <c r="AR121" i="12"/>
  <c r="M121" i="12"/>
  <c r="U121" i="12"/>
  <c r="AC121" i="12"/>
  <c r="AK121" i="12"/>
  <c r="AS121" i="12"/>
  <c r="N121" i="12"/>
  <c r="V121" i="12"/>
  <c r="AD121" i="12"/>
  <c r="AL121" i="12"/>
  <c r="AT121" i="12"/>
  <c r="G129" i="12"/>
  <c r="O129" i="12"/>
  <c r="W129" i="12"/>
  <c r="AE129" i="12"/>
  <c r="AM129" i="12"/>
  <c r="H129" i="12"/>
  <c r="P129" i="12"/>
  <c r="X129" i="12"/>
  <c r="AF129" i="12"/>
  <c r="AN129" i="12"/>
  <c r="I129" i="12"/>
  <c r="Q129" i="12"/>
  <c r="Y129" i="12"/>
  <c r="AG129" i="12"/>
  <c r="AO129" i="12"/>
  <c r="J129" i="12"/>
  <c r="R129" i="12"/>
  <c r="Z129" i="12"/>
  <c r="AH129" i="12"/>
  <c r="AP129" i="12"/>
  <c r="L129" i="12"/>
  <c r="T129" i="12"/>
  <c r="AB129" i="12"/>
  <c r="AJ129" i="12"/>
  <c r="AR129" i="12"/>
  <c r="M129" i="12"/>
  <c r="U129" i="12"/>
  <c r="AC129" i="12"/>
  <c r="AK129" i="12"/>
  <c r="AS129" i="12"/>
  <c r="AR93" i="12"/>
  <c r="L93" i="12"/>
  <c r="S132" i="12"/>
  <c r="AA131" i="12"/>
  <c r="AI130" i="12"/>
  <c r="AQ129" i="12"/>
  <c r="K129" i="12"/>
  <c r="S128" i="12"/>
  <c r="AA127" i="12"/>
  <c r="AI126" i="12"/>
  <c r="AQ125" i="12"/>
  <c r="K125" i="12"/>
  <c r="AM93" i="12"/>
  <c r="AT132" i="12"/>
  <c r="N132" i="12"/>
  <c r="AD130" i="12"/>
  <c r="AL129" i="12"/>
  <c r="AT128" i="12"/>
  <c r="N128" i="12"/>
  <c r="V127" i="12"/>
  <c r="AD126" i="12"/>
  <c r="AL125" i="12"/>
  <c r="AT124" i="12"/>
  <c r="K98" i="12"/>
  <c r="S98" i="12"/>
  <c r="AA98" i="12"/>
  <c r="AI98" i="12"/>
  <c r="AQ98" i="12"/>
  <c r="L98" i="12"/>
  <c r="T98" i="12"/>
  <c r="AB98" i="12"/>
  <c r="AJ98" i="12"/>
  <c r="AR98" i="12"/>
  <c r="M98" i="12"/>
  <c r="U98" i="12"/>
  <c r="AC98" i="12"/>
  <c r="AK98" i="12"/>
  <c r="AS98" i="12"/>
  <c r="N98" i="12"/>
  <c r="V98" i="12"/>
  <c r="AD98" i="12"/>
  <c r="AL98" i="12"/>
  <c r="AT98" i="12"/>
  <c r="G98" i="12"/>
  <c r="O98" i="12"/>
  <c r="W98" i="12"/>
  <c r="AE98" i="12"/>
  <c r="AM98" i="12"/>
  <c r="H98" i="12"/>
  <c r="P98" i="12"/>
  <c r="X98" i="12"/>
  <c r="AF98" i="12"/>
  <c r="AN98" i="12"/>
  <c r="I98" i="12"/>
  <c r="Q98" i="12"/>
  <c r="Y98" i="12"/>
  <c r="AG98" i="12"/>
  <c r="AO98" i="12"/>
  <c r="J98" i="12"/>
  <c r="R98" i="12"/>
  <c r="Z98" i="12"/>
  <c r="AH98" i="12"/>
  <c r="AP98" i="12"/>
  <c r="K99" i="12"/>
  <c r="S99" i="12"/>
  <c r="AA99" i="12"/>
  <c r="AI99" i="12"/>
  <c r="AQ99" i="12"/>
  <c r="L99" i="12"/>
  <c r="T99" i="12"/>
  <c r="AB99" i="12"/>
  <c r="AJ99" i="12"/>
  <c r="AR99" i="12"/>
  <c r="M99" i="12"/>
  <c r="U99" i="12"/>
  <c r="AC99" i="12"/>
  <c r="AK99" i="12"/>
  <c r="AS99" i="12"/>
  <c r="N99" i="12"/>
  <c r="V99" i="12"/>
  <c r="AD99" i="12"/>
  <c r="AL99" i="12"/>
  <c r="AT99" i="12"/>
  <c r="G99" i="12"/>
  <c r="O99" i="12"/>
  <c r="W99" i="12"/>
  <c r="AE99" i="12"/>
  <c r="AM99" i="12"/>
  <c r="H99" i="12"/>
  <c r="P99" i="12"/>
  <c r="X99" i="12"/>
  <c r="AF99" i="12"/>
  <c r="AN99" i="12"/>
  <c r="I99" i="12"/>
  <c r="Q99" i="12"/>
  <c r="Y99" i="12"/>
  <c r="AG99" i="12"/>
  <c r="AO99" i="12"/>
  <c r="AH99" i="12"/>
  <c r="AP99" i="12"/>
  <c r="J99" i="12"/>
  <c r="R99" i="12"/>
  <c r="Z99" i="12"/>
  <c r="K107" i="12"/>
  <c r="S107" i="12"/>
  <c r="AA107" i="12"/>
  <c r="AI107" i="12"/>
  <c r="AQ107" i="12"/>
  <c r="L107" i="12"/>
  <c r="T107" i="12"/>
  <c r="AB107" i="12"/>
  <c r="AJ107" i="12"/>
  <c r="AR107" i="12"/>
  <c r="M107" i="12"/>
  <c r="U107" i="12"/>
  <c r="AC107" i="12"/>
  <c r="AK107" i="12"/>
  <c r="AS107" i="12"/>
  <c r="G107" i="12"/>
  <c r="O107" i="12"/>
  <c r="W107" i="12"/>
  <c r="AE107" i="12"/>
  <c r="AM107" i="12"/>
  <c r="H107" i="12"/>
  <c r="P107" i="12"/>
  <c r="X107" i="12"/>
  <c r="AF107" i="12"/>
  <c r="AN107" i="12"/>
  <c r="I107" i="12"/>
  <c r="Q107" i="12"/>
  <c r="Y107" i="12"/>
  <c r="AG107" i="12"/>
  <c r="AO107" i="12"/>
  <c r="AH107" i="12"/>
  <c r="AL107" i="12"/>
  <c r="J107" i="12"/>
  <c r="AP107" i="12"/>
  <c r="N107" i="12"/>
  <c r="AT107" i="12"/>
  <c r="R107" i="12"/>
  <c r="V107" i="12"/>
  <c r="Z107" i="12"/>
  <c r="AD107" i="12"/>
  <c r="K115" i="12"/>
  <c r="S115" i="12"/>
  <c r="AA115" i="12"/>
  <c r="AI115" i="12"/>
  <c r="AQ115" i="12"/>
  <c r="I115" i="12"/>
  <c r="Q115" i="12"/>
  <c r="H115" i="12"/>
  <c r="T115" i="12"/>
  <c r="AC115" i="12"/>
  <c r="AL115" i="12"/>
  <c r="J115" i="12"/>
  <c r="U115" i="12"/>
  <c r="AD115" i="12"/>
  <c r="AM115" i="12"/>
  <c r="L115" i="12"/>
  <c r="V115" i="12"/>
  <c r="AE115" i="12"/>
  <c r="AN115" i="12"/>
  <c r="M115" i="12"/>
  <c r="W115" i="12"/>
  <c r="AF115" i="12"/>
  <c r="AO115" i="12"/>
  <c r="N115" i="12"/>
  <c r="X115" i="12"/>
  <c r="AG115" i="12"/>
  <c r="AP115" i="12"/>
  <c r="O115" i="12"/>
  <c r="Y115" i="12"/>
  <c r="AH115" i="12"/>
  <c r="AR115" i="12"/>
  <c r="P115" i="12"/>
  <c r="Z115" i="12"/>
  <c r="AJ115" i="12"/>
  <c r="AS115" i="12"/>
  <c r="G115" i="12"/>
  <c r="R115" i="12"/>
  <c r="AB115" i="12"/>
  <c r="AK115" i="12"/>
  <c r="AT115" i="12"/>
  <c r="G123" i="12"/>
  <c r="O123" i="12"/>
  <c r="W123" i="12"/>
  <c r="AE123" i="12"/>
  <c r="AM123" i="12"/>
  <c r="H123" i="12"/>
  <c r="P123" i="12"/>
  <c r="X123" i="12"/>
  <c r="AF123" i="12"/>
  <c r="AN123" i="12"/>
  <c r="I123" i="12"/>
  <c r="Q123" i="12"/>
  <c r="Y123" i="12"/>
  <c r="AG123" i="12"/>
  <c r="AO123" i="12"/>
  <c r="J123" i="12"/>
  <c r="R123" i="12"/>
  <c r="Z123" i="12"/>
  <c r="AH123" i="12"/>
  <c r="AP123" i="12"/>
  <c r="K123" i="12"/>
  <c r="S123" i="12"/>
  <c r="AA123" i="12"/>
  <c r="AI123" i="12"/>
  <c r="AQ123" i="12"/>
  <c r="L123" i="12"/>
  <c r="T123" i="12"/>
  <c r="AB123" i="12"/>
  <c r="AJ123" i="12"/>
  <c r="AR123" i="12"/>
  <c r="M123" i="12"/>
  <c r="U123" i="12"/>
  <c r="AC123" i="12"/>
  <c r="AK123" i="12"/>
  <c r="AS123" i="12"/>
  <c r="N123" i="12"/>
  <c r="V123" i="12"/>
  <c r="AD123" i="12"/>
  <c r="AL123" i="12"/>
  <c r="AT123" i="12"/>
  <c r="G131" i="12"/>
  <c r="O131" i="12"/>
  <c r="W131" i="12"/>
  <c r="AE131" i="12"/>
  <c r="AM131" i="12"/>
  <c r="H131" i="12"/>
  <c r="P131" i="12"/>
  <c r="X131" i="12"/>
  <c r="AF131" i="12"/>
  <c r="AN131" i="12"/>
  <c r="I131" i="12"/>
  <c r="Q131" i="12"/>
  <c r="Y131" i="12"/>
  <c r="AG131" i="12"/>
  <c r="AO131" i="12"/>
  <c r="J131" i="12"/>
  <c r="R131" i="12"/>
  <c r="Z131" i="12"/>
  <c r="AH131" i="12"/>
  <c r="AP131" i="12"/>
  <c r="L131" i="12"/>
  <c r="T131" i="12"/>
  <c r="AB131" i="12"/>
  <c r="AJ131" i="12"/>
  <c r="AR131" i="12"/>
  <c r="M131" i="12"/>
  <c r="U131" i="12"/>
  <c r="AC131" i="12"/>
  <c r="AK131" i="12"/>
  <c r="AS131" i="12"/>
  <c r="AJ93" i="12"/>
  <c r="AQ132" i="12"/>
  <c r="K132" i="12"/>
  <c r="S131" i="12"/>
  <c r="AA130" i="12"/>
  <c r="AI129" i="12"/>
  <c r="AQ128" i="12"/>
  <c r="K128" i="12"/>
  <c r="S127" i="12"/>
  <c r="AA126" i="12"/>
  <c r="AI125" i="12"/>
  <c r="K106" i="12"/>
  <c r="S106" i="12"/>
  <c r="AA106" i="12"/>
  <c r="AI106" i="12"/>
  <c r="AQ106" i="12"/>
  <c r="L106" i="12"/>
  <c r="T106" i="12"/>
  <c r="AB106" i="12"/>
  <c r="AJ106" i="12"/>
  <c r="AR106" i="12"/>
  <c r="M106" i="12"/>
  <c r="U106" i="12"/>
  <c r="AC106" i="12"/>
  <c r="AK106" i="12"/>
  <c r="AS106" i="12"/>
  <c r="G106" i="12"/>
  <c r="O106" i="12"/>
  <c r="W106" i="12"/>
  <c r="AE106" i="12"/>
  <c r="AM106" i="12"/>
  <c r="H106" i="12"/>
  <c r="P106" i="12"/>
  <c r="X106" i="12"/>
  <c r="AF106" i="12"/>
  <c r="AN106" i="12"/>
  <c r="I106" i="12"/>
  <c r="Q106" i="12"/>
  <c r="Y106" i="12"/>
  <c r="AG106" i="12"/>
  <c r="AO106" i="12"/>
  <c r="J106" i="12"/>
  <c r="AP106" i="12"/>
  <c r="N106" i="12"/>
  <c r="AT106" i="12"/>
  <c r="R106" i="12"/>
  <c r="V106" i="12"/>
  <c r="Z106" i="12"/>
  <c r="AD106" i="12"/>
  <c r="AH106" i="12"/>
  <c r="AL106" i="12"/>
  <c r="G124" i="12"/>
  <c r="O124" i="12"/>
  <c r="W124" i="12"/>
  <c r="AE124" i="12"/>
  <c r="AM124" i="12"/>
  <c r="H124" i="12"/>
  <c r="P124" i="12"/>
  <c r="X124" i="12"/>
  <c r="AF124" i="12"/>
  <c r="AN124" i="12"/>
  <c r="I124" i="12"/>
  <c r="Q124" i="12"/>
  <c r="Y124" i="12"/>
  <c r="AG124" i="12"/>
  <c r="AO124" i="12"/>
  <c r="J124" i="12"/>
  <c r="R124" i="12"/>
  <c r="Z124" i="12"/>
  <c r="AH124" i="12"/>
  <c r="AP124" i="12"/>
  <c r="K124" i="12"/>
  <c r="S124" i="12"/>
  <c r="AA124" i="12"/>
  <c r="L124" i="12"/>
  <c r="T124" i="12"/>
  <c r="AB124" i="12"/>
  <c r="AJ124" i="12"/>
  <c r="AR124" i="12"/>
  <c r="M124" i="12"/>
  <c r="U124" i="12"/>
  <c r="AC124" i="12"/>
  <c r="AK124" i="12"/>
  <c r="AS124" i="12"/>
  <c r="AE93" i="12"/>
  <c r="AL132" i="12"/>
  <c r="AT131" i="12"/>
  <c r="N131" i="12"/>
  <c r="V130" i="12"/>
  <c r="AD129" i="12"/>
  <c r="AL128" i="12"/>
  <c r="AT127" i="12"/>
  <c r="N127" i="12"/>
  <c r="V126" i="12"/>
  <c r="AD125" i="12"/>
  <c r="AL124" i="12"/>
  <c r="Q14" i="12" l="1"/>
  <c r="Q13" i="12"/>
  <c r="Q12" i="12"/>
  <c r="O110" i="16" l="1"/>
  <c r="N110" i="16"/>
  <c r="M110" i="16"/>
  <c r="L110" i="16"/>
  <c r="O109" i="16"/>
  <c r="N109" i="16"/>
  <c r="M109" i="16"/>
  <c r="L109" i="16"/>
  <c r="O108" i="16"/>
  <c r="N108" i="16"/>
  <c r="M108" i="16"/>
  <c r="L108" i="16"/>
  <c r="O107" i="16"/>
  <c r="N107" i="16"/>
  <c r="M107" i="16"/>
  <c r="L107" i="16"/>
  <c r="O106" i="16"/>
  <c r="N106" i="16"/>
  <c r="M106" i="16"/>
  <c r="L106" i="16"/>
  <c r="O105" i="16"/>
  <c r="N105" i="16"/>
  <c r="M105" i="16"/>
  <c r="L105" i="16"/>
  <c r="O104" i="16"/>
  <c r="N104" i="16"/>
  <c r="M104" i="16"/>
  <c r="L104" i="16"/>
  <c r="O103" i="16"/>
  <c r="N103" i="16"/>
  <c r="M103" i="16"/>
  <c r="L103" i="16"/>
  <c r="O102" i="16"/>
  <c r="N102" i="16"/>
  <c r="M102" i="16"/>
  <c r="L102" i="16"/>
  <c r="O101" i="16"/>
  <c r="N101" i="16"/>
  <c r="M101" i="16"/>
  <c r="L101" i="16"/>
  <c r="O100" i="16"/>
  <c r="N100" i="16"/>
  <c r="M100" i="16"/>
  <c r="L100" i="16"/>
  <c r="O99" i="16"/>
  <c r="N99" i="16"/>
  <c r="M99" i="16"/>
  <c r="L99" i="16"/>
  <c r="O98" i="16"/>
  <c r="N98" i="16"/>
  <c r="M98" i="16"/>
  <c r="L98" i="16"/>
  <c r="O97" i="16"/>
  <c r="N97" i="16"/>
  <c r="M97" i="16"/>
  <c r="L97" i="16"/>
  <c r="O96" i="16"/>
  <c r="N96" i="16"/>
  <c r="M96" i="16"/>
  <c r="L96" i="16"/>
  <c r="O95" i="16"/>
  <c r="N95" i="16"/>
  <c r="M95" i="16"/>
  <c r="L95" i="16"/>
  <c r="O94" i="16"/>
  <c r="N94" i="16"/>
  <c r="M94" i="16"/>
  <c r="L94" i="16"/>
  <c r="O92" i="16"/>
  <c r="N92" i="16"/>
  <c r="M92" i="16"/>
  <c r="L92" i="16"/>
  <c r="O91" i="16"/>
  <c r="N91" i="16"/>
  <c r="M91" i="16"/>
  <c r="L91" i="16"/>
  <c r="O90" i="16"/>
  <c r="N90" i="16"/>
  <c r="M90" i="16"/>
  <c r="L90" i="16"/>
  <c r="O89" i="16"/>
  <c r="N89" i="16"/>
  <c r="M89" i="16"/>
  <c r="L89" i="16"/>
  <c r="T84" i="16"/>
  <c r="L84" i="16" s="1"/>
  <c r="K84" i="16"/>
  <c r="T83" i="16"/>
  <c r="L83" i="16" s="1"/>
  <c r="K83" i="16"/>
  <c r="T82" i="16"/>
  <c r="L82" i="16" s="1"/>
  <c r="K82" i="16"/>
  <c r="T81" i="16"/>
  <c r="L81" i="16"/>
  <c r="M81" i="16" s="1"/>
  <c r="K81" i="16"/>
  <c r="T80" i="16"/>
  <c r="L80" i="16" s="1"/>
  <c r="K80" i="16"/>
  <c r="T79" i="16"/>
  <c r="L79" i="16" s="1"/>
  <c r="K79" i="16"/>
  <c r="T78" i="16"/>
  <c r="L78" i="16" s="1"/>
  <c r="N78" i="16" s="1"/>
  <c r="K78" i="16"/>
  <c r="T77" i="16"/>
  <c r="L77" i="16" s="1"/>
  <c r="N77" i="16" s="1"/>
  <c r="K77" i="16"/>
  <c r="T76" i="16"/>
  <c r="L76" i="16" s="1"/>
  <c r="N76" i="16" s="1"/>
  <c r="K76" i="16"/>
  <c r="T75" i="16"/>
  <c r="L75" i="16" s="1"/>
  <c r="K75" i="16"/>
  <c r="D75" i="16"/>
  <c r="T74" i="16"/>
  <c r="L74" i="16"/>
  <c r="O74" i="16" s="1"/>
  <c r="K74" i="16"/>
  <c r="D74" i="16"/>
  <c r="T73" i="16"/>
  <c r="L73" i="16"/>
  <c r="N73" i="16" s="1"/>
  <c r="K73" i="16"/>
  <c r="D73" i="16"/>
  <c r="T72" i="16"/>
  <c r="L72" i="16" s="1"/>
  <c r="K72" i="16"/>
  <c r="D72" i="16"/>
  <c r="T71" i="16"/>
  <c r="L71" i="16" s="1"/>
  <c r="K71" i="16"/>
  <c r="D71" i="16"/>
  <c r="T70" i="16"/>
  <c r="L70" i="16" s="1"/>
  <c r="R70" i="16" s="1"/>
  <c r="K70" i="16"/>
  <c r="D70" i="16"/>
  <c r="T69" i="16"/>
  <c r="L69" i="16" s="1"/>
  <c r="K69" i="16"/>
  <c r="T68" i="16"/>
  <c r="L68" i="16" s="1"/>
  <c r="R68" i="16" s="1"/>
  <c r="K68" i="16"/>
  <c r="T67" i="16"/>
  <c r="L67" i="16" s="1"/>
  <c r="K67" i="16"/>
  <c r="T66" i="16"/>
  <c r="L66" i="16"/>
  <c r="R66" i="16" s="1"/>
  <c r="K66" i="16"/>
  <c r="T65" i="16"/>
  <c r="L65" i="16" s="1"/>
  <c r="K65" i="16"/>
  <c r="G65" i="16"/>
  <c r="F65" i="16"/>
  <c r="E65" i="16"/>
  <c r="D65" i="16"/>
  <c r="C65" i="16"/>
  <c r="B65" i="16"/>
  <c r="T64" i="16"/>
  <c r="L64" i="16" s="1"/>
  <c r="R64" i="16" s="1"/>
  <c r="K64" i="16"/>
  <c r="T63" i="16"/>
  <c r="L63" i="16" s="1"/>
  <c r="R63" i="16" s="1"/>
  <c r="K63" i="16"/>
  <c r="Q59" i="16"/>
  <c r="P59" i="16"/>
  <c r="O59" i="16"/>
  <c r="N59" i="16"/>
  <c r="M59" i="16"/>
  <c r="A59" i="16"/>
  <c r="Y59" i="16" s="1"/>
  <c r="Y58" i="16"/>
  <c r="Q58" i="16"/>
  <c r="P58" i="16"/>
  <c r="O58" i="16"/>
  <c r="N58" i="16"/>
  <c r="M58" i="16"/>
  <c r="A58" i="16"/>
  <c r="Y57" i="16"/>
  <c r="Q57" i="16"/>
  <c r="P57" i="16"/>
  <c r="O57" i="16"/>
  <c r="N57" i="16"/>
  <c r="M57" i="16"/>
  <c r="A57" i="16"/>
  <c r="Y56" i="16"/>
  <c r="Q56" i="16"/>
  <c r="P56" i="16"/>
  <c r="O56" i="16"/>
  <c r="N56" i="16"/>
  <c r="M56" i="16"/>
  <c r="A56" i="16"/>
  <c r="Q55" i="16"/>
  <c r="P55" i="16"/>
  <c r="O55" i="16"/>
  <c r="N55" i="16"/>
  <c r="M55" i="16"/>
  <c r="A55" i="16"/>
  <c r="Y55" i="16" s="1"/>
  <c r="Q54" i="16"/>
  <c r="P54" i="16"/>
  <c r="O54" i="16"/>
  <c r="N54" i="16"/>
  <c r="M54" i="16"/>
  <c r="A54" i="16"/>
  <c r="Y54" i="16" s="1"/>
  <c r="Y53" i="16"/>
  <c r="Q53" i="16"/>
  <c r="P53" i="16"/>
  <c r="O53" i="16"/>
  <c r="N53" i="16"/>
  <c r="M53" i="16"/>
  <c r="A53" i="16"/>
  <c r="Q52" i="16"/>
  <c r="P52" i="16"/>
  <c r="O52" i="16"/>
  <c r="N52" i="16"/>
  <c r="M52" i="16"/>
  <c r="A52" i="16"/>
  <c r="Y52" i="16" s="1"/>
  <c r="Q51" i="16"/>
  <c r="P51" i="16"/>
  <c r="O51" i="16"/>
  <c r="N51" i="16"/>
  <c r="M51" i="16"/>
  <c r="A51" i="16"/>
  <c r="L18" i="16" s="1"/>
  <c r="Y50" i="16"/>
  <c r="Q50" i="16"/>
  <c r="P50" i="16"/>
  <c r="O50" i="16"/>
  <c r="N50" i="16"/>
  <c r="M50" i="16"/>
  <c r="A50" i="16"/>
  <c r="Y49" i="16"/>
  <c r="Q49" i="16"/>
  <c r="P49" i="16"/>
  <c r="O49" i="16"/>
  <c r="N49" i="16"/>
  <c r="M49" i="16"/>
  <c r="A49" i="16"/>
  <c r="L16" i="16" s="1"/>
  <c r="Y48" i="16"/>
  <c r="Q48" i="16"/>
  <c r="P48" i="16"/>
  <c r="O48" i="16"/>
  <c r="N48" i="16"/>
  <c r="M48" i="16"/>
  <c r="A48" i="16"/>
  <c r="A47" i="16"/>
  <c r="A46" i="16"/>
  <c r="L13" i="16" s="1"/>
  <c r="A45" i="16"/>
  <c r="L12" i="16" s="1"/>
  <c r="A44" i="16"/>
  <c r="L11" i="16" s="1"/>
  <c r="A43" i="16"/>
  <c r="A42" i="16"/>
  <c r="L9" i="16" s="1"/>
  <c r="Q41" i="16"/>
  <c r="P41" i="16"/>
  <c r="O41" i="16"/>
  <c r="N41" i="16"/>
  <c r="M41" i="16"/>
  <c r="A41" i="16"/>
  <c r="L8" i="16" s="1"/>
  <c r="A40" i="16"/>
  <c r="F39" i="16"/>
  <c r="C39" i="16"/>
  <c r="N6" i="16" s="1"/>
  <c r="B39" i="16"/>
  <c r="A39" i="16"/>
  <c r="L6" i="16" s="1"/>
  <c r="L36" i="16"/>
  <c r="K36" i="16"/>
  <c r="J36" i="16"/>
  <c r="I36" i="16"/>
  <c r="H36" i="16"/>
  <c r="L26" i="16"/>
  <c r="F26" i="16"/>
  <c r="E26" i="16"/>
  <c r="D26" i="16"/>
  <c r="C26" i="16"/>
  <c r="B26" i="16"/>
  <c r="L25" i="16"/>
  <c r="F25" i="16"/>
  <c r="E25" i="16"/>
  <c r="D25" i="16"/>
  <c r="C25" i="16"/>
  <c r="B25" i="16"/>
  <c r="L24" i="16"/>
  <c r="F24" i="16"/>
  <c r="E24" i="16"/>
  <c r="D24" i="16"/>
  <c r="C24" i="16"/>
  <c r="B24" i="16"/>
  <c r="L23" i="16"/>
  <c r="F23" i="16"/>
  <c r="E23" i="16"/>
  <c r="D23" i="16"/>
  <c r="C23" i="16"/>
  <c r="B23" i="16"/>
  <c r="L22" i="16"/>
  <c r="F22" i="16"/>
  <c r="E22" i="16"/>
  <c r="D22" i="16"/>
  <c r="C22" i="16"/>
  <c r="B22" i="16"/>
  <c r="L21" i="16"/>
  <c r="F21" i="16"/>
  <c r="E21" i="16"/>
  <c r="D21" i="16"/>
  <c r="C21" i="16"/>
  <c r="B21" i="16"/>
  <c r="L20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L17" i="16"/>
  <c r="F17" i="16"/>
  <c r="E17" i="16"/>
  <c r="D17" i="16"/>
  <c r="C17" i="16"/>
  <c r="B17" i="16"/>
  <c r="F16" i="16"/>
  <c r="E16" i="16"/>
  <c r="D16" i="16"/>
  <c r="C16" i="16"/>
  <c r="B16" i="16"/>
  <c r="L15" i="16"/>
  <c r="F15" i="16"/>
  <c r="E15" i="16"/>
  <c r="D15" i="16"/>
  <c r="C15" i="16"/>
  <c r="T48" i="16" s="1"/>
  <c r="B15" i="16"/>
  <c r="L14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E9" i="16"/>
  <c r="D9" i="16"/>
  <c r="C9" i="16"/>
  <c r="B9" i="16"/>
  <c r="E8" i="16"/>
  <c r="D8" i="16"/>
  <c r="C8" i="16"/>
  <c r="B8" i="16"/>
  <c r="L7" i="16"/>
  <c r="E7" i="16"/>
  <c r="D7" i="16"/>
  <c r="C7" i="16"/>
  <c r="B7" i="16"/>
  <c r="P6" i="16"/>
  <c r="F7" i="16"/>
  <c r="B10" i="16"/>
  <c r="P70" i="16" l="1"/>
  <c r="P90" i="16"/>
  <c r="P91" i="16"/>
  <c r="P92" i="16"/>
  <c r="P94" i="16"/>
  <c r="P96" i="16"/>
  <c r="P99" i="16"/>
  <c r="P101" i="16"/>
  <c r="P103" i="16"/>
  <c r="P105" i="16"/>
  <c r="P107" i="16"/>
  <c r="P109" i="16"/>
  <c r="P64" i="16"/>
  <c r="P98" i="16"/>
  <c r="P100" i="16"/>
  <c r="P102" i="16"/>
  <c r="P104" i="16"/>
  <c r="P106" i="16"/>
  <c r="P108" i="16"/>
  <c r="P110" i="16"/>
  <c r="V52" i="16"/>
  <c r="V41" i="16"/>
  <c r="H14" i="16"/>
  <c r="T51" i="16"/>
  <c r="W56" i="16"/>
  <c r="U59" i="16"/>
  <c r="W50" i="16"/>
  <c r="O63" i="16"/>
  <c r="P73" i="16"/>
  <c r="V56" i="16"/>
  <c r="V58" i="16"/>
  <c r="R73" i="16"/>
  <c r="W49" i="16"/>
  <c r="U51" i="16"/>
  <c r="L19" i="16"/>
  <c r="O64" i="16"/>
  <c r="N84" i="16"/>
  <c r="O40" i="16"/>
  <c r="U40" i="16" s="1"/>
  <c r="M73" i="16"/>
  <c r="Y51" i="16"/>
  <c r="O73" i="16"/>
  <c r="N82" i="16"/>
  <c r="M82" i="16"/>
  <c r="N75" i="16"/>
  <c r="M75" i="16"/>
  <c r="N79" i="16"/>
  <c r="M79" i="16"/>
  <c r="M72" i="16"/>
  <c r="R72" i="16"/>
  <c r="P72" i="16"/>
  <c r="O72" i="16"/>
  <c r="N72" i="16"/>
  <c r="N83" i="16"/>
  <c r="M83" i="16"/>
  <c r="P95" i="16"/>
  <c r="U41" i="16"/>
  <c r="U52" i="16"/>
  <c r="U56" i="16"/>
  <c r="V49" i="16"/>
  <c r="P63" i="16"/>
  <c r="R97" i="16"/>
  <c r="V51" i="16"/>
  <c r="U53" i="16"/>
  <c r="S89" i="16"/>
  <c r="V48" i="16"/>
  <c r="V55" i="16"/>
  <c r="V59" i="16"/>
  <c r="V50" i="16"/>
  <c r="V54" i="16"/>
  <c r="V53" i="16"/>
  <c r="V57" i="16"/>
  <c r="U54" i="16"/>
  <c r="W55" i="16"/>
  <c r="W59" i="16"/>
  <c r="U50" i="16"/>
  <c r="W51" i="16"/>
  <c r="H20" i="16"/>
  <c r="U57" i="16"/>
  <c r="H26" i="16"/>
  <c r="H22" i="16"/>
  <c r="W52" i="16"/>
  <c r="S50" i="16"/>
  <c r="T54" i="16"/>
  <c r="W57" i="16"/>
  <c r="W48" i="16"/>
  <c r="T50" i="16"/>
  <c r="H23" i="16"/>
  <c r="U55" i="16"/>
  <c r="U58" i="16"/>
  <c r="W54" i="16"/>
  <c r="H12" i="16"/>
  <c r="S56" i="16"/>
  <c r="T57" i="16"/>
  <c r="H15" i="16"/>
  <c r="H16" i="16"/>
  <c r="W53" i="16"/>
  <c r="T56" i="16"/>
  <c r="W58" i="16"/>
  <c r="U48" i="16"/>
  <c r="P65" i="16"/>
  <c r="O65" i="16"/>
  <c r="N65" i="16"/>
  <c r="M65" i="16"/>
  <c r="R65" i="16"/>
  <c r="H10" i="16"/>
  <c r="H7" i="16"/>
  <c r="P69" i="16"/>
  <c r="Q47" i="16" s="1"/>
  <c r="W47" i="16" s="1"/>
  <c r="O69" i="16"/>
  <c r="N69" i="16"/>
  <c r="M69" i="16"/>
  <c r="R69" i="16"/>
  <c r="O47" i="16" s="1"/>
  <c r="U47" i="16" s="1"/>
  <c r="P67" i="16"/>
  <c r="O67" i="16"/>
  <c r="N67" i="16"/>
  <c r="M67" i="16"/>
  <c r="R67" i="16"/>
  <c r="O42" i="16" s="1"/>
  <c r="U42" i="16" s="1"/>
  <c r="U49" i="16"/>
  <c r="Q6" i="16"/>
  <c r="F8" i="16"/>
  <c r="W41" i="16" s="1"/>
  <c r="L10" i="16"/>
  <c r="H13" i="16"/>
  <c r="S51" i="16"/>
  <c r="S58" i="16"/>
  <c r="N44" i="16"/>
  <c r="T44" i="16" s="1"/>
  <c r="M76" i="16"/>
  <c r="R81" i="16"/>
  <c r="P81" i="16"/>
  <c r="O81" i="16"/>
  <c r="M84" i="16"/>
  <c r="Q90" i="16"/>
  <c r="Q92" i="16"/>
  <c r="Q95" i="16"/>
  <c r="Q97" i="16"/>
  <c r="Q99" i="16"/>
  <c r="Q101" i="16"/>
  <c r="Q103" i="16"/>
  <c r="Q105" i="16"/>
  <c r="Q107" i="16"/>
  <c r="Q109" i="16"/>
  <c r="R99" i="16"/>
  <c r="R101" i="16"/>
  <c r="R103" i="16"/>
  <c r="R105" i="16"/>
  <c r="R107" i="16"/>
  <c r="R109" i="16"/>
  <c r="P97" i="16"/>
  <c r="H19" i="16"/>
  <c r="S52" i="16"/>
  <c r="T58" i="16"/>
  <c r="S59" i="16"/>
  <c r="O70" i="16"/>
  <c r="N70" i="16"/>
  <c r="M70" i="16"/>
  <c r="R78" i="16"/>
  <c r="P78" i="16"/>
  <c r="O78" i="16"/>
  <c r="R90" i="16"/>
  <c r="R92" i="16"/>
  <c r="R95" i="16"/>
  <c r="T52" i="16"/>
  <c r="T59" i="16"/>
  <c r="N64" i="16"/>
  <c r="M64" i="16"/>
  <c r="R75" i="16"/>
  <c r="P75" i="16"/>
  <c r="O75" i="16"/>
  <c r="M78" i="16"/>
  <c r="N81" i="16"/>
  <c r="R83" i="16"/>
  <c r="P83" i="16"/>
  <c r="O83" i="16"/>
  <c r="S90" i="16"/>
  <c r="S92" i="16"/>
  <c r="S95" i="16"/>
  <c r="S97" i="16"/>
  <c r="S99" i="16"/>
  <c r="S101" i="16"/>
  <c r="S103" i="16"/>
  <c r="S105" i="16"/>
  <c r="S107" i="16"/>
  <c r="S109" i="16"/>
  <c r="N71" i="16"/>
  <c r="M71" i="16"/>
  <c r="R76" i="16"/>
  <c r="P76" i="16"/>
  <c r="O76" i="16"/>
  <c r="R84" i="16"/>
  <c r="P84" i="16"/>
  <c r="O84" i="16"/>
  <c r="F9" i="16"/>
  <c r="S48" i="16"/>
  <c r="H17" i="16"/>
  <c r="S53" i="16"/>
  <c r="S54" i="16"/>
  <c r="H21" i="16"/>
  <c r="R74" i="16"/>
  <c r="P74" i="16"/>
  <c r="R80" i="16"/>
  <c r="P80" i="16"/>
  <c r="O80" i="16"/>
  <c r="P89" i="16"/>
  <c r="S41" i="16"/>
  <c r="S49" i="16"/>
  <c r="O71" i="16"/>
  <c r="M74" i="16"/>
  <c r="R77" i="16"/>
  <c r="P77" i="16"/>
  <c r="O77" i="16"/>
  <c r="M80" i="16"/>
  <c r="Q89" i="16"/>
  <c r="Q91" i="16"/>
  <c r="Q94" i="16"/>
  <c r="Q96" i="16"/>
  <c r="Q98" i="16"/>
  <c r="Q100" i="16"/>
  <c r="Q102" i="16"/>
  <c r="Q104" i="16"/>
  <c r="Q106" i="16"/>
  <c r="Q108" i="16"/>
  <c r="Q110" i="16"/>
  <c r="H11" i="16"/>
  <c r="T53" i="16"/>
  <c r="S55" i="16"/>
  <c r="M6" i="16"/>
  <c r="T41" i="16"/>
  <c r="T49" i="16"/>
  <c r="H18" i="16"/>
  <c r="T55" i="16"/>
  <c r="H25" i="16"/>
  <c r="N63" i="16"/>
  <c r="M63" i="16"/>
  <c r="P71" i="16"/>
  <c r="N74" i="16"/>
  <c r="M77" i="16"/>
  <c r="N80" i="16"/>
  <c r="R82" i="16"/>
  <c r="P82" i="16"/>
  <c r="O82" i="16"/>
  <c r="R89" i="16"/>
  <c r="R91" i="16"/>
  <c r="R94" i="16"/>
  <c r="R96" i="16"/>
  <c r="R98" i="16"/>
  <c r="R100" i="16"/>
  <c r="R102" i="16"/>
  <c r="R104" i="16"/>
  <c r="R106" i="16"/>
  <c r="R108" i="16"/>
  <c r="R110" i="16"/>
  <c r="S57" i="16"/>
  <c r="H24" i="16"/>
  <c r="P66" i="16"/>
  <c r="Q42" i="16" s="1"/>
  <c r="O66" i="16"/>
  <c r="N66" i="16"/>
  <c r="M66" i="16"/>
  <c r="P68" i="16"/>
  <c r="Q40" i="16" s="1"/>
  <c r="W40" i="16" s="1"/>
  <c r="F40" i="16" s="1"/>
  <c r="O68" i="16"/>
  <c r="P40" i="16" s="1"/>
  <c r="V40" i="16" s="1"/>
  <c r="E40" i="16" s="1"/>
  <c r="N68" i="16"/>
  <c r="N40" i="16" s="1"/>
  <c r="T40" i="16" s="1"/>
  <c r="C40" i="16" s="1"/>
  <c r="M68" i="16"/>
  <c r="M40" i="16" s="1"/>
  <c r="S40" i="16" s="1"/>
  <c r="B40" i="16" s="1"/>
  <c r="R71" i="16"/>
  <c r="R79" i="16"/>
  <c r="P79" i="16"/>
  <c r="O79" i="16"/>
  <c r="S91" i="16"/>
  <c r="S94" i="16"/>
  <c r="S96" i="16"/>
  <c r="S98" i="16"/>
  <c r="S100" i="16"/>
  <c r="S102" i="16"/>
  <c r="S104" i="16"/>
  <c r="S106" i="16"/>
  <c r="S108" i="16"/>
  <c r="S110" i="16"/>
  <c r="P44" i="16" l="1"/>
  <c r="V44" i="16" s="1"/>
  <c r="O46" i="16"/>
  <c r="U46" i="16" s="1"/>
  <c r="Q43" i="16"/>
  <c r="W43" i="16" s="1"/>
  <c r="Q44" i="16"/>
  <c r="W44" i="16" s="1"/>
  <c r="M47" i="16"/>
  <c r="S47" i="16" s="1"/>
  <c r="M45" i="16"/>
  <c r="S45" i="16" s="1"/>
  <c r="N45" i="16"/>
  <c r="T45" i="16" s="1"/>
  <c r="P45" i="16"/>
  <c r="V45" i="16" s="1"/>
  <c r="Q45" i="16"/>
  <c r="W45" i="16" s="1"/>
  <c r="Q46" i="16"/>
  <c r="W46" i="16" s="1"/>
  <c r="N47" i="16"/>
  <c r="T47" i="16" s="1"/>
  <c r="M46" i="16"/>
  <c r="S46" i="16" s="1"/>
  <c r="N46" i="16"/>
  <c r="T46" i="16" s="1"/>
  <c r="M44" i="16"/>
  <c r="S44" i="16" s="1"/>
  <c r="O44" i="16"/>
  <c r="U44" i="16" s="1"/>
  <c r="P43" i="16"/>
  <c r="V43" i="16" s="1"/>
  <c r="O45" i="16"/>
  <c r="U45" i="16" s="1"/>
  <c r="P47" i="16"/>
  <c r="V47" i="16" s="1"/>
  <c r="M43" i="16"/>
  <c r="S43" i="16" s="1"/>
  <c r="H8" i="16"/>
  <c r="C41" i="16"/>
  <c r="N7" i="16"/>
  <c r="Q7" i="16"/>
  <c r="F41" i="16"/>
  <c r="Y40" i="16"/>
  <c r="Y41" i="16" s="1"/>
  <c r="B41" i="16"/>
  <c r="M7" i="16"/>
  <c r="P42" i="16"/>
  <c r="V42" i="16" s="1"/>
  <c r="O43" i="16"/>
  <c r="U43" i="16" s="1"/>
  <c r="P46" i="16"/>
  <c r="V46" i="16" s="1"/>
  <c r="N43" i="16"/>
  <c r="T43" i="16" s="1"/>
  <c r="W42" i="16"/>
  <c r="E41" i="16"/>
  <c r="P7" i="16"/>
  <c r="H9" i="16"/>
  <c r="M42" i="16"/>
  <c r="S42" i="16" s="1"/>
  <c r="N42" i="16"/>
  <c r="T42" i="16" s="1"/>
  <c r="H28" i="16" l="1"/>
  <c r="F42" i="16"/>
  <c r="Q8" i="16"/>
  <c r="Y42" i="16"/>
  <c r="Y43" i="16" s="1"/>
  <c r="Y44" i="16" s="1"/>
  <c r="Y45" i="16" s="1"/>
  <c r="Y46" i="16" s="1"/>
  <c r="Y47" i="16" s="1"/>
  <c r="E42" i="16"/>
  <c r="P8" i="16"/>
  <c r="B42" i="16"/>
  <c r="M8" i="16"/>
  <c r="C42" i="16"/>
  <c r="N8" i="16"/>
  <c r="E43" i="16" l="1"/>
  <c r="P9" i="16"/>
  <c r="C43" i="16"/>
  <c r="N9" i="16"/>
  <c r="F43" i="16"/>
  <c r="Q9" i="16"/>
  <c r="B43" i="16"/>
  <c r="M9" i="16"/>
  <c r="B44" i="16" l="1"/>
  <c r="M10" i="16"/>
  <c r="N10" i="16"/>
  <c r="C44" i="16"/>
  <c r="F44" i="16"/>
  <c r="Q10" i="16"/>
  <c r="E44" i="16"/>
  <c r="P10" i="16"/>
  <c r="C45" i="16" l="1"/>
  <c r="N11" i="16"/>
  <c r="E45" i="16"/>
  <c r="P11" i="16"/>
  <c r="Q11" i="16"/>
  <c r="F45" i="16"/>
  <c r="B45" i="16"/>
  <c r="M11" i="16"/>
  <c r="E46" i="16" l="1"/>
  <c r="P12" i="16"/>
  <c r="Q12" i="16"/>
  <c r="F46" i="16"/>
  <c r="B46" i="16"/>
  <c r="M12" i="16"/>
  <c r="C46" i="16"/>
  <c r="N12" i="16"/>
  <c r="C47" i="16" l="1"/>
  <c r="N13" i="16"/>
  <c r="F47" i="16"/>
  <c r="Q13" i="16"/>
  <c r="M13" i="16"/>
  <c r="B47" i="16"/>
  <c r="E47" i="16"/>
  <c r="P13" i="16"/>
  <c r="C48" i="16" l="1"/>
  <c r="N14" i="16"/>
  <c r="B48" i="16"/>
  <c r="M14" i="16"/>
  <c r="E48" i="16"/>
  <c r="P14" i="16"/>
  <c r="Q14" i="16"/>
  <c r="F48" i="16"/>
  <c r="Q15" i="16" l="1"/>
  <c r="F49" i="16"/>
  <c r="C49" i="16"/>
  <c r="N15" i="16"/>
  <c r="E49" i="16"/>
  <c r="P15" i="16"/>
  <c r="B49" i="16"/>
  <c r="M15" i="16"/>
  <c r="B50" i="16" l="1"/>
  <c r="M16" i="16"/>
  <c r="E50" i="16"/>
  <c r="P16" i="16"/>
  <c r="Q16" i="16"/>
  <c r="F50" i="16"/>
  <c r="C50" i="16"/>
  <c r="N16" i="16"/>
  <c r="C51" i="16" l="1"/>
  <c r="N17" i="16"/>
  <c r="E51" i="16"/>
  <c r="P17" i="16"/>
  <c r="F51" i="16"/>
  <c r="Q17" i="16"/>
  <c r="B51" i="16"/>
  <c r="M17" i="16"/>
  <c r="F52" i="16" l="1"/>
  <c r="Q18" i="16"/>
  <c r="E52" i="16"/>
  <c r="P18" i="16"/>
  <c r="B52" i="16"/>
  <c r="M18" i="16"/>
  <c r="N18" i="16"/>
  <c r="C52" i="16"/>
  <c r="F53" i="16" l="1"/>
  <c r="Q19" i="16"/>
  <c r="C53" i="16"/>
  <c r="N19" i="16"/>
  <c r="B53" i="16"/>
  <c r="M19" i="16"/>
  <c r="E53" i="16"/>
  <c r="P19" i="16"/>
  <c r="E54" i="16" l="1"/>
  <c r="P20" i="16"/>
  <c r="C54" i="16"/>
  <c r="N20" i="16"/>
  <c r="Q20" i="16"/>
  <c r="F54" i="16"/>
  <c r="B54" i="16"/>
  <c r="M20" i="16"/>
  <c r="F55" i="16" l="1"/>
  <c r="Q21" i="16"/>
  <c r="C55" i="16"/>
  <c r="N21" i="16"/>
  <c r="M21" i="16"/>
  <c r="B55" i="16"/>
  <c r="E55" i="16"/>
  <c r="P21" i="16"/>
  <c r="E56" i="16" l="1"/>
  <c r="P22" i="16"/>
  <c r="C56" i="16"/>
  <c r="N22" i="16"/>
  <c r="B56" i="16"/>
  <c r="M22" i="16"/>
  <c r="Q22" i="16"/>
  <c r="F56" i="16"/>
  <c r="C57" i="16" l="1"/>
  <c r="N23" i="16"/>
  <c r="B57" i="16"/>
  <c r="M23" i="16"/>
  <c r="Q23" i="16"/>
  <c r="F57" i="16"/>
  <c r="E57" i="16"/>
  <c r="P23" i="16"/>
  <c r="E58" i="16" l="1"/>
  <c r="P24" i="16"/>
  <c r="F58" i="16"/>
  <c r="Q24" i="16"/>
  <c r="B58" i="16"/>
  <c r="M24" i="16"/>
  <c r="C58" i="16"/>
  <c r="N24" i="16"/>
  <c r="C59" i="16" l="1"/>
  <c r="N26" i="16" s="1"/>
  <c r="N25" i="16"/>
  <c r="B59" i="16"/>
  <c r="M26" i="16" s="1"/>
  <c r="M25" i="16"/>
  <c r="Q25" i="16"/>
  <c r="F59" i="16"/>
  <c r="Q26" i="16" s="1"/>
  <c r="E59" i="16"/>
  <c r="P26" i="16" s="1"/>
  <c r="P25" i="16"/>
  <c r="H17" i="13" l="1"/>
  <c r="H18" i="13"/>
  <c r="H19" i="13"/>
  <c r="H20" i="13"/>
  <c r="H21" i="13"/>
  <c r="H22" i="13"/>
  <c r="H23" i="13"/>
  <c r="H24" i="13"/>
  <c r="H27" i="13"/>
  <c r="H28" i="13"/>
  <c r="H29" i="13"/>
  <c r="H30" i="13"/>
  <c r="H31" i="13"/>
  <c r="T20" i="5" l="1"/>
  <c r="T19" i="5"/>
  <c r="H32" i="13"/>
  <c r="H33" i="13"/>
  <c r="H34" i="13"/>
  <c r="H37" i="13"/>
  <c r="H38" i="13"/>
  <c r="H39" i="13"/>
  <c r="H40" i="13"/>
  <c r="H41" i="13"/>
  <c r="H42" i="13"/>
  <c r="H43" i="13"/>
  <c r="H44" i="13"/>
  <c r="H47" i="13"/>
  <c r="H48" i="13"/>
  <c r="H49" i="13"/>
  <c r="H50" i="13"/>
  <c r="H51" i="13"/>
  <c r="H52" i="13"/>
  <c r="H53" i="13"/>
  <c r="H54" i="13"/>
  <c r="E23" i="15" l="1"/>
  <c r="E24" i="15"/>
  <c r="E25" i="15"/>
  <c r="E26" i="15"/>
  <c r="I33" i="15" s="1"/>
  <c r="E22" i="15"/>
  <c r="I44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I34" i="15"/>
  <c r="H34" i="15"/>
  <c r="H33" i="15"/>
  <c r="I32" i="15"/>
  <c r="H32" i="15"/>
  <c r="H31" i="15"/>
  <c r="H30" i="15"/>
  <c r="H29" i="15"/>
  <c r="H28" i="15"/>
  <c r="H27" i="15"/>
  <c r="H26" i="15"/>
  <c r="H25" i="15"/>
  <c r="H24" i="15"/>
  <c r="I23" i="15"/>
  <c r="H23" i="15"/>
  <c r="H22" i="15"/>
  <c r="H21" i="15"/>
  <c r="H20" i="15"/>
  <c r="I19" i="15"/>
  <c r="H19" i="15"/>
  <c r="H18" i="15"/>
  <c r="I17" i="15"/>
  <c r="H17" i="15"/>
  <c r="H16" i="15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H46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H36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H26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H16" i="14"/>
  <c r="I54" i="13"/>
  <c r="I53" i="13"/>
  <c r="I52" i="13"/>
  <c r="I51" i="13"/>
  <c r="I50" i="13"/>
  <c r="I49" i="13"/>
  <c r="I48" i="13"/>
  <c r="I47" i="13"/>
  <c r="I44" i="13"/>
  <c r="I43" i="13"/>
  <c r="I42" i="13"/>
  <c r="I41" i="13"/>
  <c r="I40" i="13"/>
  <c r="I39" i="13"/>
  <c r="I38" i="13"/>
  <c r="I37" i="13"/>
  <c r="I34" i="13"/>
  <c r="I33" i="13"/>
  <c r="I32" i="13"/>
  <c r="I31" i="13"/>
  <c r="I30" i="13"/>
  <c r="I29" i="13"/>
  <c r="I28" i="13"/>
  <c r="I27" i="13"/>
  <c r="I24" i="13"/>
  <c r="I23" i="13"/>
  <c r="I22" i="13"/>
  <c r="I21" i="13"/>
  <c r="I20" i="13"/>
  <c r="I19" i="13"/>
  <c r="I18" i="13"/>
  <c r="I17" i="13"/>
  <c r="I28" i="15" l="1"/>
  <c r="I54" i="15"/>
  <c r="E128" i="15"/>
  <c r="E129" i="15"/>
  <c r="E127" i="15"/>
  <c r="E131" i="15"/>
  <c r="E130" i="15"/>
  <c r="E125" i="15"/>
  <c r="E126" i="15"/>
  <c r="E124" i="15"/>
  <c r="E108" i="15"/>
  <c r="E109" i="15"/>
  <c r="E107" i="15"/>
  <c r="E105" i="15"/>
  <c r="E110" i="15"/>
  <c r="E111" i="15"/>
  <c r="E106" i="15"/>
  <c r="E104" i="15"/>
  <c r="I30" i="15"/>
  <c r="I40" i="15"/>
  <c r="E116" i="15"/>
  <c r="E115" i="15"/>
  <c r="E114" i="15"/>
  <c r="E120" i="15"/>
  <c r="E119" i="15"/>
  <c r="E118" i="15"/>
  <c r="E117" i="15"/>
  <c r="E121" i="15"/>
  <c r="E123" i="15"/>
  <c r="E132" i="15"/>
  <c r="E112" i="15"/>
  <c r="E113" i="15"/>
  <c r="E102" i="15"/>
  <c r="E93" i="15"/>
  <c r="E122" i="15"/>
  <c r="E103" i="15"/>
  <c r="I24" i="15"/>
  <c r="E94" i="15"/>
  <c r="E100" i="15"/>
  <c r="E97" i="15"/>
  <c r="E99" i="15"/>
  <c r="E98" i="15"/>
  <c r="E95" i="15"/>
  <c r="E96" i="15"/>
  <c r="E101" i="15"/>
  <c r="I21" i="15"/>
  <c r="I47" i="15"/>
  <c r="I49" i="15"/>
  <c r="I51" i="15"/>
  <c r="I53" i="15"/>
  <c r="I48" i="15"/>
  <c r="I50" i="15"/>
  <c r="I52" i="15"/>
  <c r="I18" i="15"/>
  <c r="I20" i="15"/>
  <c r="I22" i="15"/>
  <c r="I37" i="15"/>
  <c r="I39" i="15"/>
  <c r="I41" i="15"/>
  <c r="I27" i="15"/>
  <c r="I29" i="15"/>
  <c r="I31" i="15"/>
  <c r="I43" i="15"/>
  <c r="I38" i="15"/>
  <c r="I42" i="15"/>
  <c r="I48" i="12"/>
  <c r="I49" i="12"/>
  <c r="I50" i="12"/>
  <c r="I51" i="12"/>
  <c r="I52" i="12"/>
  <c r="I53" i="12"/>
  <c r="I54" i="12"/>
  <c r="I47" i="12"/>
  <c r="I28" i="12"/>
  <c r="I29" i="12"/>
  <c r="I30" i="12"/>
  <c r="I31" i="12"/>
  <c r="I32" i="12"/>
  <c r="I33" i="12"/>
  <c r="I34" i="12"/>
  <c r="I27" i="12"/>
  <c r="I38" i="12"/>
  <c r="I39" i="12"/>
  <c r="I40" i="12"/>
  <c r="I41" i="12"/>
  <c r="I42" i="12"/>
  <c r="I43" i="12"/>
  <c r="I44" i="12"/>
  <c r="I37" i="12"/>
  <c r="I18" i="12"/>
  <c r="I19" i="12"/>
  <c r="I20" i="12"/>
  <c r="I21" i="12"/>
  <c r="I22" i="12"/>
  <c r="I23" i="12"/>
  <c r="I24" i="12"/>
  <c r="I17" i="12"/>
  <c r="H55" i="12"/>
  <c r="H46" i="12"/>
  <c r="H45" i="12"/>
  <c r="H36" i="12"/>
  <c r="H35" i="12"/>
  <c r="H26" i="12"/>
  <c r="H25" i="12"/>
  <c r="H16" i="12"/>
  <c r="H38" i="12"/>
  <c r="H39" i="12"/>
  <c r="H40" i="12"/>
  <c r="H41" i="12"/>
  <c r="H42" i="12"/>
  <c r="H43" i="12"/>
  <c r="H44" i="12"/>
  <c r="H48" i="12"/>
  <c r="H49" i="12"/>
  <c r="H50" i="12"/>
  <c r="H51" i="12"/>
  <c r="H52" i="12"/>
  <c r="H53" i="12"/>
  <c r="H54" i="12"/>
  <c r="H47" i="12"/>
  <c r="H37" i="12"/>
  <c r="H28" i="12"/>
  <c r="H29" i="12"/>
  <c r="H30" i="12"/>
  <c r="H31" i="12"/>
  <c r="H32" i="12"/>
  <c r="H33" i="12"/>
  <c r="H34" i="12"/>
  <c r="H27" i="12"/>
  <c r="H18" i="12"/>
  <c r="H19" i="12"/>
  <c r="H20" i="12"/>
  <c r="H21" i="12"/>
  <c r="H22" i="12"/>
  <c r="H23" i="12"/>
  <c r="H24" i="12"/>
  <c r="H17" i="12"/>
  <c r="AP97" i="15" l="1"/>
  <c r="AI97" i="15"/>
  <c r="Z97" i="15"/>
  <c r="P97" i="15"/>
  <c r="G97" i="15"/>
  <c r="AR97" i="15"/>
  <c r="AS97" i="15"/>
  <c r="T97" i="15"/>
  <c r="V97" i="15"/>
  <c r="X97" i="15"/>
  <c r="J97" i="15"/>
  <c r="AL97" i="15"/>
  <c r="U97" i="15"/>
  <c r="AN97" i="15"/>
  <c r="AO97" i="15"/>
  <c r="AQ97" i="15"/>
  <c r="S97" i="15"/>
  <c r="AD97" i="15"/>
  <c r="N97" i="15"/>
  <c r="AA97" i="15"/>
  <c r="AT97" i="15"/>
  <c r="I97" i="15"/>
  <c r="AC97" i="15"/>
  <c r="AE97" i="15"/>
  <c r="Q97" i="15"/>
  <c r="W97" i="15"/>
  <c r="O97" i="15"/>
  <c r="AF97" i="15"/>
  <c r="AH97" i="15"/>
  <c r="L97" i="15"/>
  <c r="H97" i="15"/>
  <c r="AB97" i="15"/>
  <c r="AM97" i="15"/>
  <c r="R97" i="15"/>
  <c r="AK97" i="15"/>
  <c r="AG97" i="15"/>
  <c r="K97" i="15"/>
  <c r="M97" i="15"/>
  <c r="AJ97" i="15"/>
  <c r="Y97" i="15"/>
  <c r="AT120" i="15"/>
  <c r="AQ120" i="15"/>
  <c r="AH120" i="15"/>
  <c r="Y120" i="15"/>
  <c r="P120" i="15"/>
  <c r="G120" i="15"/>
  <c r="AP120" i="15"/>
  <c r="AG120" i="15"/>
  <c r="X120" i="15"/>
  <c r="O120" i="15"/>
  <c r="AO120" i="15"/>
  <c r="AF120" i="15"/>
  <c r="W120" i="15"/>
  <c r="M120" i="15"/>
  <c r="AN120" i="15"/>
  <c r="AE120" i="15"/>
  <c r="U120" i="15"/>
  <c r="L120" i="15"/>
  <c r="AK120" i="15"/>
  <c r="AB120" i="15"/>
  <c r="S120" i="15"/>
  <c r="J120" i="15"/>
  <c r="AI120" i="15"/>
  <c r="I120" i="15"/>
  <c r="AC120" i="15"/>
  <c r="H120" i="15"/>
  <c r="AA120" i="15"/>
  <c r="Z120" i="15"/>
  <c r="AS120" i="15"/>
  <c r="T120" i="15"/>
  <c r="AR120" i="15"/>
  <c r="R120" i="15"/>
  <c r="AJ120" i="15"/>
  <c r="K120" i="15"/>
  <c r="Q120" i="15"/>
  <c r="AM120" i="15"/>
  <c r="AD120" i="15"/>
  <c r="AL120" i="15"/>
  <c r="N120" i="15"/>
  <c r="V120" i="15"/>
  <c r="AT100" i="15"/>
  <c r="AS100" i="15"/>
  <c r="AJ100" i="15"/>
  <c r="AA100" i="15"/>
  <c r="R100" i="15"/>
  <c r="I100" i="15"/>
  <c r="AR100" i="15"/>
  <c r="AI100" i="15"/>
  <c r="Z100" i="15"/>
  <c r="Q100" i="15"/>
  <c r="H100" i="15"/>
  <c r="AQ100" i="15"/>
  <c r="AH100" i="15"/>
  <c r="Y100" i="15"/>
  <c r="P100" i="15"/>
  <c r="G100" i="15"/>
  <c r="AP100" i="15"/>
  <c r="AG100" i="15"/>
  <c r="X100" i="15"/>
  <c r="O100" i="15"/>
  <c r="AO100" i="15"/>
  <c r="AF100" i="15"/>
  <c r="W100" i="15"/>
  <c r="M100" i="15"/>
  <c r="AN100" i="15"/>
  <c r="AE100" i="15"/>
  <c r="U100" i="15"/>
  <c r="L100" i="15"/>
  <c r="AK100" i="15"/>
  <c r="AB100" i="15"/>
  <c r="S100" i="15"/>
  <c r="J100" i="15"/>
  <c r="AM100" i="15"/>
  <c r="AC100" i="15"/>
  <c r="T100" i="15"/>
  <c r="K100" i="15"/>
  <c r="AD100" i="15"/>
  <c r="AL100" i="15"/>
  <c r="N100" i="15"/>
  <c r="V100" i="15"/>
  <c r="AM130" i="15"/>
  <c r="AP130" i="15"/>
  <c r="V130" i="15"/>
  <c r="AL130" i="15"/>
  <c r="R130" i="15"/>
  <c r="AJ130" i="15"/>
  <c r="O130" i="15"/>
  <c r="AI130" i="15"/>
  <c r="L130" i="15"/>
  <c r="AB130" i="15"/>
  <c r="J130" i="15"/>
  <c r="Z130" i="15"/>
  <c r="AD130" i="15"/>
  <c r="W130" i="15"/>
  <c r="K130" i="15"/>
  <c r="AQ130" i="15"/>
  <c r="N130" i="15"/>
  <c r="Y130" i="15"/>
  <c r="AS130" i="15"/>
  <c r="AN130" i="15"/>
  <c r="U130" i="15"/>
  <c r="AF130" i="15"/>
  <c r="AE130" i="15"/>
  <c r="X130" i="15"/>
  <c r="AR130" i="15"/>
  <c r="H130" i="15"/>
  <c r="AO130" i="15"/>
  <c r="AK130" i="15"/>
  <c r="G130" i="15"/>
  <c r="AG130" i="15"/>
  <c r="AC130" i="15"/>
  <c r="T130" i="15"/>
  <c r="AA130" i="15"/>
  <c r="I130" i="15"/>
  <c r="P130" i="15"/>
  <c r="M130" i="15"/>
  <c r="S130" i="15"/>
  <c r="AH130" i="15"/>
  <c r="AT130" i="15"/>
  <c r="Q130" i="15"/>
  <c r="AM94" i="15"/>
  <c r="AH94" i="15"/>
  <c r="U94" i="15"/>
  <c r="I94" i="15"/>
  <c r="AS94" i="15"/>
  <c r="AG94" i="15"/>
  <c r="T94" i="15"/>
  <c r="H94" i="15"/>
  <c r="AR94" i="15"/>
  <c r="AF94" i="15"/>
  <c r="R94" i="15"/>
  <c r="AP94" i="15"/>
  <c r="AC94" i="15"/>
  <c r="Q94" i="15"/>
  <c r="AO94" i="15"/>
  <c r="AB94" i="15"/>
  <c r="P94" i="15"/>
  <c r="AN94" i="15"/>
  <c r="Z94" i="15"/>
  <c r="M94" i="15"/>
  <c r="AJ94" i="15"/>
  <c r="X94" i="15"/>
  <c r="J94" i="15"/>
  <c r="L94" i="15"/>
  <c r="AK94" i="15"/>
  <c r="Y94" i="15"/>
  <c r="AI94" i="15"/>
  <c r="N94" i="15"/>
  <c r="G94" i="15"/>
  <c r="V94" i="15"/>
  <c r="O94" i="15"/>
  <c r="S94" i="15"/>
  <c r="AT94" i="15"/>
  <c r="AQ94" i="15"/>
  <c r="W94" i="15"/>
  <c r="AE94" i="15"/>
  <c r="AD94" i="15"/>
  <c r="K94" i="15"/>
  <c r="AL94" i="15"/>
  <c r="AA94" i="15"/>
  <c r="AP132" i="15"/>
  <c r="AA132" i="15"/>
  <c r="O132" i="15"/>
  <c r="AN132" i="15"/>
  <c r="AR132" i="15"/>
  <c r="Q132" i="15"/>
  <c r="S132" i="15"/>
  <c r="AS132" i="15"/>
  <c r="T132" i="15"/>
  <c r="AE132" i="15"/>
  <c r="H132" i="15"/>
  <c r="AK132" i="15"/>
  <c r="AG132" i="15"/>
  <c r="AC132" i="15"/>
  <c r="Y132" i="15"/>
  <c r="G132" i="15"/>
  <c r="K132" i="15"/>
  <c r="M132" i="15"/>
  <c r="R132" i="15"/>
  <c r="AT132" i="15"/>
  <c r="J132" i="15"/>
  <c r="AL132" i="15"/>
  <c r="AJ132" i="15"/>
  <c r="AQ132" i="15"/>
  <c r="V132" i="15"/>
  <c r="W132" i="15"/>
  <c r="P132" i="15"/>
  <c r="AB132" i="15"/>
  <c r="AH132" i="15"/>
  <c r="AI132" i="15"/>
  <c r="N132" i="15"/>
  <c r="AO132" i="15"/>
  <c r="AD132" i="15"/>
  <c r="I132" i="15"/>
  <c r="AF132" i="15"/>
  <c r="X132" i="15"/>
  <c r="U132" i="15"/>
  <c r="Z132" i="15"/>
  <c r="L132" i="15"/>
  <c r="AM132" i="15"/>
  <c r="AI115" i="15"/>
  <c r="U115" i="15"/>
  <c r="AH115" i="15"/>
  <c r="R115" i="15"/>
  <c r="AT115" i="15"/>
  <c r="AD115" i="15"/>
  <c r="Q115" i="15"/>
  <c r="AQ115" i="15"/>
  <c r="AC115" i="15"/>
  <c r="N115" i="15"/>
  <c r="AO115" i="15"/>
  <c r="Z115" i="15"/>
  <c r="K115" i="15"/>
  <c r="Y115" i="15"/>
  <c r="V115" i="15"/>
  <c r="M115" i="15"/>
  <c r="J115" i="15"/>
  <c r="AP115" i="15"/>
  <c r="I115" i="15"/>
  <c r="AL115" i="15"/>
  <c r="AA115" i="15"/>
  <c r="AK115" i="15"/>
  <c r="AE115" i="15"/>
  <c r="L115" i="15"/>
  <c r="W115" i="15"/>
  <c r="S115" i="15"/>
  <c r="AN115" i="15"/>
  <c r="O115" i="15"/>
  <c r="AG115" i="15"/>
  <c r="AF115" i="15"/>
  <c r="G115" i="15"/>
  <c r="AS115" i="15"/>
  <c r="X115" i="15"/>
  <c r="AR115" i="15"/>
  <c r="AJ115" i="15"/>
  <c r="AB115" i="15"/>
  <c r="T115" i="15"/>
  <c r="P115" i="15"/>
  <c r="H115" i="15"/>
  <c r="AM115" i="15"/>
  <c r="AG105" i="15"/>
  <c r="AT105" i="15"/>
  <c r="I105" i="15"/>
  <c r="AN105" i="15"/>
  <c r="AM105" i="15"/>
  <c r="AE105" i="15"/>
  <c r="X105" i="15"/>
  <c r="W105" i="15"/>
  <c r="K105" i="15"/>
  <c r="O105" i="15"/>
  <c r="AO105" i="15"/>
  <c r="S105" i="15"/>
  <c r="AH105" i="15"/>
  <c r="AD105" i="15"/>
  <c r="AJ105" i="15"/>
  <c r="AS105" i="15"/>
  <c r="P105" i="15"/>
  <c r="AP105" i="15"/>
  <c r="M105" i="15"/>
  <c r="R105" i="15"/>
  <c r="AL105" i="15"/>
  <c r="H105" i="15"/>
  <c r="Z105" i="15"/>
  <c r="U105" i="15"/>
  <c r="AR105" i="15"/>
  <c r="Q105" i="15"/>
  <c r="AB105" i="15"/>
  <c r="AQ105" i="15"/>
  <c r="T105" i="15"/>
  <c r="Y105" i="15"/>
  <c r="N105" i="15"/>
  <c r="L105" i="15"/>
  <c r="G105" i="15"/>
  <c r="J105" i="15"/>
  <c r="AK105" i="15"/>
  <c r="V105" i="15"/>
  <c r="AA105" i="15"/>
  <c r="AF105" i="15"/>
  <c r="AC105" i="15"/>
  <c r="AI105" i="15"/>
  <c r="AM131" i="15"/>
  <c r="AN131" i="15"/>
  <c r="Z131" i="15"/>
  <c r="M131" i="15"/>
  <c r="AK131" i="15"/>
  <c r="Y131" i="15"/>
  <c r="L131" i="15"/>
  <c r="AJ131" i="15"/>
  <c r="X131" i="15"/>
  <c r="J131" i="15"/>
  <c r="AH131" i="15"/>
  <c r="U131" i="15"/>
  <c r="I131" i="15"/>
  <c r="AS131" i="15"/>
  <c r="AR131" i="15"/>
  <c r="AF131" i="15"/>
  <c r="R131" i="15"/>
  <c r="AP131" i="15"/>
  <c r="AC131" i="15"/>
  <c r="Q131" i="15"/>
  <c r="AO131" i="15"/>
  <c r="AG131" i="15"/>
  <c r="AB131" i="15"/>
  <c r="T131" i="15"/>
  <c r="P131" i="15"/>
  <c r="H131" i="15"/>
  <c r="AQ131" i="15"/>
  <c r="AD131" i="15"/>
  <c r="O131" i="15"/>
  <c r="AT131" i="15"/>
  <c r="AE131" i="15"/>
  <c r="K131" i="15"/>
  <c r="V131" i="15"/>
  <c r="AL131" i="15"/>
  <c r="S131" i="15"/>
  <c r="AA131" i="15"/>
  <c r="AI131" i="15"/>
  <c r="G131" i="15"/>
  <c r="W131" i="15"/>
  <c r="N131" i="15"/>
  <c r="AT111" i="15"/>
  <c r="AG111" i="15"/>
  <c r="R111" i="15"/>
  <c r="AE111" i="15"/>
  <c r="O111" i="15"/>
  <c r="AP111" i="15"/>
  <c r="Z111" i="15"/>
  <c r="I111" i="15"/>
  <c r="AC111" i="15"/>
  <c r="V111" i="15"/>
  <c r="U111" i="15"/>
  <c r="AQ111" i="15"/>
  <c r="S111" i="15"/>
  <c r="AO111" i="15"/>
  <c r="K111" i="15"/>
  <c r="AM111" i="15"/>
  <c r="J111" i="15"/>
  <c r="AD111" i="15"/>
  <c r="AK111" i="15"/>
  <c r="G111" i="15"/>
  <c r="AN111" i="15"/>
  <c r="T111" i="15"/>
  <c r="M111" i="15"/>
  <c r="W111" i="15"/>
  <c r="AH111" i="15"/>
  <c r="Y111" i="15"/>
  <c r="P111" i="15"/>
  <c r="AA111" i="15"/>
  <c r="AS111" i="15"/>
  <c r="AI111" i="15"/>
  <c r="AF111" i="15"/>
  <c r="AL111" i="15"/>
  <c r="X111" i="15"/>
  <c r="H111" i="15"/>
  <c r="AR111" i="15"/>
  <c r="AJ111" i="15"/>
  <c r="AB111" i="15"/>
  <c r="L111" i="15"/>
  <c r="N111" i="15"/>
  <c r="Q111" i="15"/>
  <c r="AT112" i="15"/>
  <c r="AR112" i="15"/>
  <c r="AI112" i="15"/>
  <c r="Z112" i="15"/>
  <c r="Q112" i="15"/>
  <c r="AQ112" i="15"/>
  <c r="AH112" i="15"/>
  <c r="Y112" i="15"/>
  <c r="P112" i="15"/>
  <c r="G112" i="15"/>
  <c r="AP112" i="15"/>
  <c r="AG112" i="15"/>
  <c r="X112" i="15"/>
  <c r="O112" i="15"/>
  <c r="AO112" i="15"/>
  <c r="AF112" i="15"/>
  <c r="W112" i="15"/>
  <c r="M112" i="15"/>
  <c r="AM112" i="15"/>
  <c r="AC112" i="15"/>
  <c r="T112" i="15"/>
  <c r="K112" i="15"/>
  <c r="AE112" i="15"/>
  <c r="I112" i="15"/>
  <c r="AB112" i="15"/>
  <c r="H112" i="15"/>
  <c r="AA112" i="15"/>
  <c r="U112" i="15"/>
  <c r="AS112" i="15"/>
  <c r="S112" i="15"/>
  <c r="AN112" i="15"/>
  <c r="R112" i="15"/>
  <c r="AJ112" i="15"/>
  <c r="J112" i="15"/>
  <c r="AK112" i="15"/>
  <c r="L112" i="15"/>
  <c r="AD112" i="15"/>
  <c r="V112" i="15"/>
  <c r="AL112" i="15"/>
  <c r="N112" i="15"/>
  <c r="AO101" i="15"/>
  <c r="AQ101" i="15"/>
  <c r="AF101" i="15"/>
  <c r="R101" i="15"/>
  <c r="G101" i="15"/>
  <c r="X101" i="15"/>
  <c r="AK101" i="15"/>
  <c r="AR101" i="15"/>
  <c r="M101" i="15"/>
  <c r="I101" i="15"/>
  <c r="AB101" i="15"/>
  <c r="AD101" i="15"/>
  <c r="W101" i="15"/>
  <c r="AG101" i="15"/>
  <c r="N101" i="15"/>
  <c r="Z101" i="15"/>
  <c r="AE101" i="15"/>
  <c r="AC101" i="15"/>
  <c r="T101" i="15"/>
  <c r="AP101" i="15"/>
  <c r="H101" i="15"/>
  <c r="AH101" i="15"/>
  <c r="L101" i="15"/>
  <c r="S101" i="15"/>
  <c r="AT101" i="15"/>
  <c r="AN101" i="15"/>
  <c r="AS101" i="15"/>
  <c r="J101" i="15"/>
  <c r="Y101" i="15"/>
  <c r="V101" i="15"/>
  <c r="AI101" i="15"/>
  <c r="AM101" i="15"/>
  <c r="O101" i="15"/>
  <c r="AA101" i="15"/>
  <c r="K101" i="15"/>
  <c r="AL101" i="15"/>
  <c r="P101" i="15"/>
  <c r="AJ101" i="15"/>
  <c r="U101" i="15"/>
  <c r="Q101" i="15"/>
  <c r="AT123" i="15"/>
  <c r="AK123" i="15"/>
  <c r="H123" i="15"/>
  <c r="AF123" i="15"/>
  <c r="AC123" i="15"/>
  <c r="Z123" i="15"/>
  <c r="R123" i="15"/>
  <c r="P123" i="15"/>
  <c r="J123" i="15"/>
  <c r="AP123" i="15"/>
  <c r="U123" i="15"/>
  <c r="AN123" i="15"/>
  <c r="AO123" i="15"/>
  <c r="V123" i="15"/>
  <c r="X123" i="15"/>
  <c r="T123" i="15"/>
  <c r="AQ123" i="15"/>
  <c r="AD123" i="15"/>
  <c r="L123" i="15"/>
  <c r="AI123" i="15"/>
  <c r="AR123" i="15"/>
  <c r="AM123" i="15"/>
  <c r="S123" i="15"/>
  <c r="AE123" i="15"/>
  <c r="K123" i="15"/>
  <c r="M123" i="15"/>
  <c r="N123" i="15"/>
  <c r="W123" i="15"/>
  <c r="Q123" i="15"/>
  <c r="G123" i="15"/>
  <c r="AH123" i="15"/>
  <c r="Y123" i="15"/>
  <c r="AA123" i="15"/>
  <c r="AS123" i="15"/>
  <c r="AJ123" i="15"/>
  <c r="AB123" i="15"/>
  <c r="AL123" i="15"/>
  <c r="AG123" i="15"/>
  <c r="I123" i="15"/>
  <c r="O123" i="15"/>
  <c r="AT116" i="15"/>
  <c r="AP116" i="15"/>
  <c r="AG116" i="15"/>
  <c r="X116" i="15"/>
  <c r="O116" i="15"/>
  <c r="AO116" i="15"/>
  <c r="AF116" i="15"/>
  <c r="W116" i="15"/>
  <c r="M116" i="15"/>
  <c r="AN116" i="15"/>
  <c r="AE116" i="15"/>
  <c r="U116" i="15"/>
  <c r="L116" i="15"/>
  <c r="AM116" i="15"/>
  <c r="AC116" i="15"/>
  <c r="T116" i="15"/>
  <c r="K116" i="15"/>
  <c r="AS116" i="15"/>
  <c r="AJ116" i="15"/>
  <c r="AA116" i="15"/>
  <c r="R116" i="15"/>
  <c r="I116" i="15"/>
  <c r="AK116" i="15"/>
  <c r="P116" i="15"/>
  <c r="AI116" i="15"/>
  <c r="J116" i="15"/>
  <c r="AH116" i="15"/>
  <c r="H116" i="15"/>
  <c r="AB116" i="15"/>
  <c r="G116" i="15"/>
  <c r="Z116" i="15"/>
  <c r="Y116" i="15"/>
  <c r="AQ116" i="15"/>
  <c r="Q116" i="15"/>
  <c r="AR116" i="15"/>
  <c r="S116" i="15"/>
  <c r="AD116" i="15"/>
  <c r="N116" i="15"/>
  <c r="V116" i="15"/>
  <c r="AL116" i="15"/>
  <c r="AP107" i="15"/>
  <c r="AK107" i="15"/>
  <c r="Z107" i="15"/>
  <c r="L107" i="15"/>
  <c r="AJ107" i="15"/>
  <c r="V107" i="15"/>
  <c r="K107" i="15"/>
  <c r="AR107" i="15"/>
  <c r="AD107" i="15"/>
  <c r="S107" i="15"/>
  <c r="G107" i="15"/>
  <c r="AT107" i="15"/>
  <c r="AB107" i="15"/>
  <c r="I107" i="15"/>
  <c r="AS107" i="15"/>
  <c r="AA107" i="15"/>
  <c r="AO107" i="15"/>
  <c r="U107" i="15"/>
  <c r="AM107" i="15"/>
  <c r="T107" i="15"/>
  <c r="AL107" i="15"/>
  <c r="R107" i="15"/>
  <c r="AI107" i="15"/>
  <c r="Q107" i="15"/>
  <c r="AC107" i="15"/>
  <c r="J107" i="15"/>
  <c r="AE107" i="15"/>
  <c r="M107" i="15"/>
  <c r="P107" i="15"/>
  <c r="N107" i="15"/>
  <c r="W107" i="15"/>
  <c r="AG107" i="15"/>
  <c r="Y107" i="15"/>
  <c r="AF107" i="15"/>
  <c r="X107" i="15"/>
  <c r="H107" i="15"/>
  <c r="O107" i="15"/>
  <c r="AH107" i="15"/>
  <c r="AQ107" i="15"/>
  <c r="AN107" i="15"/>
  <c r="AM127" i="15"/>
  <c r="AJ127" i="15"/>
  <c r="X127" i="15"/>
  <c r="J127" i="15"/>
  <c r="AH127" i="15"/>
  <c r="U127" i="15"/>
  <c r="I127" i="15"/>
  <c r="AS127" i="15"/>
  <c r="AG127" i="15"/>
  <c r="T127" i="15"/>
  <c r="H127" i="15"/>
  <c r="AR127" i="15"/>
  <c r="AF127" i="15"/>
  <c r="R127" i="15"/>
  <c r="AO127" i="15"/>
  <c r="AB127" i="15"/>
  <c r="P127" i="15"/>
  <c r="AN127" i="15"/>
  <c r="Z127" i="15"/>
  <c r="M127" i="15"/>
  <c r="AP127" i="15"/>
  <c r="AK127" i="15"/>
  <c r="AC127" i="15"/>
  <c r="Y127" i="15"/>
  <c r="L127" i="15"/>
  <c r="Q127" i="15"/>
  <c r="S127" i="15"/>
  <c r="AI127" i="15"/>
  <c r="V127" i="15"/>
  <c r="AQ127" i="15"/>
  <c r="AD127" i="15"/>
  <c r="G127" i="15"/>
  <c r="AL127" i="15"/>
  <c r="O127" i="15"/>
  <c r="K127" i="15"/>
  <c r="AA127" i="15"/>
  <c r="W127" i="15"/>
  <c r="AE127" i="15"/>
  <c r="N127" i="15"/>
  <c r="AT127" i="15"/>
  <c r="AT96" i="15"/>
  <c r="O96" i="15"/>
  <c r="AG96" i="15"/>
  <c r="AS96" i="15"/>
  <c r="AA96" i="15"/>
  <c r="T96" i="15"/>
  <c r="AE96" i="15"/>
  <c r="AD96" i="15"/>
  <c r="AF96" i="15"/>
  <c r="I96" i="15"/>
  <c r="AL96" i="15"/>
  <c r="AO96" i="15"/>
  <c r="Q96" i="15"/>
  <c r="K96" i="15"/>
  <c r="P96" i="15"/>
  <c r="AR96" i="15"/>
  <c r="Z96" i="15"/>
  <c r="AK96" i="15"/>
  <c r="AQ96" i="15"/>
  <c r="M96" i="15"/>
  <c r="V96" i="15"/>
  <c r="AC96" i="15"/>
  <c r="N96" i="15"/>
  <c r="J96" i="15"/>
  <c r="AN96" i="15"/>
  <c r="H96" i="15"/>
  <c r="R96" i="15"/>
  <c r="G96" i="15"/>
  <c r="X96" i="15"/>
  <c r="AJ96" i="15"/>
  <c r="W96" i="15"/>
  <c r="AP96" i="15"/>
  <c r="U96" i="15"/>
  <c r="Y96" i="15"/>
  <c r="AH96" i="15"/>
  <c r="AB96" i="15"/>
  <c r="S96" i="15"/>
  <c r="AI96" i="15"/>
  <c r="AM96" i="15"/>
  <c r="L96" i="15"/>
  <c r="AS103" i="15"/>
  <c r="AG103" i="15"/>
  <c r="Q103" i="15"/>
  <c r="AR103" i="15"/>
  <c r="AD103" i="15"/>
  <c r="O103" i="15"/>
  <c r="AP103" i="15"/>
  <c r="AA103" i="15"/>
  <c r="N103" i="15"/>
  <c r="AO103" i="15"/>
  <c r="Z103" i="15"/>
  <c r="M103" i="15"/>
  <c r="AM103" i="15"/>
  <c r="Y103" i="15"/>
  <c r="L103" i="15"/>
  <c r="AJ103" i="15"/>
  <c r="W103" i="15"/>
  <c r="I103" i="15"/>
  <c r="AH103" i="15"/>
  <c r="U103" i="15"/>
  <c r="AI103" i="15"/>
  <c r="V103" i="15"/>
  <c r="G103" i="15"/>
  <c r="AL103" i="15"/>
  <c r="J103" i="15"/>
  <c r="T103" i="15"/>
  <c r="AE103" i="15"/>
  <c r="AN103" i="15"/>
  <c r="K103" i="15"/>
  <c r="AQ103" i="15"/>
  <c r="P103" i="15"/>
  <c r="AB103" i="15"/>
  <c r="R103" i="15"/>
  <c r="AF103" i="15"/>
  <c r="X103" i="15"/>
  <c r="H103" i="15"/>
  <c r="AC103" i="15"/>
  <c r="AK103" i="15"/>
  <c r="AT103" i="15"/>
  <c r="S103" i="15"/>
  <c r="AL121" i="15"/>
  <c r="AM121" i="15"/>
  <c r="O121" i="15"/>
  <c r="AH121" i="15"/>
  <c r="M121" i="15"/>
  <c r="AF121" i="15"/>
  <c r="I121" i="15"/>
  <c r="AD121" i="15"/>
  <c r="G121" i="15"/>
  <c r="W121" i="15"/>
  <c r="Y121" i="15"/>
  <c r="U121" i="15"/>
  <c r="Q121" i="15"/>
  <c r="AO121" i="15"/>
  <c r="AR121" i="15"/>
  <c r="H121" i="15"/>
  <c r="AJ121" i="15"/>
  <c r="AK121" i="15"/>
  <c r="AG121" i="15"/>
  <c r="AS121" i="15"/>
  <c r="V121" i="15"/>
  <c r="K121" i="15"/>
  <c r="AE121" i="15"/>
  <c r="AB121" i="15"/>
  <c r="T121" i="15"/>
  <c r="P121" i="15"/>
  <c r="AT121" i="15"/>
  <c r="AC121" i="15"/>
  <c r="AQ121" i="15"/>
  <c r="X121" i="15"/>
  <c r="J121" i="15"/>
  <c r="AI121" i="15"/>
  <c r="S121" i="15"/>
  <c r="L121" i="15"/>
  <c r="R121" i="15"/>
  <c r="Z121" i="15"/>
  <c r="AA121" i="15"/>
  <c r="AP121" i="15"/>
  <c r="N121" i="15"/>
  <c r="AN121" i="15"/>
  <c r="AT109" i="15"/>
  <c r="AQ109" i="15"/>
  <c r="AC109" i="15"/>
  <c r="J109" i="15"/>
  <c r="AP109" i="15"/>
  <c r="Z109" i="15"/>
  <c r="I109" i="15"/>
  <c r="AK109" i="15"/>
  <c r="S109" i="15"/>
  <c r="AE109" i="15"/>
  <c r="AD109" i="15"/>
  <c r="V109" i="15"/>
  <c r="U109" i="15"/>
  <c r="R109" i="15"/>
  <c r="AO109" i="15"/>
  <c r="O109" i="15"/>
  <c r="AG109" i="15"/>
  <c r="G109" i="15"/>
  <c r="AM109" i="15"/>
  <c r="K109" i="15"/>
  <c r="AJ109" i="15"/>
  <c r="H109" i="15"/>
  <c r="M109" i="15"/>
  <c r="W109" i="15"/>
  <c r="AH109" i="15"/>
  <c r="N109" i="15"/>
  <c r="L109" i="15"/>
  <c r="AL109" i="15"/>
  <c r="AS109" i="15"/>
  <c r="X109" i="15"/>
  <c r="P109" i="15"/>
  <c r="Y109" i="15"/>
  <c r="Q109" i="15"/>
  <c r="AI109" i="15"/>
  <c r="AR109" i="15"/>
  <c r="AA109" i="15"/>
  <c r="AB109" i="15"/>
  <c r="T109" i="15"/>
  <c r="AN109" i="15"/>
  <c r="AF109" i="15"/>
  <c r="AT129" i="15"/>
  <c r="AB129" i="15"/>
  <c r="I129" i="15"/>
  <c r="AR129" i="15"/>
  <c r="X129" i="15"/>
  <c r="H129" i="15"/>
  <c r="AO129" i="15"/>
  <c r="V129" i="15"/>
  <c r="AN129" i="15"/>
  <c r="U129" i="15"/>
  <c r="AG129" i="15"/>
  <c r="P129" i="15"/>
  <c r="AD129" i="15"/>
  <c r="N129" i="15"/>
  <c r="AJ129" i="15"/>
  <c r="AC129" i="15"/>
  <c r="L129" i="15"/>
  <c r="Q129" i="15"/>
  <c r="AA129" i="15"/>
  <c r="AM129" i="15"/>
  <c r="AP129" i="15"/>
  <c r="O129" i="15"/>
  <c r="AH129" i="15"/>
  <c r="AF129" i="15"/>
  <c r="Z129" i="15"/>
  <c r="AS129" i="15"/>
  <c r="M129" i="15"/>
  <c r="J129" i="15"/>
  <c r="AK129" i="15"/>
  <c r="AL129" i="15"/>
  <c r="AQ129" i="15"/>
  <c r="AE129" i="15"/>
  <c r="AI129" i="15"/>
  <c r="W129" i="15"/>
  <c r="S129" i="15"/>
  <c r="K129" i="15"/>
  <c r="Y129" i="15"/>
  <c r="R129" i="15"/>
  <c r="G129" i="15"/>
  <c r="T129" i="15"/>
  <c r="AG125" i="15"/>
  <c r="Q125" i="15"/>
  <c r="AT125" i="15"/>
  <c r="AD125" i="15"/>
  <c r="P125" i="15"/>
  <c r="AR125" i="15"/>
  <c r="AC125" i="15"/>
  <c r="N125" i="15"/>
  <c r="AO125" i="15"/>
  <c r="AB125" i="15"/>
  <c r="M125" i="15"/>
  <c r="AL125" i="15"/>
  <c r="X125" i="15"/>
  <c r="I125" i="15"/>
  <c r="AK125" i="15"/>
  <c r="V125" i="15"/>
  <c r="AN125" i="15"/>
  <c r="AJ125" i="15"/>
  <c r="Y125" i="15"/>
  <c r="U125" i="15"/>
  <c r="H125" i="15"/>
  <c r="L125" i="15"/>
  <c r="AH125" i="15"/>
  <c r="G125" i="15"/>
  <c r="Z125" i="15"/>
  <c r="T125" i="15"/>
  <c r="AI125" i="15"/>
  <c r="J125" i="15"/>
  <c r="AS125" i="15"/>
  <c r="AA125" i="15"/>
  <c r="AM125" i="15"/>
  <c r="S125" i="15"/>
  <c r="AE125" i="15"/>
  <c r="O125" i="15"/>
  <c r="AF125" i="15"/>
  <c r="AQ125" i="15"/>
  <c r="K125" i="15"/>
  <c r="AP125" i="15"/>
  <c r="R125" i="15"/>
  <c r="W125" i="15"/>
  <c r="AP110" i="15"/>
  <c r="AS110" i="15"/>
  <c r="AI110" i="15"/>
  <c r="X110" i="15"/>
  <c r="M110" i="15"/>
  <c r="AR110" i="15"/>
  <c r="AG110" i="15"/>
  <c r="W110" i="15"/>
  <c r="L110" i="15"/>
  <c r="AN110" i="15"/>
  <c r="AC110" i="15"/>
  <c r="S110" i="15"/>
  <c r="H110" i="15"/>
  <c r="AB110" i="15"/>
  <c r="K110" i="15"/>
  <c r="AQ110" i="15"/>
  <c r="AA110" i="15"/>
  <c r="I110" i="15"/>
  <c r="AO110" i="15"/>
  <c r="Y110" i="15"/>
  <c r="G110" i="15"/>
  <c r="AM110" i="15"/>
  <c r="U110" i="15"/>
  <c r="AK110" i="15"/>
  <c r="T110" i="15"/>
  <c r="AJ110" i="15"/>
  <c r="Q110" i="15"/>
  <c r="AE110" i="15"/>
  <c r="O110" i="15"/>
  <c r="AF110" i="15"/>
  <c r="P110" i="15"/>
  <c r="V110" i="15"/>
  <c r="R110" i="15"/>
  <c r="AT110" i="15"/>
  <c r="Z110" i="15"/>
  <c r="AH110" i="15"/>
  <c r="N110" i="15"/>
  <c r="J110" i="15"/>
  <c r="AD110" i="15"/>
  <c r="AL110" i="15"/>
  <c r="AT95" i="15"/>
  <c r="AQ95" i="15"/>
  <c r="W95" i="15"/>
  <c r="AN95" i="15"/>
  <c r="S95" i="15"/>
  <c r="AM95" i="15"/>
  <c r="P95" i="15"/>
  <c r="AI95" i="15"/>
  <c r="O95" i="15"/>
  <c r="AF95" i="15"/>
  <c r="K95" i="15"/>
  <c r="AE95" i="15"/>
  <c r="H95" i="15"/>
  <c r="X95" i="15"/>
  <c r="AA95" i="15"/>
  <c r="G95" i="15"/>
  <c r="J95" i="15"/>
  <c r="T95" i="15"/>
  <c r="AC95" i="15"/>
  <c r="I95" i="15"/>
  <c r="Z95" i="15"/>
  <c r="AJ95" i="15"/>
  <c r="AS95" i="15"/>
  <c r="Q95" i="15"/>
  <c r="AH95" i="15"/>
  <c r="AR95" i="15"/>
  <c r="N95" i="15"/>
  <c r="AO95" i="15"/>
  <c r="M95" i="15"/>
  <c r="AL95" i="15"/>
  <c r="R95" i="15"/>
  <c r="AB95" i="15"/>
  <c r="Y95" i="15"/>
  <c r="AP95" i="15"/>
  <c r="AG95" i="15"/>
  <c r="U95" i="15"/>
  <c r="AK95" i="15"/>
  <c r="AD95" i="15"/>
  <c r="V95" i="15"/>
  <c r="L95" i="15"/>
  <c r="T122" i="15"/>
  <c r="R122" i="15"/>
  <c r="O122" i="15"/>
  <c r="K122" i="15"/>
  <c r="AP122" i="15"/>
  <c r="H122" i="15"/>
  <c r="AJ122" i="15"/>
  <c r="AM122" i="15"/>
  <c r="AB122" i="15"/>
  <c r="Z122" i="15"/>
  <c r="Y122" i="15"/>
  <c r="AA122" i="15"/>
  <c r="AH122" i="15"/>
  <c r="AD122" i="15"/>
  <c r="AS122" i="15"/>
  <c r="AT122" i="15"/>
  <c r="AQ122" i="15"/>
  <c r="AE122" i="15"/>
  <c r="AO122" i="15"/>
  <c r="P122" i="15"/>
  <c r="AF122" i="15"/>
  <c r="AG122" i="15"/>
  <c r="G122" i="15"/>
  <c r="V122" i="15"/>
  <c r="Q122" i="15"/>
  <c r="AI122" i="15"/>
  <c r="I122" i="15"/>
  <c r="X122" i="15"/>
  <c r="AN122" i="15"/>
  <c r="AK122" i="15"/>
  <c r="N122" i="15"/>
  <c r="S122" i="15"/>
  <c r="AC122" i="15"/>
  <c r="AR122" i="15"/>
  <c r="J122" i="15"/>
  <c r="W122" i="15"/>
  <c r="M122" i="15"/>
  <c r="L122" i="15"/>
  <c r="U122" i="15"/>
  <c r="AL122" i="15"/>
  <c r="AM117" i="15"/>
  <c r="Y117" i="15"/>
  <c r="J117" i="15"/>
  <c r="AL117" i="15"/>
  <c r="W117" i="15"/>
  <c r="I117" i="15"/>
  <c r="AK117" i="15"/>
  <c r="V117" i="15"/>
  <c r="G117" i="15"/>
  <c r="AH117" i="15"/>
  <c r="U117" i="15"/>
  <c r="AT117" i="15"/>
  <c r="AD117" i="15"/>
  <c r="O117" i="15"/>
  <c r="AC117" i="15"/>
  <c r="Z117" i="15"/>
  <c r="Q117" i="15"/>
  <c r="N117" i="15"/>
  <c r="M117" i="15"/>
  <c r="AP117" i="15"/>
  <c r="AG117" i="15"/>
  <c r="AO117" i="15"/>
  <c r="L117" i="15"/>
  <c r="X117" i="15"/>
  <c r="AQ117" i="15"/>
  <c r="P117" i="15"/>
  <c r="AA117" i="15"/>
  <c r="R117" i="15"/>
  <c r="S117" i="15"/>
  <c r="K117" i="15"/>
  <c r="AN117" i="15"/>
  <c r="AR117" i="15"/>
  <c r="AF117" i="15"/>
  <c r="AJ117" i="15"/>
  <c r="H117" i="15"/>
  <c r="AB117" i="15"/>
  <c r="AE117" i="15"/>
  <c r="T117" i="15"/>
  <c r="AI117" i="15"/>
  <c r="AS117" i="15"/>
  <c r="AT108" i="15"/>
  <c r="AP108" i="15"/>
  <c r="AG108" i="15"/>
  <c r="X108" i="15"/>
  <c r="O108" i="15"/>
  <c r="AO108" i="15"/>
  <c r="AF108" i="15"/>
  <c r="W108" i="15"/>
  <c r="M108" i="15"/>
  <c r="AK108" i="15"/>
  <c r="AB108" i="15"/>
  <c r="S108" i="15"/>
  <c r="J108" i="15"/>
  <c r="AH108" i="15"/>
  <c r="R108" i="15"/>
  <c r="AS108" i="15"/>
  <c r="AE108" i="15"/>
  <c r="Q108" i="15"/>
  <c r="AR108" i="15"/>
  <c r="AC108" i="15"/>
  <c r="P108" i="15"/>
  <c r="AQ108" i="15"/>
  <c r="AA108" i="15"/>
  <c r="L108" i="15"/>
  <c r="AN108" i="15"/>
  <c r="Z108" i="15"/>
  <c r="K108" i="15"/>
  <c r="AM108" i="15"/>
  <c r="Y108" i="15"/>
  <c r="I108" i="15"/>
  <c r="AI108" i="15"/>
  <c r="T108" i="15"/>
  <c r="G108" i="15"/>
  <c r="AJ108" i="15"/>
  <c r="U108" i="15"/>
  <c r="H108" i="15"/>
  <c r="AD108" i="15"/>
  <c r="N108" i="15"/>
  <c r="V108" i="15"/>
  <c r="AL108" i="15"/>
  <c r="AP128" i="15"/>
  <c r="V128" i="15"/>
  <c r="K128" i="15"/>
  <c r="AH128" i="15"/>
  <c r="H128" i="15"/>
  <c r="AM128" i="15"/>
  <c r="O128" i="15"/>
  <c r="J128" i="15"/>
  <c r="AL128" i="15"/>
  <c r="AA128" i="15"/>
  <c r="AD128" i="15"/>
  <c r="AB128" i="15"/>
  <c r="R128" i="15"/>
  <c r="X128" i="15"/>
  <c r="AN128" i="15"/>
  <c r="AS128" i="15"/>
  <c r="T128" i="15"/>
  <c r="AE128" i="15"/>
  <c r="AI128" i="15"/>
  <c r="Z128" i="15"/>
  <c r="AC128" i="15"/>
  <c r="AO128" i="15"/>
  <c r="S128" i="15"/>
  <c r="U128" i="15"/>
  <c r="AG128" i="15"/>
  <c r="AF128" i="15"/>
  <c r="M128" i="15"/>
  <c r="Y128" i="15"/>
  <c r="AT128" i="15"/>
  <c r="AQ128" i="15"/>
  <c r="W128" i="15"/>
  <c r="AK128" i="15"/>
  <c r="G128" i="15"/>
  <c r="P128" i="15"/>
  <c r="AR128" i="15"/>
  <c r="AJ128" i="15"/>
  <c r="L128" i="15"/>
  <c r="Q128" i="15"/>
  <c r="I128" i="15"/>
  <c r="N128" i="15"/>
  <c r="AK113" i="15"/>
  <c r="Y113" i="15"/>
  <c r="M113" i="15"/>
  <c r="AI113" i="15"/>
  <c r="W113" i="15"/>
  <c r="K113" i="15"/>
  <c r="AT113" i="15"/>
  <c r="AH113" i="15"/>
  <c r="V113" i="15"/>
  <c r="J113" i="15"/>
  <c r="AS113" i="15"/>
  <c r="AG113" i="15"/>
  <c r="U113" i="15"/>
  <c r="I113" i="15"/>
  <c r="AP113" i="15"/>
  <c r="AD113" i="15"/>
  <c r="R113" i="15"/>
  <c r="O113" i="15"/>
  <c r="AQ113" i="15"/>
  <c r="N113" i="15"/>
  <c r="AO113" i="15"/>
  <c r="G113" i="15"/>
  <c r="AM113" i="15"/>
  <c r="AE113" i="15"/>
  <c r="AC113" i="15"/>
  <c r="S113" i="15"/>
  <c r="Z113" i="15"/>
  <c r="X113" i="15"/>
  <c r="AR113" i="15"/>
  <c r="P113" i="15"/>
  <c r="AJ113" i="15"/>
  <c r="H113" i="15"/>
  <c r="AB113" i="15"/>
  <c r="Q113" i="15"/>
  <c r="T113" i="15"/>
  <c r="AA113" i="15"/>
  <c r="AN113" i="15"/>
  <c r="AF113" i="15"/>
  <c r="AL113" i="15"/>
  <c r="L113" i="15"/>
  <c r="AP114" i="15"/>
  <c r="AK114" i="15"/>
  <c r="AA114" i="15"/>
  <c r="P114" i="15"/>
  <c r="AJ114" i="15"/>
  <c r="Y114" i="15"/>
  <c r="O114" i="15"/>
  <c r="AS114" i="15"/>
  <c r="AI114" i="15"/>
  <c r="X114" i="15"/>
  <c r="M114" i="15"/>
  <c r="AR114" i="15"/>
  <c r="AG114" i="15"/>
  <c r="W114" i="15"/>
  <c r="L114" i="15"/>
  <c r="AO114" i="15"/>
  <c r="AE114" i="15"/>
  <c r="T114" i="15"/>
  <c r="I114" i="15"/>
  <c r="AF114" i="15"/>
  <c r="G114" i="15"/>
  <c r="AC114" i="15"/>
  <c r="AB114" i="15"/>
  <c r="U114" i="15"/>
  <c r="S114" i="15"/>
  <c r="AQ114" i="15"/>
  <c r="Q114" i="15"/>
  <c r="AM114" i="15"/>
  <c r="H114" i="15"/>
  <c r="K114" i="15"/>
  <c r="AN114" i="15"/>
  <c r="AT114" i="15"/>
  <c r="R114" i="15"/>
  <c r="N114" i="15"/>
  <c r="V114" i="15"/>
  <c r="J114" i="15"/>
  <c r="AL114" i="15"/>
  <c r="Z114" i="15"/>
  <c r="AH114" i="15"/>
  <c r="AD114" i="15"/>
  <c r="AN98" i="15"/>
  <c r="AS98" i="15"/>
  <c r="AC98" i="15"/>
  <c r="N98" i="15"/>
  <c r="AP98" i="15"/>
  <c r="AB98" i="15"/>
  <c r="M98" i="15"/>
  <c r="AO98" i="15"/>
  <c r="AA98" i="15"/>
  <c r="K98" i="15"/>
  <c r="AL98" i="15"/>
  <c r="X98" i="15"/>
  <c r="J98" i="15"/>
  <c r="AK98" i="15"/>
  <c r="V98" i="15"/>
  <c r="I98" i="15"/>
  <c r="AJ98" i="15"/>
  <c r="T98" i="15"/>
  <c r="AT98" i="15"/>
  <c r="AF98" i="15"/>
  <c r="R98" i="15"/>
  <c r="AG98" i="15"/>
  <c r="S98" i="15"/>
  <c r="O98" i="15"/>
  <c r="U98" i="15"/>
  <c r="P98" i="15"/>
  <c r="AD98" i="15"/>
  <c r="Y98" i="15"/>
  <c r="H98" i="15"/>
  <c r="AE98" i="15"/>
  <c r="AI98" i="15"/>
  <c r="L98" i="15"/>
  <c r="G98" i="15"/>
  <c r="AH98" i="15"/>
  <c r="Q98" i="15"/>
  <c r="AQ98" i="15"/>
  <c r="Z98" i="15"/>
  <c r="AR98" i="15"/>
  <c r="AM98" i="15"/>
  <c r="W98" i="15"/>
  <c r="AP93" i="15"/>
  <c r="AI93" i="15"/>
  <c r="L93" i="15"/>
  <c r="AE93" i="15"/>
  <c r="K93" i="15"/>
  <c r="AB93" i="15"/>
  <c r="G93" i="15"/>
  <c r="AA93" i="15"/>
  <c r="AR93" i="15"/>
  <c r="W93" i="15"/>
  <c r="AQ93" i="15"/>
  <c r="T93" i="15"/>
  <c r="AJ93" i="15"/>
  <c r="O93" i="15"/>
  <c r="AM93" i="15"/>
  <c r="S93" i="15"/>
  <c r="M93" i="15"/>
  <c r="AD93" i="15"/>
  <c r="AF93" i="15"/>
  <c r="AG93" i="15"/>
  <c r="AC93" i="15"/>
  <c r="AT93" i="15"/>
  <c r="J93" i="15"/>
  <c r="AK93" i="15"/>
  <c r="R93" i="15"/>
  <c r="N93" i="15"/>
  <c r="P93" i="15"/>
  <c r="Q93" i="15"/>
  <c r="AO93" i="15"/>
  <c r="Z93" i="15"/>
  <c r="H93" i="15"/>
  <c r="AH93" i="15"/>
  <c r="V93" i="15"/>
  <c r="X93" i="15"/>
  <c r="U93" i="15"/>
  <c r="AL93" i="15"/>
  <c r="AN93" i="15"/>
  <c r="AS93" i="15"/>
  <c r="I93" i="15"/>
  <c r="Y93" i="15"/>
  <c r="AP118" i="15"/>
  <c r="AO118" i="15"/>
  <c r="AE118" i="15"/>
  <c r="T118" i="15"/>
  <c r="I118" i="15"/>
  <c r="AN118" i="15"/>
  <c r="AC118" i="15"/>
  <c r="S118" i="15"/>
  <c r="H118" i="15"/>
  <c r="AM118" i="15"/>
  <c r="AB118" i="15"/>
  <c r="Q118" i="15"/>
  <c r="G118" i="15"/>
  <c r="AK118" i="15"/>
  <c r="AA118" i="15"/>
  <c r="P118" i="15"/>
  <c r="AS118" i="15"/>
  <c r="AI118" i="15"/>
  <c r="X118" i="15"/>
  <c r="M118" i="15"/>
  <c r="U118" i="15"/>
  <c r="AR118" i="15"/>
  <c r="O118" i="15"/>
  <c r="AQ118" i="15"/>
  <c r="L118" i="15"/>
  <c r="AJ118" i="15"/>
  <c r="K118" i="15"/>
  <c r="AG118" i="15"/>
  <c r="AF118" i="15"/>
  <c r="W118" i="15"/>
  <c r="Y118" i="15"/>
  <c r="AD118" i="15"/>
  <c r="R118" i="15"/>
  <c r="J118" i="15"/>
  <c r="N118" i="15"/>
  <c r="Z118" i="15"/>
  <c r="V118" i="15"/>
  <c r="AH118" i="15"/>
  <c r="AL118" i="15"/>
  <c r="AT118" i="15"/>
  <c r="AT104" i="15"/>
  <c r="AN104" i="15"/>
  <c r="AE104" i="15"/>
  <c r="U104" i="15"/>
  <c r="L104" i="15"/>
  <c r="AM104" i="15"/>
  <c r="AC104" i="15"/>
  <c r="T104" i="15"/>
  <c r="K104" i="15"/>
  <c r="AK104" i="15"/>
  <c r="AB104" i="15"/>
  <c r="S104" i="15"/>
  <c r="J104" i="15"/>
  <c r="AS104" i="15"/>
  <c r="AJ104" i="15"/>
  <c r="AA104" i="15"/>
  <c r="R104" i="15"/>
  <c r="I104" i="15"/>
  <c r="AR104" i="15"/>
  <c r="AI104" i="15"/>
  <c r="Z104" i="15"/>
  <c r="Q104" i="15"/>
  <c r="H104" i="15"/>
  <c r="AQ104" i="15"/>
  <c r="AH104" i="15"/>
  <c r="Y104" i="15"/>
  <c r="P104" i="15"/>
  <c r="G104" i="15"/>
  <c r="AO104" i="15"/>
  <c r="AF104" i="15"/>
  <c r="W104" i="15"/>
  <c r="M104" i="15"/>
  <c r="AP104" i="15"/>
  <c r="AG104" i="15"/>
  <c r="X104" i="15"/>
  <c r="O104" i="15"/>
  <c r="V104" i="15"/>
  <c r="N104" i="15"/>
  <c r="AL104" i="15"/>
  <c r="AD104" i="15"/>
  <c r="AI124" i="15"/>
  <c r="R124" i="15"/>
  <c r="AQ124" i="15"/>
  <c r="O124" i="15"/>
  <c r="AN124" i="15"/>
  <c r="J124" i="15"/>
  <c r="AL124" i="15"/>
  <c r="G124" i="15"/>
  <c r="AB124" i="15"/>
  <c r="AE124" i="15"/>
  <c r="Z124" i="15"/>
  <c r="T124" i="15"/>
  <c r="AF124" i="15"/>
  <c r="AH124" i="15"/>
  <c r="AD124" i="15"/>
  <c r="L124" i="15"/>
  <c r="N124" i="15"/>
  <c r="AS124" i="15"/>
  <c r="AG124" i="15"/>
  <c r="W124" i="15"/>
  <c r="X124" i="15"/>
  <c r="AK124" i="15"/>
  <c r="Y124" i="15"/>
  <c r="S124" i="15"/>
  <c r="U124" i="15"/>
  <c r="I124" i="15"/>
  <c r="AP124" i="15"/>
  <c r="K124" i="15"/>
  <c r="M124" i="15"/>
  <c r="P124" i="15"/>
  <c r="V124" i="15"/>
  <c r="AR124" i="15"/>
  <c r="AA124" i="15"/>
  <c r="AM124" i="15"/>
  <c r="AC124" i="15"/>
  <c r="AT124" i="15"/>
  <c r="AJ124" i="15"/>
  <c r="AO124" i="15"/>
  <c r="Q124" i="15"/>
  <c r="H124" i="15"/>
  <c r="AO99" i="15"/>
  <c r="AB99" i="15"/>
  <c r="M99" i="15"/>
  <c r="AM99" i="15"/>
  <c r="Z99" i="15"/>
  <c r="L99" i="15"/>
  <c r="AL99" i="15"/>
  <c r="Y99" i="15"/>
  <c r="J99" i="15"/>
  <c r="AJ99" i="15"/>
  <c r="V99" i="15"/>
  <c r="I99" i="15"/>
  <c r="AI99" i="15"/>
  <c r="T99" i="15"/>
  <c r="G99" i="15"/>
  <c r="AT99" i="15"/>
  <c r="AH99" i="15"/>
  <c r="S99" i="15"/>
  <c r="AR99" i="15"/>
  <c r="AC99" i="15"/>
  <c r="O99" i="15"/>
  <c r="AS99" i="15"/>
  <c r="AD99" i="15"/>
  <c r="R99" i="15"/>
  <c r="H99" i="15"/>
  <c r="K99" i="15"/>
  <c r="AG99" i="15"/>
  <c r="AE99" i="15"/>
  <c r="W99" i="15"/>
  <c r="AQ99" i="15"/>
  <c r="X99" i="15"/>
  <c r="AA99" i="15"/>
  <c r="AN99" i="15"/>
  <c r="AF99" i="15"/>
  <c r="P99" i="15"/>
  <c r="AP99" i="15"/>
  <c r="U99" i="15"/>
  <c r="N99" i="15"/>
  <c r="Q99" i="15"/>
  <c r="AK99" i="15"/>
  <c r="AK102" i="15"/>
  <c r="AA102" i="15"/>
  <c r="P102" i="15"/>
  <c r="AT102" i="15"/>
  <c r="AJ102" i="15"/>
  <c r="Y102" i="15"/>
  <c r="N102" i="15"/>
  <c r="AS102" i="15"/>
  <c r="AI102" i="15"/>
  <c r="W102" i="15"/>
  <c r="M102" i="15"/>
  <c r="AR102" i="15"/>
  <c r="AF102" i="15"/>
  <c r="V102" i="15"/>
  <c r="L102" i="15"/>
  <c r="AO102" i="15"/>
  <c r="AE102" i="15"/>
  <c r="U102" i="15"/>
  <c r="K102" i="15"/>
  <c r="AN102" i="15"/>
  <c r="AD102" i="15"/>
  <c r="T102" i="15"/>
  <c r="I102" i="15"/>
  <c r="AL102" i="15"/>
  <c r="AB102" i="15"/>
  <c r="Q102" i="15"/>
  <c r="G102" i="15"/>
  <c r="AM102" i="15"/>
  <c r="AC102" i="15"/>
  <c r="S102" i="15"/>
  <c r="H102" i="15"/>
  <c r="J102" i="15"/>
  <c r="O102" i="15"/>
  <c r="X102" i="15"/>
  <c r="AG102" i="15"/>
  <c r="AP102" i="15"/>
  <c r="AQ102" i="15"/>
  <c r="Z102" i="15"/>
  <c r="AH102" i="15"/>
  <c r="R102" i="15"/>
  <c r="AP119" i="15"/>
  <c r="AH119" i="15"/>
  <c r="K119" i="15"/>
  <c r="AD119" i="15"/>
  <c r="J119" i="15"/>
  <c r="Z119" i="15"/>
  <c r="I119" i="15"/>
  <c r="AT119" i="15"/>
  <c r="Y119" i="15"/>
  <c r="AL119" i="15"/>
  <c r="U119" i="15"/>
  <c r="AQ119" i="15"/>
  <c r="AK119" i="15"/>
  <c r="AI119" i="15"/>
  <c r="V119" i="15"/>
  <c r="M119" i="15"/>
  <c r="R119" i="15"/>
  <c r="AE119" i="15"/>
  <c r="L119" i="15"/>
  <c r="N119" i="15"/>
  <c r="AO119" i="15"/>
  <c r="AF119" i="15"/>
  <c r="G119" i="15"/>
  <c r="AS119" i="15"/>
  <c r="AR119" i="15"/>
  <c r="AA119" i="15"/>
  <c r="AN119" i="15"/>
  <c r="AJ119" i="15"/>
  <c r="X119" i="15"/>
  <c r="AB119" i="15"/>
  <c r="Q119" i="15"/>
  <c r="P119" i="15"/>
  <c r="T119" i="15"/>
  <c r="AC119" i="15"/>
  <c r="H119" i="15"/>
  <c r="S119" i="15"/>
  <c r="AM119" i="15"/>
  <c r="AG119" i="15"/>
  <c r="W119" i="15"/>
  <c r="O119" i="15"/>
  <c r="AR106" i="15"/>
  <c r="AK106" i="15"/>
  <c r="AG106" i="15"/>
  <c r="P106" i="15"/>
  <c r="AE106" i="15"/>
  <c r="O106" i="15"/>
  <c r="AB106" i="15"/>
  <c r="M106" i="15"/>
  <c r="AT106" i="15"/>
  <c r="AA106" i="15"/>
  <c r="I106" i="15"/>
  <c r="AS106" i="15"/>
  <c r="Y106" i="15"/>
  <c r="H106" i="15"/>
  <c r="AQ106" i="15"/>
  <c r="X106" i="15"/>
  <c r="G106" i="15"/>
  <c r="AJ106" i="15"/>
  <c r="Q106" i="15"/>
  <c r="V106" i="15"/>
  <c r="AN106" i="15"/>
  <c r="R106" i="15"/>
  <c r="U106" i="15"/>
  <c r="AO106" i="15"/>
  <c r="AL106" i="15"/>
  <c r="AF106" i="15"/>
  <c r="AC106" i="15"/>
  <c r="AH106" i="15"/>
  <c r="AM106" i="15"/>
  <c r="S106" i="15"/>
  <c r="L106" i="15"/>
  <c r="T106" i="15"/>
  <c r="AP106" i="15"/>
  <c r="K106" i="15"/>
  <c r="Z106" i="15"/>
  <c r="AI106" i="15"/>
  <c r="J106" i="15"/>
  <c r="N106" i="15"/>
  <c r="W106" i="15"/>
  <c r="AD106" i="15"/>
  <c r="AR126" i="15"/>
  <c r="AE126" i="15"/>
  <c r="Y126" i="15"/>
  <c r="AS126" i="15"/>
  <c r="AP126" i="15"/>
  <c r="L126" i="15"/>
  <c r="AH126" i="15"/>
  <c r="AN126" i="15"/>
  <c r="U126" i="15"/>
  <c r="AM126" i="15"/>
  <c r="K126" i="15"/>
  <c r="AF126" i="15"/>
  <c r="AD126" i="15"/>
  <c r="AJ126" i="15"/>
  <c r="S126" i="15"/>
  <c r="X126" i="15"/>
  <c r="R126" i="15"/>
  <c r="W126" i="15"/>
  <c r="P126" i="15"/>
  <c r="AB126" i="15"/>
  <c r="AI126" i="15"/>
  <c r="H126" i="15"/>
  <c r="O126" i="15"/>
  <c r="V126" i="15"/>
  <c r="AO126" i="15"/>
  <c r="AK126" i="15"/>
  <c r="AA126" i="15"/>
  <c r="J126" i="15"/>
  <c r="AG126" i="15"/>
  <c r="AC126" i="15"/>
  <c r="N126" i="15"/>
  <c r="AT126" i="15"/>
  <c r="Q126" i="15"/>
  <c r="I126" i="15"/>
  <c r="M126" i="15"/>
  <c r="AQ126" i="15"/>
  <c r="AL126" i="15"/>
  <c r="Z126" i="15"/>
  <c r="T126" i="15"/>
  <c r="G126" i="15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0" i="11"/>
  <c r="E30" i="11"/>
  <c r="F30" i="11"/>
  <c r="G30" i="11"/>
  <c r="H30" i="11"/>
  <c r="D31" i="11"/>
  <c r="E31" i="11"/>
  <c r="F31" i="11"/>
  <c r="G31" i="11"/>
  <c r="H31" i="11"/>
  <c r="D32" i="11"/>
  <c r="E32" i="11"/>
  <c r="F32" i="11"/>
  <c r="G32" i="11"/>
  <c r="H32" i="11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E26" i="11"/>
  <c r="F26" i="11"/>
  <c r="G26" i="11"/>
  <c r="H26" i="11"/>
  <c r="D26" i="11"/>
  <c r="E25" i="11"/>
  <c r="F25" i="11"/>
  <c r="G25" i="11"/>
  <c r="H25" i="11"/>
  <c r="D25" i="11"/>
  <c r="E26" i="10"/>
  <c r="F26" i="10"/>
  <c r="G26" i="10"/>
  <c r="H26" i="10"/>
  <c r="D26" i="10"/>
  <c r="D21" i="10"/>
  <c r="E21" i="10"/>
  <c r="F21" i="10"/>
  <c r="G21" i="10"/>
  <c r="H21" i="10"/>
  <c r="D22" i="10"/>
  <c r="E22" i="10"/>
  <c r="F22" i="10"/>
  <c r="G22" i="10"/>
  <c r="H22" i="10"/>
  <c r="D23" i="10"/>
  <c r="E23" i="10"/>
  <c r="F23" i="10"/>
  <c r="G23" i="10"/>
  <c r="H23" i="10"/>
  <c r="D24" i="10"/>
  <c r="E24" i="10"/>
  <c r="F24" i="10"/>
  <c r="G24" i="10"/>
  <c r="H24" i="10"/>
  <c r="D25" i="10"/>
  <c r="E25" i="10"/>
  <c r="F25" i="10"/>
  <c r="G25" i="10"/>
  <c r="H25" i="10"/>
  <c r="E20" i="10"/>
  <c r="F20" i="10"/>
  <c r="G20" i="10"/>
  <c r="H20" i="10"/>
  <c r="D20" i="10"/>
  <c r="E19" i="10"/>
  <c r="F19" i="10"/>
  <c r="G19" i="10"/>
  <c r="H19" i="10"/>
  <c r="D19" i="10"/>
  <c r="N41" i="8" l="1"/>
  <c r="N40" i="8"/>
  <c r="N39" i="8"/>
  <c r="M41" i="8"/>
  <c r="M40" i="8"/>
  <c r="M39" i="8"/>
  <c r="K41" i="8"/>
  <c r="J38" i="8"/>
  <c r="S256" i="8"/>
  <c r="P256" i="8"/>
  <c r="M256" i="8"/>
  <c r="J256" i="8"/>
  <c r="G256" i="8"/>
  <c r="U255" i="8"/>
  <c r="T255" i="8"/>
  <c r="R255" i="8"/>
  <c r="Q255" i="8"/>
  <c r="O255" i="8"/>
  <c r="N255" i="8"/>
  <c r="L255" i="8"/>
  <c r="K255" i="8"/>
  <c r="I255" i="8"/>
  <c r="H255" i="8"/>
  <c r="F255" i="8"/>
  <c r="C255" i="8"/>
  <c r="U254" i="8"/>
  <c r="T254" i="8"/>
  <c r="R254" i="8"/>
  <c r="Q254" i="8"/>
  <c r="O254" i="8"/>
  <c r="N254" i="8"/>
  <c r="L254" i="8"/>
  <c r="K254" i="8"/>
  <c r="I254" i="8"/>
  <c r="H254" i="8"/>
  <c r="F254" i="8"/>
  <c r="C254" i="8"/>
  <c r="U253" i="8"/>
  <c r="T253" i="8"/>
  <c r="R253" i="8"/>
  <c r="Q253" i="8"/>
  <c r="O253" i="8"/>
  <c r="N253" i="8"/>
  <c r="L253" i="8"/>
  <c r="K253" i="8"/>
  <c r="I253" i="8"/>
  <c r="H253" i="8"/>
  <c r="F253" i="8"/>
  <c r="C253" i="8"/>
  <c r="U252" i="8"/>
  <c r="T252" i="8"/>
  <c r="R252" i="8"/>
  <c r="Q252" i="8"/>
  <c r="O252" i="8"/>
  <c r="N252" i="8"/>
  <c r="L252" i="8"/>
  <c r="K252" i="8"/>
  <c r="I252" i="8"/>
  <c r="H252" i="8"/>
  <c r="F252" i="8"/>
  <c r="C252" i="8"/>
  <c r="U251" i="8"/>
  <c r="T251" i="8"/>
  <c r="R251" i="8"/>
  <c r="Q251" i="8"/>
  <c r="O251" i="8"/>
  <c r="N251" i="8"/>
  <c r="L251" i="8"/>
  <c r="K251" i="8"/>
  <c r="I251" i="8"/>
  <c r="H251" i="8"/>
  <c r="F251" i="8"/>
  <c r="C251" i="8"/>
  <c r="U250" i="8"/>
  <c r="T250" i="8"/>
  <c r="R250" i="8"/>
  <c r="Q250" i="8"/>
  <c r="O250" i="8"/>
  <c r="N250" i="8"/>
  <c r="L250" i="8"/>
  <c r="K250" i="8"/>
  <c r="I250" i="8"/>
  <c r="H250" i="8"/>
  <c r="F250" i="8"/>
  <c r="C250" i="8"/>
  <c r="U249" i="8"/>
  <c r="T249" i="8"/>
  <c r="R249" i="8"/>
  <c r="Q249" i="8"/>
  <c r="O249" i="8"/>
  <c r="N249" i="8"/>
  <c r="L249" i="8"/>
  <c r="K249" i="8"/>
  <c r="I249" i="8"/>
  <c r="H249" i="8"/>
  <c r="F249" i="8"/>
  <c r="C249" i="8"/>
  <c r="U248" i="8"/>
  <c r="T248" i="8"/>
  <c r="R248" i="8"/>
  <c r="Q248" i="8"/>
  <c r="O248" i="8"/>
  <c r="N248" i="8"/>
  <c r="L248" i="8"/>
  <c r="K248" i="8"/>
  <c r="I248" i="8"/>
  <c r="H248" i="8"/>
  <c r="F248" i="8"/>
  <c r="C248" i="8"/>
  <c r="U247" i="8"/>
  <c r="T247" i="8"/>
  <c r="R247" i="8"/>
  <c r="Q247" i="8"/>
  <c r="O247" i="8"/>
  <c r="N247" i="8"/>
  <c r="L247" i="8"/>
  <c r="K247" i="8"/>
  <c r="I247" i="8"/>
  <c r="H247" i="8"/>
  <c r="F247" i="8"/>
  <c r="C247" i="8"/>
  <c r="U246" i="8"/>
  <c r="T246" i="8"/>
  <c r="R246" i="8"/>
  <c r="Q246" i="8"/>
  <c r="O246" i="8"/>
  <c r="N246" i="8"/>
  <c r="L246" i="8"/>
  <c r="K246" i="8"/>
  <c r="I246" i="8"/>
  <c r="H246" i="8"/>
  <c r="F246" i="8"/>
  <c r="C246" i="8"/>
  <c r="U245" i="8"/>
  <c r="T245" i="8"/>
  <c r="R245" i="8"/>
  <c r="Q245" i="8"/>
  <c r="O245" i="8"/>
  <c r="N245" i="8"/>
  <c r="L245" i="8"/>
  <c r="K245" i="8"/>
  <c r="I245" i="8"/>
  <c r="H245" i="8"/>
  <c r="F245" i="8"/>
  <c r="C245" i="8"/>
  <c r="U244" i="8"/>
  <c r="T244" i="8"/>
  <c r="R244" i="8"/>
  <c r="Q244" i="8"/>
  <c r="O244" i="8"/>
  <c r="N244" i="8"/>
  <c r="L244" i="8"/>
  <c r="K244" i="8"/>
  <c r="I244" i="8"/>
  <c r="H244" i="8"/>
  <c r="F244" i="8"/>
  <c r="C244" i="8"/>
  <c r="U243" i="8"/>
  <c r="T243" i="8"/>
  <c r="R243" i="8"/>
  <c r="Q243" i="8"/>
  <c r="O243" i="8"/>
  <c r="N243" i="8"/>
  <c r="L243" i="8"/>
  <c r="K243" i="8"/>
  <c r="I243" i="8"/>
  <c r="H243" i="8"/>
  <c r="F243" i="8"/>
  <c r="C243" i="8"/>
  <c r="U242" i="8"/>
  <c r="T242" i="8"/>
  <c r="R242" i="8"/>
  <c r="Q242" i="8"/>
  <c r="O242" i="8"/>
  <c r="N242" i="8"/>
  <c r="L242" i="8"/>
  <c r="K242" i="8"/>
  <c r="I242" i="8"/>
  <c r="H242" i="8"/>
  <c r="F242" i="8"/>
  <c r="C242" i="8"/>
  <c r="U241" i="8"/>
  <c r="T241" i="8"/>
  <c r="R241" i="8"/>
  <c r="Q241" i="8"/>
  <c r="O241" i="8"/>
  <c r="N241" i="8"/>
  <c r="L241" i="8"/>
  <c r="K241" i="8"/>
  <c r="I241" i="8"/>
  <c r="H241" i="8"/>
  <c r="F241" i="8"/>
  <c r="C241" i="8"/>
  <c r="U240" i="8"/>
  <c r="T240" i="8"/>
  <c r="R240" i="8"/>
  <c r="Q240" i="8"/>
  <c r="O240" i="8"/>
  <c r="N240" i="8"/>
  <c r="L240" i="8"/>
  <c r="K240" i="8"/>
  <c r="I240" i="8"/>
  <c r="H240" i="8"/>
  <c r="F240" i="8"/>
  <c r="C240" i="8"/>
  <c r="U239" i="8"/>
  <c r="T239" i="8"/>
  <c r="R239" i="8"/>
  <c r="Q239" i="8"/>
  <c r="O239" i="8"/>
  <c r="N239" i="8"/>
  <c r="L239" i="8"/>
  <c r="K239" i="8"/>
  <c r="I239" i="8"/>
  <c r="H239" i="8"/>
  <c r="F239" i="8"/>
  <c r="C239" i="8"/>
  <c r="U238" i="8"/>
  <c r="T238" i="8"/>
  <c r="R238" i="8"/>
  <c r="Q238" i="8"/>
  <c r="O238" i="8"/>
  <c r="N238" i="8"/>
  <c r="L238" i="8"/>
  <c r="K238" i="8"/>
  <c r="I238" i="8"/>
  <c r="I232" i="8" s="1"/>
  <c r="H238" i="8"/>
  <c r="F238" i="8"/>
  <c r="C238" i="8"/>
  <c r="U237" i="8"/>
  <c r="T237" i="8"/>
  <c r="R237" i="8"/>
  <c r="Q237" i="8"/>
  <c r="O237" i="8"/>
  <c r="N237" i="8"/>
  <c r="L237" i="8"/>
  <c r="K237" i="8"/>
  <c r="I237" i="8"/>
  <c r="H237" i="8"/>
  <c r="C237" i="8"/>
  <c r="U236" i="8"/>
  <c r="T236" i="8"/>
  <c r="R236" i="8"/>
  <c r="Q236" i="8"/>
  <c r="O236" i="8"/>
  <c r="N236" i="8"/>
  <c r="L236" i="8"/>
  <c r="K236" i="8"/>
  <c r="I236" i="8"/>
  <c r="H236" i="8"/>
  <c r="C236" i="8"/>
  <c r="O232" i="8" l="1"/>
  <c r="F232" i="8"/>
  <c r="U232" i="8"/>
  <c r="R232" i="8"/>
  <c r="L232" i="8"/>
  <c r="B232" i="8" s="1"/>
  <c r="Y42" i="8" l="1"/>
  <c r="Y41" i="8"/>
  <c r="Y40" i="8"/>
  <c r="Y39" i="8"/>
  <c r="Y38" i="8"/>
  <c r="Y37" i="8"/>
  <c r="Y36" i="8"/>
  <c r="Y35" i="8"/>
  <c r="S231" i="8" l="1"/>
  <c r="P231" i="8"/>
  <c r="M231" i="8"/>
  <c r="J231" i="8"/>
  <c r="G231" i="8"/>
  <c r="U230" i="8"/>
  <c r="T230" i="8"/>
  <c r="R230" i="8"/>
  <c r="Q230" i="8"/>
  <c r="O230" i="8"/>
  <c r="N230" i="8"/>
  <c r="L230" i="8"/>
  <c r="K230" i="8"/>
  <c r="I230" i="8"/>
  <c r="H230" i="8"/>
  <c r="F230" i="8"/>
  <c r="C230" i="8"/>
  <c r="U229" i="8"/>
  <c r="T229" i="8"/>
  <c r="R229" i="8"/>
  <c r="Q229" i="8"/>
  <c r="O229" i="8"/>
  <c r="N229" i="8"/>
  <c r="L229" i="8"/>
  <c r="K229" i="8"/>
  <c r="I229" i="8"/>
  <c r="H229" i="8"/>
  <c r="F229" i="8"/>
  <c r="C229" i="8"/>
  <c r="U228" i="8"/>
  <c r="T228" i="8"/>
  <c r="R228" i="8"/>
  <c r="Q228" i="8"/>
  <c r="O228" i="8"/>
  <c r="N228" i="8"/>
  <c r="L228" i="8"/>
  <c r="K228" i="8"/>
  <c r="I228" i="8"/>
  <c r="H228" i="8"/>
  <c r="F228" i="8"/>
  <c r="C228" i="8"/>
  <c r="U227" i="8"/>
  <c r="T227" i="8"/>
  <c r="R227" i="8"/>
  <c r="Q227" i="8"/>
  <c r="O227" i="8"/>
  <c r="N227" i="8"/>
  <c r="L227" i="8"/>
  <c r="K227" i="8"/>
  <c r="I227" i="8"/>
  <c r="H227" i="8"/>
  <c r="F227" i="8"/>
  <c r="C227" i="8"/>
  <c r="U226" i="8"/>
  <c r="T226" i="8"/>
  <c r="R226" i="8"/>
  <c r="Q226" i="8"/>
  <c r="O226" i="8"/>
  <c r="N226" i="8"/>
  <c r="L226" i="8"/>
  <c r="K226" i="8"/>
  <c r="I226" i="8"/>
  <c r="H226" i="8"/>
  <c r="F226" i="8"/>
  <c r="C226" i="8"/>
  <c r="U225" i="8"/>
  <c r="T225" i="8"/>
  <c r="R225" i="8"/>
  <c r="Q225" i="8"/>
  <c r="O225" i="8"/>
  <c r="N225" i="8"/>
  <c r="L225" i="8"/>
  <c r="K225" i="8"/>
  <c r="I225" i="8"/>
  <c r="H225" i="8"/>
  <c r="F225" i="8"/>
  <c r="C225" i="8"/>
  <c r="U224" i="8"/>
  <c r="T224" i="8"/>
  <c r="R224" i="8"/>
  <c r="Q224" i="8"/>
  <c r="O224" i="8"/>
  <c r="N224" i="8"/>
  <c r="L224" i="8"/>
  <c r="K224" i="8"/>
  <c r="I224" i="8"/>
  <c r="H224" i="8"/>
  <c r="F224" i="8"/>
  <c r="C224" i="8"/>
  <c r="U223" i="8"/>
  <c r="T223" i="8"/>
  <c r="R223" i="8"/>
  <c r="Q223" i="8"/>
  <c r="O223" i="8"/>
  <c r="N223" i="8"/>
  <c r="L223" i="8"/>
  <c r="K223" i="8"/>
  <c r="I223" i="8"/>
  <c r="H223" i="8"/>
  <c r="F223" i="8"/>
  <c r="C223" i="8"/>
  <c r="U222" i="8"/>
  <c r="T222" i="8"/>
  <c r="R222" i="8"/>
  <c r="Q222" i="8"/>
  <c r="O222" i="8"/>
  <c r="N222" i="8"/>
  <c r="L222" i="8"/>
  <c r="K222" i="8"/>
  <c r="I222" i="8"/>
  <c r="H222" i="8"/>
  <c r="F222" i="8"/>
  <c r="C222" i="8"/>
  <c r="U221" i="8"/>
  <c r="T221" i="8"/>
  <c r="R221" i="8"/>
  <c r="Q221" i="8"/>
  <c r="O221" i="8"/>
  <c r="N221" i="8"/>
  <c r="L221" i="8"/>
  <c r="K221" i="8"/>
  <c r="I221" i="8"/>
  <c r="H221" i="8"/>
  <c r="F221" i="8"/>
  <c r="C221" i="8"/>
  <c r="U220" i="8"/>
  <c r="T220" i="8"/>
  <c r="R220" i="8"/>
  <c r="Q220" i="8"/>
  <c r="O220" i="8"/>
  <c r="N220" i="8"/>
  <c r="L220" i="8"/>
  <c r="K220" i="8"/>
  <c r="I220" i="8"/>
  <c r="H220" i="8"/>
  <c r="F220" i="8"/>
  <c r="C220" i="8"/>
  <c r="U219" i="8"/>
  <c r="T219" i="8"/>
  <c r="R219" i="8"/>
  <c r="Q219" i="8"/>
  <c r="O219" i="8"/>
  <c r="N219" i="8"/>
  <c r="L219" i="8"/>
  <c r="K219" i="8"/>
  <c r="I219" i="8"/>
  <c r="H219" i="8"/>
  <c r="F219" i="8"/>
  <c r="C219" i="8"/>
  <c r="U218" i="8"/>
  <c r="T218" i="8"/>
  <c r="R218" i="8"/>
  <c r="Q218" i="8"/>
  <c r="O218" i="8"/>
  <c r="N218" i="8"/>
  <c r="L218" i="8"/>
  <c r="K218" i="8"/>
  <c r="I218" i="8"/>
  <c r="H218" i="8"/>
  <c r="F218" i="8"/>
  <c r="C218" i="8"/>
  <c r="U217" i="8"/>
  <c r="T217" i="8"/>
  <c r="R217" i="8"/>
  <c r="Q217" i="8"/>
  <c r="O217" i="8"/>
  <c r="N217" i="8"/>
  <c r="L217" i="8"/>
  <c r="K217" i="8"/>
  <c r="I217" i="8"/>
  <c r="H217" i="8"/>
  <c r="F217" i="8"/>
  <c r="C217" i="8"/>
  <c r="U216" i="8"/>
  <c r="T216" i="8"/>
  <c r="R216" i="8"/>
  <c r="Q216" i="8"/>
  <c r="O216" i="8"/>
  <c r="N216" i="8"/>
  <c r="L216" i="8"/>
  <c r="K216" i="8"/>
  <c r="I216" i="8"/>
  <c r="H216" i="8"/>
  <c r="F216" i="8"/>
  <c r="C216" i="8"/>
  <c r="U215" i="8"/>
  <c r="T215" i="8"/>
  <c r="R215" i="8"/>
  <c r="Q215" i="8"/>
  <c r="O215" i="8"/>
  <c r="N215" i="8"/>
  <c r="L215" i="8"/>
  <c r="K215" i="8"/>
  <c r="I215" i="8"/>
  <c r="H215" i="8"/>
  <c r="F215" i="8"/>
  <c r="C215" i="8"/>
  <c r="U214" i="8"/>
  <c r="T214" i="8"/>
  <c r="R214" i="8"/>
  <c r="Q214" i="8"/>
  <c r="O214" i="8"/>
  <c r="N214" i="8"/>
  <c r="L214" i="8"/>
  <c r="K214" i="8"/>
  <c r="I214" i="8"/>
  <c r="H214" i="8"/>
  <c r="F214" i="8"/>
  <c r="C214" i="8"/>
  <c r="U213" i="8"/>
  <c r="T213" i="8"/>
  <c r="R213" i="8"/>
  <c r="Q213" i="8"/>
  <c r="O213" i="8"/>
  <c r="N213" i="8"/>
  <c r="L213" i="8"/>
  <c r="K213" i="8"/>
  <c r="I213" i="8"/>
  <c r="H213" i="8"/>
  <c r="F213" i="8"/>
  <c r="C213" i="8"/>
  <c r="U212" i="8"/>
  <c r="T212" i="8"/>
  <c r="R212" i="8"/>
  <c r="Q212" i="8"/>
  <c r="O212" i="8"/>
  <c r="N212" i="8"/>
  <c r="L212" i="8"/>
  <c r="K212" i="8"/>
  <c r="I212" i="8"/>
  <c r="H212" i="8"/>
  <c r="C212" i="8"/>
  <c r="U211" i="8"/>
  <c r="T211" i="8"/>
  <c r="R211" i="8"/>
  <c r="Q211" i="8"/>
  <c r="O211" i="8"/>
  <c r="N211" i="8"/>
  <c r="L211" i="8"/>
  <c r="K211" i="8"/>
  <c r="I211" i="8"/>
  <c r="H211" i="8"/>
  <c r="C211" i="8"/>
  <c r="S206" i="8"/>
  <c r="P206" i="8"/>
  <c r="M206" i="8"/>
  <c r="J206" i="8"/>
  <c r="G206" i="8"/>
  <c r="U205" i="8"/>
  <c r="T205" i="8"/>
  <c r="R205" i="8"/>
  <c r="Q205" i="8"/>
  <c r="O205" i="8"/>
  <c r="N205" i="8"/>
  <c r="L205" i="8"/>
  <c r="K205" i="8"/>
  <c r="I205" i="8"/>
  <c r="H205" i="8"/>
  <c r="F205" i="8"/>
  <c r="C205" i="8"/>
  <c r="U204" i="8"/>
  <c r="T204" i="8"/>
  <c r="R204" i="8"/>
  <c r="Q204" i="8"/>
  <c r="O204" i="8"/>
  <c r="N204" i="8"/>
  <c r="L204" i="8"/>
  <c r="K204" i="8"/>
  <c r="I204" i="8"/>
  <c r="H204" i="8"/>
  <c r="F204" i="8"/>
  <c r="C204" i="8"/>
  <c r="U203" i="8"/>
  <c r="T203" i="8"/>
  <c r="R203" i="8"/>
  <c r="Q203" i="8"/>
  <c r="O203" i="8"/>
  <c r="N203" i="8"/>
  <c r="L203" i="8"/>
  <c r="K203" i="8"/>
  <c r="I203" i="8"/>
  <c r="H203" i="8"/>
  <c r="F203" i="8"/>
  <c r="C203" i="8"/>
  <c r="U202" i="8"/>
  <c r="T202" i="8"/>
  <c r="R202" i="8"/>
  <c r="Q202" i="8"/>
  <c r="O202" i="8"/>
  <c r="N202" i="8"/>
  <c r="L202" i="8"/>
  <c r="K202" i="8"/>
  <c r="I202" i="8"/>
  <c r="H202" i="8"/>
  <c r="F202" i="8"/>
  <c r="C202" i="8"/>
  <c r="U201" i="8"/>
  <c r="T201" i="8"/>
  <c r="R201" i="8"/>
  <c r="Q201" i="8"/>
  <c r="O201" i="8"/>
  <c r="N201" i="8"/>
  <c r="L201" i="8"/>
  <c r="K201" i="8"/>
  <c r="I201" i="8"/>
  <c r="H201" i="8"/>
  <c r="F201" i="8"/>
  <c r="C201" i="8"/>
  <c r="U200" i="8"/>
  <c r="T200" i="8"/>
  <c r="R200" i="8"/>
  <c r="Q200" i="8"/>
  <c r="O200" i="8"/>
  <c r="N200" i="8"/>
  <c r="L200" i="8"/>
  <c r="K200" i="8"/>
  <c r="I200" i="8"/>
  <c r="H200" i="8"/>
  <c r="F200" i="8"/>
  <c r="C200" i="8"/>
  <c r="U199" i="8"/>
  <c r="T199" i="8"/>
  <c r="R199" i="8"/>
  <c r="Q199" i="8"/>
  <c r="O199" i="8"/>
  <c r="N199" i="8"/>
  <c r="L199" i="8"/>
  <c r="K199" i="8"/>
  <c r="I199" i="8"/>
  <c r="H199" i="8"/>
  <c r="F199" i="8"/>
  <c r="C199" i="8"/>
  <c r="U198" i="8"/>
  <c r="T198" i="8"/>
  <c r="R198" i="8"/>
  <c r="Q198" i="8"/>
  <c r="O198" i="8"/>
  <c r="N198" i="8"/>
  <c r="L198" i="8"/>
  <c r="K198" i="8"/>
  <c r="I198" i="8"/>
  <c r="H198" i="8"/>
  <c r="F198" i="8"/>
  <c r="C198" i="8"/>
  <c r="U197" i="8"/>
  <c r="T197" i="8"/>
  <c r="R197" i="8"/>
  <c r="Q197" i="8"/>
  <c r="O197" i="8"/>
  <c r="N197" i="8"/>
  <c r="L197" i="8"/>
  <c r="K197" i="8"/>
  <c r="I197" i="8"/>
  <c r="H197" i="8"/>
  <c r="F197" i="8"/>
  <c r="C197" i="8"/>
  <c r="U196" i="8"/>
  <c r="T196" i="8"/>
  <c r="R196" i="8"/>
  <c r="Q196" i="8"/>
  <c r="O196" i="8"/>
  <c r="N196" i="8"/>
  <c r="L196" i="8"/>
  <c r="K196" i="8"/>
  <c r="I196" i="8"/>
  <c r="H196" i="8"/>
  <c r="F196" i="8"/>
  <c r="C196" i="8"/>
  <c r="U195" i="8"/>
  <c r="T195" i="8"/>
  <c r="R195" i="8"/>
  <c r="Q195" i="8"/>
  <c r="O195" i="8"/>
  <c r="N195" i="8"/>
  <c r="L195" i="8"/>
  <c r="K195" i="8"/>
  <c r="I195" i="8"/>
  <c r="H195" i="8"/>
  <c r="F195" i="8"/>
  <c r="C195" i="8"/>
  <c r="U194" i="8"/>
  <c r="T194" i="8"/>
  <c r="R194" i="8"/>
  <c r="Q194" i="8"/>
  <c r="O194" i="8"/>
  <c r="N194" i="8"/>
  <c r="L194" i="8"/>
  <c r="K194" i="8"/>
  <c r="I194" i="8"/>
  <c r="H194" i="8"/>
  <c r="F194" i="8"/>
  <c r="C194" i="8"/>
  <c r="U193" i="8"/>
  <c r="T193" i="8"/>
  <c r="R193" i="8"/>
  <c r="Q193" i="8"/>
  <c r="O193" i="8"/>
  <c r="N193" i="8"/>
  <c r="L193" i="8"/>
  <c r="K193" i="8"/>
  <c r="I193" i="8"/>
  <c r="H193" i="8"/>
  <c r="F193" i="8"/>
  <c r="C193" i="8"/>
  <c r="U192" i="8"/>
  <c r="T192" i="8"/>
  <c r="R192" i="8"/>
  <c r="Q192" i="8"/>
  <c r="O192" i="8"/>
  <c r="N192" i="8"/>
  <c r="L192" i="8"/>
  <c r="K192" i="8"/>
  <c r="I192" i="8"/>
  <c r="H192" i="8"/>
  <c r="F192" i="8"/>
  <c r="C192" i="8"/>
  <c r="U191" i="8"/>
  <c r="T191" i="8"/>
  <c r="R191" i="8"/>
  <c r="Q191" i="8"/>
  <c r="O191" i="8"/>
  <c r="N191" i="8"/>
  <c r="L191" i="8"/>
  <c r="K191" i="8"/>
  <c r="I191" i="8"/>
  <c r="H191" i="8"/>
  <c r="F191" i="8"/>
  <c r="C191" i="8"/>
  <c r="U190" i="8"/>
  <c r="T190" i="8"/>
  <c r="R190" i="8"/>
  <c r="Q190" i="8"/>
  <c r="O190" i="8"/>
  <c r="N190" i="8"/>
  <c r="L190" i="8"/>
  <c r="K190" i="8"/>
  <c r="I190" i="8"/>
  <c r="H190" i="8"/>
  <c r="F190" i="8"/>
  <c r="C190" i="8"/>
  <c r="U189" i="8"/>
  <c r="T189" i="8"/>
  <c r="R189" i="8"/>
  <c r="Q189" i="8"/>
  <c r="O189" i="8"/>
  <c r="N189" i="8"/>
  <c r="L189" i="8"/>
  <c r="K189" i="8"/>
  <c r="I189" i="8"/>
  <c r="H189" i="8"/>
  <c r="F189" i="8"/>
  <c r="C189" i="8"/>
  <c r="U188" i="8"/>
  <c r="T188" i="8"/>
  <c r="R188" i="8"/>
  <c r="Q188" i="8"/>
  <c r="O188" i="8"/>
  <c r="N188" i="8"/>
  <c r="L188" i="8"/>
  <c r="K188" i="8"/>
  <c r="I188" i="8"/>
  <c r="H188" i="8"/>
  <c r="F188" i="8"/>
  <c r="F182" i="8" s="1"/>
  <c r="C188" i="8"/>
  <c r="U187" i="8"/>
  <c r="T187" i="8"/>
  <c r="R187" i="8"/>
  <c r="Q187" i="8"/>
  <c r="O187" i="8"/>
  <c r="N187" i="8"/>
  <c r="L187" i="8"/>
  <c r="K187" i="8"/>
  <c r="I187" i="8"/>
  <c r="H187" i="8"/>
  <c r="C187" i="8"/>
  <c r="U186" i="8"/>
  <c r="T186" i="8"/>
  <c r="R186" i="8"/>
  <c r="Q186" i="8"/>
  <c r="O186" i="8"/>
  <c r="N186" i="8"/>
  <c r="L186" i="8"/>
  <c r="K186" i="8"/>
  <c r="I186" i="8"/>
  <c r="H186" i="8"/>
  <c r="C186" i="8"/>
  <c r="K31" i="8"/>
  <c r="L31" i="8"/>
  <c r="M31" i="8"/>
  <c r="N31" i="8"/>
  <c r="J31" i="8"/>
  <c r="S181" i="8"/>
  <c r="P181" i="8"/>
  <c r="M181" i="8"/>
  <c r="J181" i="8"/>
  <c r="G181" i="8"/>
  <c r="U180" i="8"/>
  <c r="T180" i="8"/>
  <c r="R180" i="8"/>
  <c r="Q180" i="8"/>
  <c r="O180" i="8"/>
  <c r="N180" i="8"/>
  <c r="L180" i="8"/>
  <c r="K180" i="8"/>
  <c r="I180" i="8"/>
  <c r="H180" i="8"/>
  <c r="F180" i="8"/>
  <c r="C180" i="8"/>
  <c r="U179" i="8"/>
  <c r="T179" i="8"/>
  <c r="R179" i="8"/>
  <c r="Q179" i="8"/>
  <c r="O179" i="8"/>
  <c r="N179" i="8"/>
  <c r="L179" i="8"/>
  <c r="K179" i="8"/>
  <c r="I179" i="8"/>
  <c r="H179" i="8"/>
  <c r="F179" i="8"/>
  <c r="C179" i="8"/>
  <c r="U178" i="8"/>
  <c r="T178" i="8"/>
  <c r="R178" i="8"/>
  <c r="Q178" i="8"/>
  <c r="O178" i="8"/>
  <c r="N178" i="8"/>
  <c r="L178" i="8"/>
  <c r="K178" i="8"/>
  <c r="I178" i="8"/>
  <c r="H178" i="8"/>
  <c r="F178" i="8"/>
  <c r="C178" i="8"/>
  <c r="U177" i="8"/>
  <c r="T177" i="8"/>
  <c r="R177" i="8"/>
  <c r="Q177" i="8"/>
  <c r="O177" i="8"/>
  <c r="N177" i="8"/>
  <c r="L177" i="8"/>
  <c r="K177" i="8"/>
  <c r="I177" i="8"/>
  <c r="H177" i="8"/>
  <c r="F177" i="8"/>
  <c r="C177" i="8"/>
  <c r="U176" i="8"/>
  <c r="T176" i="8"/>
  <c r="R176" i="8"/>
  <c r="Q176" i="8"/>
  <c r="O176" i="8"/>
  <c r="N176" i="8"/>
  <c r="L176" i="8"/>
  <c r="K176" i="8"/>
  <c r="I176" i="8"/>
  <c r="H176" i="8"/>
  <c r="F176" i="8"/>
  <c r="C176" i="8"/>
  <c r="U175" i="8"/>
  <c r="T175" i="8"/>
  <c r="R175" i="8"/>
  <c r="Q175" i="8"/>
  <c r="O175" i="8"/>
  <c r="N175" i="8"/>
  <c r="L175" i="8"/>
  <c r="K175" i="8"/>
  <c r="I175" i="8"/>
  <c r="H175" i="8"/>
  <c r="F175" i="8"/>
  <c r="C175" i="8"/>
  <c r="U174" i="8"/>
  <c r="T174" i="8"/>
  <c r="R174" i="8"/>
  <c r="Q174" i="8"/>
  <c r="O174" i="8"/>
  <c r="N174" i="8"/>
  <c r="L174" i="8"/>
  <c r="K174" i="8"/>
  <c r="I174" i="8"/>
  <c r="H174" i="8"/>
  <c r="F174" i="8"/>
  <c r="C174" i="8"/>
  <c r="U173" i="8"/>
  <c r="T173" i="8"/>
  <c r="R173" i="8"/>
  <c r="Q173" i="8"/>
  <c r="O173" i="8"/>
  <c r="N173" i="8"/>
  <c r="L173" i="8"/>
  <c r="K173" i="8"/>
  <c r="I173" i="8"/>
  <c r="H173" i="8"/>
  <c r="F173" i="8"/>
  <c r="C173" i="8"/>
  <c r="U172" i="8"/>
  <c r="T172" i="8"/>
  <c r="R172" i="8"/>
  <c r="Q172" i="8"/>
  <c r="O172" i="8"/>
  <c r="N172" i="8"/>
  <c r="L172" i="8"/>
  <c r="K172" i="8"/>
  <c r="I172" i="8"/>
  <c r="H172" i="8"/>
  <c r="F172" i="8"/>
  <c r="C172" i="8"/>
  <c r="U171" i="8"/>
  <c r="T171" i="8"/>
  <c r="R171" i="8"/>
  <c r="Q171" i="8"/>
  <c r="O171" i="8"/>
  <c r="N171" i="8"/>
  <c r="L171" i="8"/>
  <c r="K171" i="8"/>
  <c r="I171" i="8"/>
  <c r="H171" i="8"/>
  <c r="F171" i="8"/>
  <c r="C171" i="8"/>
  <c r="U170" i="8"/>
  <c r="T170" i="8"/>
  <c r="R170" i="8"/>
  <c r="Q170" i="8"/>
  <c r="O170" i="8"/>
  <c r="N170" i="8"/>
  <c r="L170" i="8"/>
  <c r="K170" i="8"/>
  <c r="I170" i="8"/>
  <c r="H170" i="8"/>
  <c r="F170" i="8"/>
  <c r="C170" i="8"/>
  <c r="U169" i="8"/>
  <c r="T169" i="8"/>
  <c r="R169" i="8"/>
  <c r="Q169" i="8"/>
  <c r="O169" i="8"/>
  <c r="N169" i="8"/>
  <c r="L169" i="8"/>
  <c r="K169" i="8"/>
  <c r="I169" i="8"/>
  <c r="H169" i="8"/>
  <c r="F169" i="8"/>
  <c r="C169" i="8"/>
  <c r="U168" i="8"/>
  <c r="T168" i="8"/>
  <c r="R168" i="8"/>
  <c r="Q168" i="8"/>
  <c r="O168" i="8"/>
  <c r="N168" i="8"/>
  <c r="L168" i="8"/>
  <c r="K168" i="8"/>
  <c r="I168" i="8"/>
  <c r="H168" i="8"/>
  <c r="F168" i="8"/>
  <c r="C168" i="8"/>
  <c r="U167" i="8"/>
  <c r="T167" i="8"/>
  <c r="R167" i="8"/>
  <c r="Q167" i="8"/>
  <c r="O167" i="8"/>
  <c r="N167" i="8"/>
  <c r="L167" i="8"/>
  <c r="K167" i="8"/>
  <c r="I167" i="8"/>
  <c r="H167" i="8"/>
  <c r="F167" i="8"/>
  <c r="C167" i="8"/>
  <c r="U166" i="8"/>
  <c r="T166" i="8"/>
  <c r="R166" i="8"/>
  <c r="Q166" i="8"/>
  <c r="O166" i="8"/>
  <c r="N166" i="8"/>
  <c r="L166" i="8"/>
  <c r="K166" i="8"/>
  <c r="I166" i="8"/>
  <c r="H166" i="8"/>
  <c r="F166" i="8"/>
  <c r="C166" i="8"/>
  <c r="U165" i="8"/>
  <c r="T165" i="8"/>
  <c r="R165" i="8"/>
  <c r="Q165" i="8"/>
  <c r="O165" i="8"/>
  <c r="N165" i="8"/>
  <c r="L165" i="8"/>
  <c r="K165" i="8"/>
  <c r="I165" i="8"/>
  <c r="H165" i="8"/>
  <c r="F165" i="8"/>
  <c r="C165" i="8"/>
  <c r="U164" i="8"/>
  <c r="T164" i="8"/>
  <c r="R164" i="8"/>
  <c r="Q164" i="8"/>
  <c r="O164" i="8"/>
  <c r="N164" i="8"/>
  <c r="L164" i="8"/>
  <c r="K164" i="8"/>
  <c r="I164" i="8"/>
  <c r="H164" i="8"/>
  <c r="F164" i="8"/>
  <c r="C164" i="8"/>
  <c r="U163" i="8"/>
  <c r="T163" i="8"/>
  <c r="R163" i="8"/>
  <c r="Q163" i="8"/>
  <c r="O163" i="8"/>
  <c r="N163" i="8"/>
  <c r="L163" i="8"/>
  <c r="K163" i="8"/>
  <c r="I163" i="8"/>
  <c r="H163" i="8"/>
  <c r="F163" i="8"/>
  <c r="F157" i="8" s="1"/>
  <c r="C163" i="8"/>
  <c r="U162" i="8"/>
  <c r="T162" i="8"/>
  <c r="R162" i="8"/>
  <c r="Q162" i="8"/>
  <c r="O162" i="8"/>
  <c r="N162" i="8"/>
  <c r="L162" i="8"/>
  <c r="K162" i="8"/>
  <c r="I162" i="8"/>
  <c r="H162" i="8"/>
  <c r="C162" i="8"/>
  <c r="U161" i="8"/>
  <c r="T161" i="8"/>
  <c r="R161" i="8"/>
  <c r="Q161" i="8"/>
  <c r="O161" i="8"/>
  <c r="N161" i="8"/>
  <c r="L161" i="8"/>
  <c r="K161" i="8"/>
  <c r="I161" i="8"/>
  <c r="H161" i="8"/>
  <c r="C161" i="8"/>
  <c r="S156" i="8"/>
  <c r="P156" i="8"/>
  <c r="M156" i="8"/>
  <c r="J156" i="8"/>
  <c r="G156" i="8"/>
  <c r="U155" i="8"/>
  <c r="T155" i="8"/>
  <c r="R155" i="8"/>
  <c r="Q155" i="8"/>
  <c r="O155" i="8"/>
  <c r="N155" i="8"/>
  <c r="L155" i="8"/>
  <c r="K155" i="8"/>
  <c r="I155" i="8"/>
  <c r="H155" i="8"/>
  <c r="F155" i="8"/>
  <c r="C155" i="8"/>
  <c r="U154" i="8"/>
  <c r="T154" i="8"/>
  <c r="R154" i="8"/>
  <c r="Q154" i="8"/>
  <c r="O154" i="8"/>
  <c r="N154" i="8"/>
  <c r="L154" i="8"/>
  <c r="K154" i="8"/>
  <c r="I154" i="8"/>
  <c r="H154" i="8"/>
  <c r="F154" i="8"/>
  <c r="C154" i="8"/>
  <c r="U153" i="8"/>
  <c r="T153" i="8"/>
  <c r="R153" i="8"/>
  <c r="Q153" i="8"/>
  <c r="O153" i="8"/>
  <c r="N153" i="8"/>
  <c r="L153" i="8"/>
  <c r="K153" i="8"/>
  <c r="I153" i="8"/>
  <c r="H153" i="8"/>
  <c r="F153" i="8"/>
  <c r="C153" i="8"/>
  <c r="U152" i="8"/>
  <c r="T152" i="8"/>
  <c r="R152" i="8"/>
  <c r="Q152" i="8"/>
  <c r="O152" i="8"/>
  <c r="N152" i="8"/>
  <c r="L152" i="8"/>
  <c r="K152" i="8"/>
  <c r="I152" i="8"/>
  <c r="H152" i="8"/>
  <c r="F152" i="8"/>
  <c r="C152" i="8"/>
  <c r="U151" i="8"/>
  <c r="T151" i="8"/>
  <c r="R151" i="8"/>
  <c r="Q151" i="8"/>
  <c r="O151" i="8"/>
  <c r="N151" i="8"/>
  <c r="L151" i="8"/>
  <c r="K151" i="8"/>
  <c r="I151" i="8"/>
  <c r="H151" i="8"/>
  <c r="F151" i="8"/>
  <c r="C151" i="8"/>
  <c r="U150" i="8"/>
  <c r="T150" i="8"/>
  <c r="R150" i="8"/>
  <c r="Q150" i="8"/>
  <c r="O150" i="8"/>
  <c r="N150" i="8"/>
  <c r="L150" i="8"/>
  <c r="K150" i="8"/>
  <c r="I150" i="8"/>
  <c r="H150" i="8"/>
  <c r="F150" i="8"/>
  <c r="C150" i="8"/>
  <c r="U149" i="8"/>
  <c r="T149" i="8"/>
  <c r="R149" i="8"/>
  <c r="Q149" i="8"/>
  <c r="O149" i="8"/>
  <c r="N149" i="8"/>
  <c r="L149" i="8"/>
  <c r="K149" i="8"/>
  <c r="I149" i="8"/>
  <c r="H149" i="8"/>
  <c r="F149" i="8"/>
  <c r="C149" i="8"/>
  <c r="U148" i="8"/>
  <c r="T148" i="8"/>
  <c r="R148" i="8"/>
  <c r="Q148" i="8"/>
  <c r="O148" i="8"/>
  <c r="N148" i="8"/>
  <c r="L148" i="8"/>
  <c r="K148" i="8"/>
  <c r="I148" i="8"/>
  <c r="H148" i="8"/>
  <c r="F148" i="8"/>
  <c r="C148" i="8"/>
  <c r="U147" i="8"/>
  <c r="T147" i="8"/>
  <c r="R147" i="8"/>
  <c r="Q147" i="8"/>
  <c r="O147" i="8"/>
  <c r="N147" i="8"/>
  <c r="L147" i="8"/>
  <c r="K147" i="8"/>
  <c r="I147" i="8"/>
  <c r="H147" i="8"/>
  <c r="F147" i="8"/>
  <c r="C147" i="8"/>
  <c r="U146" i="8"/>
  <c r="T146" i="8"/>
  <c r="R146" i="8"/>
  <c r="Q146" i="8"/>
  <c r="O146" i="8"/>
  <c r="N146" i="8"/>
  <c r="L146" i="8"/>
  <c r="K146" i="8"/>
  <c r="I146" i="8"/>
  <c r="H146" i="8"/>
  <c r="F146" i="8"/>
  <c r="C146" i="8"/>
  <c r="U145" i="8"/>
  <c r="T145" i="8"/>
  <c r="R145" i="8"/>
  <c r="Q145" i="8"/>
  <c r="O145" i="8"/>
  <c r="N145" i="8"/>
  <c r="L145" i="8"/>
  <c r="K145" i="8"/>
  <c r="I145" i="8"/>
  <c r="H145" i="8"/>
  <c r="F145" i="8"/>
  <c r="C145" i="8"/>
  <c r="U144" i="8"/>
  <c r="T144" i="8"/>
  <c r="R144" i="8"/>
  <c r="Q144" i="8"/>
  <c r="O144" i="8"/>
  <c r="N144" i="8"/>
  <c r="L144" i="8"/>
  <c r="K144" i="8"/>
  <c r="I144" i="8"/>
  <c r="H144" i="8"/>
  <c r="F144" i="8"/>
  <c r="C144" i="8"/>
  <c r="U143" i="8"/>
  <c r="T143" i="8"/>
  <c r="R143" i="8"/>
  <c r="Q143" i="8"/>
  <c r="O143" i="8"/>
  <c r="N143" i="8"/>
  <c r="L143" i="8"/>
  <c r="K143" i="8"/>
  <c r="I143" i="8"/>
  <c r="H143" i="8"/>
  <c r="F143" i="8"/>
  <c r="C143" i="8"/>
  <c r="U142" i="8"/>
  <c r="T142" i="8"/>
  <c r="R142" i="8"/>
  <c r="Q142" i="8"/>
  <c r="O142" i="8"/>
  <c r="N142" i="8"/>
  <c r="L142" i="8"/>
  <c r="K142" i="8"/>
  <c r="I142" i="8"/>
  <c r="H142" i="8"/>
  <c r="F142" i="8"/>
  <c r="C142" i="8"/>
  <c r="U141" i="8"/>
  <c r="T141" i="8"/>
  <c r="R141" i="8"/>
  <c r="Q141" i="8"/>
  <c r="O141" i="8"/>
  <c r="N141" i="8"/>
  <c r="L141" i="8"/>
  <c r="K141" i="8"/>
  <c r="I141" i="8"/>
  <c r="H141" i="8"/>
  <c r="F141" i="8"/>
  <c r="C141" i="8"/>
  <c r="U140" i="8"/>
  <c r="T140" i="8"/>
  <c r="R140" i="8"/>
  <c r="Q140" i="8"/>
  <c r="O140" i="8"/>
  <c r="N140" i="8"/>
  <c r="L140" i="8"/>
  <c r="K140" i="8"/>
  <c r="I140" i="8"/>
  <c r="H140" i="8"/>
  <c r="F140" i="8"/>
  <c r="C140" i="8"/>
  <c r="U139" i="8"/>
  <c r="T139" i="8"/>
  <c r="R139" i="8"/>
  <c r="Q139" i="8"/>
  <c r="O139" i="8"/>
  <c r="N139" i="8"/>
  <c r="L139" i="8"/>
  <c r="K139" i="8"/>
  <c r="I139" i="8"/>
  <c r="H139" i="8"/>
  <c r="F139" i="8"/>
  <c r="C139" i="8"/>
  <c r="U138" i="8"/>
  <c r="T138" i="8"/>
  <c r="R138" i="8"/>
  <c r="Q138" i="8"/>
  <c r="O138" i="8"/>
  <c r="N138" i="8"/>
  <c r="L138" i="8"/>
  <c r="K138" i="8"/>
  <c r="I138" i="8"/>
  <c r="H138" i="8"/>
  <c r="F138" i="8"/>
  <c r="C138" i="8"/>
  <c r="U137" i="8"/>
  <c r="T137" i="8"/>
  <c r="R137" i="8"/>
  <c r="Q137" i="8"/>
  <c r="O137" i="8"/>
  <c r="N137" i="8"/>
  <c r="L137" i="8"/>
  <c r="K137" i="8"/>
  <c r="I137" i="8"/>
  <c r="H137" i="8"/>
  <c r="C137" i="8"/>
  <c r="U136" i="8"/>
  <c r="T136" i="8"/>
  <c r="R136" i="8"/>
  <c r="Q136" i="8"/>
  <c r="O136" i="8"/>
  <c r="N136" i="8"/>
  <c r="L136" i="8"/>
  <c r="K136" i="8"/>
  <c r="I136" i="8"/>
  <c r="H136" i="8"/>
  <c r="C136" i="8"/>
  <c r="L157" i="8" l="1"/>
  <c r="U207" i="8"/>
  <c r="U132" i="8"/>
  <c r="I182" i="8"/>
  <c r="R207" i="8"/>
  <c r="O207" i="8"/>
  <c r="L207" i="8"/>
  <c r="I207" i="8"/>
  <c r="F207" i="8"/>
  <c r="U182" i="8"/>
  <c r="R182" i="8"/>
  <c r="O182" i="8"/>
  <c r="L182" i="8"/>
  <c r="I157" i="8"/>
  <c r="O157" i="8"/>
  <c r="R157" i="8"/>
  <c r="U157" i="8"/>
  <c r="I132" i="8"/>
  <c r="R132" i="8"/>
  <c r="F132" i="8"/>
  <c r="O132" i="8"/>
  <c r="L132" i="8"/>
  <c r="B20" i="8"/>
  <c r="N34" i="8"/>
  <c r="M34" i="8"/>
  <c r="K34" i="8"/>
  <c r="J34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11" i="8"/>
  <c r="S131" i="8"/>
  <c r="P131" i="8"/>
  <c r="M131" i="8"/>
  <c r="J131" i="8"/>
  <c r="G131" i="8"/>
  <c r="U130" i="8"/>
  <c r="T130" i="8"/>
  <c r="R130" i="8"/>
  <c r="Q130" i="8"/>
  <c r="O130" i="8"/>
  <c r="N130" i="8"/>
  <c r="L130" i="8"/>
  <c r="K130" i="8"/>
  <c r="I130" i="8"/>
  <c r="H130" i="8"/>
  <c r="F130" i="8"/>
  <c r="U129" i="8"/>
  <c r="T129" i="8"/>
  <c r="R129" i="8"/>
  <c r="Q129" i="8"/>
  <c r="O129" i="8"/>
  <c r="N129" i="8"/>
  <c r="L129" i="8"/>
  <c r="K129" i="8"/>
  <c r="I129" i="8"/>
  <c r="H129" i="8"/>
  <c r="F129" i="8"/>
  <c r="U128" i="8"/>
  <c r="T128" i="8"/>
  <c r="R128" i="8"/>
  <c r="Q128" i="8"/>
  <c r="O128" i="8"/>
  <c r="N128" i="8"/>
  <c r="L128" i="8"/>
  <c r="K128" i="8"/>
  <c r="I128" i="8"/>
  <c r="H128" i="8"/>
  <c r="F128" i="8"/>
  <c r="U127" i="8"/>
  <c r="T127" i="8"/>
  <c r="R127" i="8"/>
  <c r="Q127" i="8"/>
  <c r="O127" i="8"/>
  <c r="N127" i="8"/>
  <c r="L127" i="8"/>
  <c r="K127" i="8"/>
  <c r="I127" i="8"/>
  <c r="H127" i="8"/>
  <c r="F127" i="8"/>
  <c r="U126" i="8"/>
  <c r="T126" i="8"/>
  <c r="R126" i="8"/>
  <c r="Q126" i="8"/>
  <c r="O126" i="8"/>
  <c r="N126" i="8"/>
  <c r="L126" i="8"/>
  <c r="K126" i="8"/>
  <c r="I126" i="8"/>
  <c r="H126" i="8"/>
  <c r="F126" i="8"/>
  <c r="U125" i="8"/>
  <c r="T125" i="8"/>
  <c r="R125" i="8"/>
  <c r="Q125" i="8"/>
  <c r="O125" i="8"/>
  <c r="N125" i="8"/>
  <c r="L125" i="8"/>
  <c r="K125" i="8"/>
  <c r="I125" i="8"/>
  <c r="H125" i="8"/>
  <c r="F125" i="8"/>
  <c r="U124" i="8"/>
  <c r="T124" i="8"/>
  <c r="R124" i="8"/>
  <c r="Q124" i="8"/>
  <c r="O124" i="8"/>
  <c r="N124" i="8"/>
  <c r="L124" i="8"/>
  <c r="K124" i="8"/>
  <c r="I124" i="8"/>
  <c r="H124" i="8"/>
  <c r="F124" i="8"/>
  <c r="U123" i="8"/>
  <c r="T123" i="8"/>
  <c r="R123" i="8"/>
  <c r="Q123" i="8"/>
  <c r="O123" i="8"/>
  <c r="N123" i="8"/>
  <c r="L123" i="8"/>
  <c r="K123" i="8"/>
  <c r="I123" i="8"/>
  <c r="H123" i="8"/>
  <c r="F123" i="8"/>
  <c r="U122" i="8"/>
  <c r="T122" i="8"/>
  <c r="R122" i="8"/>
  <c r="Q122" i="8"/>
  <c r="O122" i="8"/>
  <c r="N122" i="8"/>
  <c r="L122" i="8"/>
  <c r="K122" i="8"/>
  <c r="I122" i="8"/>
  <c r="H122" i="8"/>
  <c r="F122" i="8"/>
  <c r="U121" i="8"/>
  <c r="T121" i="8"/>
  <c r="R121" i="8"/>
  <c r="Q121" i="8"/>
  <c r="O121" i="8"/>
  <c r="N121" i="8"/>
  <c r="L121" i="8"/>
  <c r="K121" i="8"/>
  <c r="I121" i="8"/>
  <c r="H121" i="8"/>
  <c r="F121" i="8"/>
  <c r="U120" i="8"/>
  <c r="T120" i="8"/>
  <c r="R120" i="8"/>
  <c r="Q120" i="8"/>
  <c r="O120" i="8"/>
  <c r="N120" i="8"/>
  <c r="L120" i="8"/>
  <c r="K120" i="8"/>
  <c r="I120" i="8"/>
  <c r="H120" i="8"/>
  <c r="F120" i="8"/>
  <c r="U119" i="8"/>
  <c r="T119" i="8"/>
  <c r="R119" i="8"/>
  <c r="Q119" i="8"/>
  <c r="O119" i="8"/>
  <c r="N119" i="8"/>
  <c r="L119" i="8"/>
  <c r="K119" i="8"/>
  <c r="I119" i="8"/>
  <c r="H119" i="8"/>
  <c r="F119" i="8"/>
  <c r="U118" i="8"/>
  <c r="T118" i="8"/>
  <c r="R118" i="8"/>
  <c r="Q118" i="8"/>
  <c r="O118" i="8"/>
  <c r="N118" i="8"/>
  <c r="L118" i="8"/>
  <c r="K118" i="8"/>
  <c r="I118" i="8"/>
  <c r="H118" i="8"/>
  <c r="F118" i="8"/>
  <c r="U117" i="8"/>
  <c r="T117" i="8"/>
  <c r="R117" i="8"/>
  <c r="Q117" i="8"/>
  <c r="O117" i="8"/>
  <c r="N117" i="8"/>
  <c r="L117" i="8"/>
  <c r="K117" i="8"/>
  <c r="I117" i="8"/>
  <c r="H117" i="8"/>
  <c r="F117" i="8"/>
  <c r="U116" i="8"/>
  <c r="T116" i="8"/>
  <c r="R116" i="8"/>
  <c r="Q116" i="8"/>
  <c r="O116" i="8"/>
  <c r="N116" i="8"/>
  <c r="L116" i="8"/>
  <c r="K116" i="8"/>
  <c r="I116" i="8"/>
  <c r="H116" i="8"/>
  <c r="F116" i="8"/>
  <c r="U115" i="8"/>
  <c r="T115" i="8"/>
  <c r="R115" i="8"/>
  <c r="Q115" i="8"/>
  <c r="O115" i="8"/>
  <c r="N115" i="8"/>
  <c r="L115" i="8"/>
  <c r="K115" i="8"/>
  <c r="I115" i="8"/>
  <c r="H115" i="8"/>
  <c r="F115" i="8"/>
  <c r="U114" i="8"/>
  <c r="T114" i="8"/>
  <c r="R114" i="8"/>
  <c r="Q114" i="8"/>
  <c r="O114" i="8"/>
  <c r="N114" i="8"/>
  <c r="L114" i="8"/>
  <c r="K114" i="8"/>
  <c r="I114" i="8"/>
  <c r="H114" i="8"/>
  <c r="F114" i="8"/>
  <c r="U113" i="8"/>
  <c r="T113" i="8"/>
  <c r="R113" i="8"/>
  <c r="Q113" i="8"/>
  <c r="O113" i="8"/>
  <c r="N113" i="8"/>
  <c r="L113" i="8"/>
  <c r="K113" i="8"/>
  <c r="I113" i="8"/>
  <c r="H113" i="8"/>
  <c r="F113" i="8"/>
  <c r="U112" i="8"/>
  <c r="T112" i="8"/>
  <c r="R112" i="8"/>
  <c r="Q112" i="8"/>
  <c r="O112" i="8"/>
  <c r="N112" i="8"/>
  <c r="L112" i="8"/>
  <c r="K112" i="8"/>
  <c r="I112" i="8"/>
  <c r="H112" i="8"/>
  <c r="U111" i="8"/>
  <c r="T111" i="8"/>
  <c r="R111" i="8"/>
  <c r="Q111" i="8"/>
  <c r="O111" i="8"/>
  <c r="N111" i="8"/>
  <c r="L111" i="8"/>
  <c r="K111" i="8"/>
  <c r="I111" i="8"/>
  <c r="H111" i="8"/>
  <c r="B260" i="8"/>
  <c r="E260" i="8"/>
  <c r="F260" i="8"/>
  <c r="I260" i="8"/>
  <c r="J260" i="8"/>
  <c r="B261" i="8"/>
  <c r="E261" i="8"/>
  <c r="F261" i="8"/>
  <c r="I261" i="8"/>
  <c r="J261" i="8"/>
  <c r="B262" i="8"/>
  <c r="E262" i="8"/>
  <c r="F262" i="8"/>
  <c r="I262" i="8"/>
  <c r="J262" i="8"/>
  <c r="B263" i="8"/>
  <c r="E263" i="8"/>
  <c r="F263" i="8"/>
  <c r="I263" i="8"/>
  <c r="J263" i="8"/>
  <c r="B264" i="8"/>
  <c r="W35" i="8" s="1"/>
  <c r="E264" i="8"/>
  <c r="F264" i="8"/>
  <c r="I264" i="8"/>
  <c r="J264" i="8"/>
  <c r="B265" i="8"/>
  <c r="E265" i="8"/>
  <c r="F265" i="8"/>
  <c r="I265" i="8"/>
  <c r="J265" i="8"/>
  <c r="B266" i="8"/>
  <c r="W36" i="8" s="1"/>
  <c r="E266" i="8"/>
  <c r="F266" i="8"/>
  <c r="I266" i="8"/>
  <c r="J266" i="8"/>
  <c r="B267" i="8"/>
  <c r="E267" i="8"/>
  <c r="F267" i="8"/>
  <c r="I267" i="8"/>
  <c r="J267" i="8"/>
  <c r="B268" i="8"/>
  <c r="W37" i="8" s="1"/>
  <c r="E268" i="8"/>
  <c r="F268" i="8"/>
  <c r="I268" i="8"/>
  <c r="J268" i="8"/>
  <c r="B269" i="8"/>
  <c r="E269" i="8"/>
  <c r="F269" i="8"/>
  <c r="I269" i="8"/>
  <c r="J269" i="8"/>
  <c r="B270" i="8"/>
  <c r="W38" i="8" s="1"/>
  <c r="E270" i="8"/>
  <c r="F270" i="8"/>
  <c r="I270" i="8"/>
  <c r="J270" i="8"/>
  <c r="B271" i="8"/>
  <c r="E271" i="8"/>
  <c r="F271" i="8"/>
  <c r="I271" i="8"/>
  <c r="J271" i="8"/>
  <c r="B272" i="8"/>
  <c r="W39" i="8" s="1"/>
  <c r="E272" i="8"/>
  <c r="F272" i="8"/>
  <c r="I272" i="8"/>
  <c r="J272" i="8"/>
  <c r="B273" i="8"/>
  <c r="E273" i="8"/>
  <c r="F273" i="8"/>
  <c r="I273" i="8"/>
  <c r="J273" i="8"/>
  <c r="B274" i="8"/>
  <c r="W40" i="8" s="1"/>
  <c r="E274" i="8"/>
  <c r="F274" i="8"/>
  <c r="I274" i="8"/>
  <c r="J274" i="8"/>
  <c r="B275" i="8"/>
  <c r="E275" i="8"/>
  <c r="F275" i="8"/>
  <c r="I275" i="8"/>
  <c r="J275" i="8"/>
  <c r="B276" i="8"/>
  <c r="W41" i="8" s="1"/>
  <c r="E276" i="8"/>
  <c r="F276" i="8"/>
  <c r="I276" i="8"/>
  <c r="J276" i="8"/>
  <c r="B277" i="8"/>
  <c r="E277" i="8"/>
  <c r="F277" i="8"/>
  <c r="I277" i="8"/>
  <c r="J277" i="8"/>
  <c r="B278" i="8"/>
  <c r="W42" i="8" s="1"/>
  <c r="E278" i="8"/>
  <c r="F278" i="8"/>
  <c r="I278" i="8"/>
  <c r="J278" i="8"/>
  <c r="B279" i="8"/>
  <c r="E279" i="8"/>
  <c r="F279" i="8"/>
  <c r="I279" i="8"/>
  <c r="J279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61" i="8"/>
  <c r="B157" i="8" l="1"/>
  <c r="B207" i="8"/>
  <c r="B182" i="8"/>
  <c r="B132" i="8"/>
  <c r="U107" i="8"/>
  <c r="R107" i="8"/>
  <c r="O107" i="8"/>
  <c r="L107" i="8"/>
  <c r="I107" i="8"/>
  <c r="F107" i="8"/>
  <c r="B21" i="8"/>
  <c r="B107" i="8" l="1"/>
  <c r="B22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B23" i="8" l="1"/>
  <c r="B24" i="8" l="1"/>
  <c r="S106" i="8"/>
  <c r="P106" i="8"/>
  <c r="M106" i="8"/>
  <c r="J106" i="8"/>
  <c r="G106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U105" i="8"/>
  <c r="R105" i="8"/>
  <c r="O105" i="8"/>
  <c r="L105" i="8"/>
  <c r="F105" i="8"/>
  <c r="U104" i="8"/>
  <c r="R104" i="8"/>
  <c r="O104" i="8"/>
  <c r="L104" i="8"/>
  <c r="F104" i="8"/>
  <c r="U103" i="8"/>
  <c r="R103" i="8"/>
  <c r="O103" i="8"/>
  <c r="L103" i="8"/>
  <c r="F103" i="8"/>
  <c r="U102" i="8"/>
  <c r="R102" i="8"/>
  <c r="O102" i="8"/>
  <c r="L102" i="8"/>
  <c r="F102" i="8"/>
  <c r="U101" i="8"/>
  <c r="R101" i="8"/>
  <c r="O101" i="8"/>
  <c r="L101" i="8"/>
  <c r="F101" i="8"/>
  <c r="U100" i="8"/>
  <c r="R100" i="8"/>
  <c r="O100" i="8"/>
  <c r="L100" i="8"/>
  <c r="F100" i="8"/>
  <c r="U99" i="8"/>
  <c r="R99" i="8"/>
  <c r="O99" i="8"/>
  <c r="L99" i="8"/>
  <c r="F99" i="8"/>
  <c r="U98" i="8"/>
  <c r="R98" i="8"/>
  <c r="O98" i="8"/>
  <c r="L98" i="8"/>
  <c r="F98" i="8"/>
  <c r="U97" i="8"/>
  <c r="R97" i="8"/>
  <c r="O97" i="8"/>
  <c r="L97" i="8"/>
  <c r="F97" i="8"/>
  <c r="U96" i="8"/>
  <c r="R96" i="8"/>
  <c r="O96" i="8"/>
  <c r="L96" i="8"/>
  <c r="F96" i="8"/>
  <c r="U95" i="8"/>
  <c r="R95" i="8"/>
  <c r="O95" i="8"/>
  <c r="L95" i="8"/>
  <c r="F95" i="8"/>
  <c r="U94" i="8"/>
  <c r="R94" i="8"/>
  <c r="O94" i="8"/>
  <c r="L94" i="8"/>
  <c r="F94" i="8"/>
  <c r="U93" i="8"/>
  <c r="R93" i="8"/>
  <c r="O93" i="8"/>
  <c r="L93" i="8"/>
  <c r="F93" i="8"/>
  <c r="U92" i="8"/>
  <c r="R92" i="8"/>
  <c r="O92" i="8"/>
  <c r="L92" i="8"/>
  <c r="F92" i="8"/>
  <c r="U91" i="8"/>
  <c r="R91" i="8"/>
  <c r="O91" i="8"/>
  <c r="L91" i="8"/>
  <c r="F91" i="8"/>
  <c r="U90" i="8"/>
  <c r="R90" i="8"/>
  <c r="O90" i="8"/>
  <c r="L90" i="8"/>
  <c r="F90" i="8"/>
  <c r="U89" i="8"/>
  <c r="R89" i="8"/>
  <c r="O89" i="8"/>
  <c r="L89" i="8"/>
  <c r="F89" i="8"/>
  <c r="U88" i="8"/>
  <c r="R88" i="8"/>
  <c r="O88" i="8"/>
  <c r="L88" i="8"/>
  <c r="F88" i="8"/>
  <c r="U87" i="8"/>
  <c r="R87" i="8"/>
  <c r="O87" i="8"/>
  <c r="L87" i="8"/>
  <c r="U86" i="8"/>
  <c r="R86" i="8"/>
  <c r="O86" i="8"/>
  <c r="L86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U61" i="8"/>
  <c r="R61" i="8"/>
  <c r="O61" i="8"/>
  <c r="L61" i="8"/>
  <c r="I6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O57" i="8" l="1"/>
  <c r="I82" i="8"/>
  <c r="L82" i="8"/>
  <c r="F57" i="8"/>
  <c r="O82" i="8"/>
  <c r="R82" i="8"/>
  <c r="U82" i="8"/>
  <c r="F82" i="8"/>
  <c r="I57" i="8"/>
  <c r="U57" i="8"/>
  <c r="R57" i="8"/>
  <c r="L57" i="8"/>
  <c r="B25" i="8"/>
  <c r="H45" i="8"/>
  <c r="G45" i="8"/>
  <c r="E45" i="8"/>
  <c r="D45" i="8"/>
  <c r="N14" i="11"/>
  <c r="O14" i="11"/>
  <c r="P14" i="11"/>
  <c r="Q14" i="11"/>
  <c r="N15" i="11"/>
  <c r="O15" i="11"/>
  <c r="P15" i="11"/>
  <c r="Q15" i="11"/>
  <c r="N16" i="11"/>
  <c r="O16" i="11"/>
  <c r="P16" i="11"/>
  <c r="Q16" i="11"/>
  <c r="N17" i="11"/>
  <c r="O17" i="11"/>
  <c r="P17" i="11"/>
  <c r="Q17" i="11"/>
  <c r="N18" i="11"/>
  <c r="O18" i="11"/>
  <c r="P18" i="11"/>
  <c r="Q18" i="11"/>
  <c r="B26" i="8" l="1"/>
  <c r="B57" i="8"/>
  <c r="B82" i="8"/>
  <c r="J27" i="11"/>
  <c r="J30" i="11"/>
  <c r="X19" i="11"/>
  <c r="Q13" i="11"/>
  <c r="P13" i="11"/>
  <c r="P12" i="11"/>
  <c r="Q12" i="11"/>
  <c r="O13" i="11"/>
  <c r="O12" i="11"/>
  <c r="N13" i="11"/>
  <c r="N12" i="11"/>
  <c r="C69" i="11"/>
  <c r="U1" i="11" s="1"/>
  <c r="Q11" i="11"/>
  <c r="P11" i="11"/>
  <c r="O11" i="11"/>
  <c r="N11" i="11"/>
  <c r="Q10" i="11"/>
  <c r="P10" i="11"/>
  <c r="O10" i="11"/>
  <c r="N10" i="11"/>
  <c r="Q9" i="11"/>
  <c r="P9" i="11"/>
  <c r="O9" i="11"/>
  <c r="N9" i="11"/>
  <c r="Q8" i="11"/>
  <c r="P8" i="11"/>
  <c r="O8" i="11"/>
  <c r="N8" i="11"/>
  <c r="Q7" i="11"/>
  <c r="P7" i="11"/>
  <c r="O7" i="11"/>
  <c r="N7" i="11"/>
  <c r="Q6" i="11"/>
  <c r="P6" i="11"/>
  <c r="O6" i="11"/>
  <c r="N6" i="11"/>
  <c r="Q5" i="11"/>
  <c r="P5" i="11"/>
  <c r="O5" i="11"/>
  <c r="N5" i="11"/>
  <c r="Z45" i="10"/>
  <c r="U1" i="10" s="1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Z45" i="8"/>
  <c r="U1" i="8" s="1"/>
  <c r="Q5" i="8"/>
  <c r="Q6" i="8"/>
  <c r="Q7" i="8"/>
  <c r="Q8" i="8"/>
  <c r="Q9" i="8"/>
  <c r="Q10" i="8"/>
  <c r="Q11" i="8"/>
  <c r="Q12" i="8"/>
  <c r="P12" i="8"/>
  <c r="P11" i="8"/>
  <c r="P10" i="8"/>
  <c r="P9" i="8"/>
  <c r="P8" i="8"/>
  <c r="P7" i="8"/>
  <c r="P6" i="8"/>
  <c r="P5" i="8"/>
  <c r="O12" i="8"/>
  <c r="O11" i="8"/>
  <c r="O10" i="8"/>
  <c r="O9" i="8"/>
  <c r="O8" i="8"/>
  <c r="O7" i="8"/>
  <c r="O6" i="8"/>
  <c r="O5" i="8"/>
  <c r="N12" i="8"/>
  <c r="N11" i="8"/>
  <c r="N10" i="8"/>
  <c r="N9" i="8"/>
  <c r="N8" i="8"/>
  <c r="N7" i="8"/>
  <c r="N6" i="8"/>
  <c r="N5" i="8"/>
  <c r="S15" i="11" l="1"/>
  <c r="S17" i="11"/>
  <c r="V16" i="11"/>
  <c r="T15" i="11"/>
  <c r="T17" i="11"/>
  <c r="U15" i="11"/>
  <c r="U17" i="11"/>
  <c r="U18" i="11"/>
  <c r="X18" i="11" s="1"/>
  <c r="V15" i="11"/>
  <c r="V17" i="11"/>
  <c r="U14" i="11"/>
  <c r="S14" i="11"/>
  <c r="S16" i="11"/>
  <c r="S18" i="11"/>
  <c r="T14" i="11"/>
  <c r="T16" i="11"/>
  <c r="T18" i="11"/>
  <c r="U16" i="11"/>
  <c r="V18" i="11"/>
  <c r="V14" i="11"/>
  <c r="J31" i="11"/>
  <c r="J28" i="11"/>
  <c r="J29" i="11"/>
  <c r="J35" i="11"/>
  <c r="V6" i="8"/>
  <c r="U10" i="8"/>
  <c r="U8" i="8"/>
  <c r="U6" i="8"/>
  <c r="U12" i="8"/>
  <c r="J39" i="11"/>
  <c r="J33" i="11"/>
  <c r="J34" i="11"/>
  <c r="J36" i="11"/>
  <c r="J32" i="11"/>
  <c r="J38" i="11"/>
  <c r="J37" i="11"/>
  <c r="S11" i="11"/>
  <c r="T13" i="11"/>
  <c r="U6" i="11"/>
  <c r="S5" i="11"/>
  <c r="T12" i="11"/>
  <c r="T6" i="11"/>
  <c r="V10" i="11"/>
  <c r="S8" i="11"/>
  <c r="T4" i="11"/>
  <c r="U5" i="11"/>
  <c r="V13" i="11"/>
  <c r="T7" i="11"/>
  <c r="V4" i="11"/>
  <c r="U11" i="11"/>
  <c r="V12" i="11"/>
  <c r="S13" i="11"/>
  <c r="X13" i="11" s="1"/>
  <c r="S7" i="11"/>
  <c r="S12" i="11"/>
  <c r="U12" i="11"/>
  <c r="V5" i="11"/>
  <c r="S4" i="11"/>
  <c r="U13" i="11"/>
  <c r="J26" i="11"/>
  <c r="J25" i="11"/>
  <c r="V9" i="11"/>
  <c r="U10" i="11"/>
  <c r="T11" i="11"/>
  <c r="U4" i="11"/>
  <c r="T5" i="11"/>
  <c r="S6" i="11"/>
  <c r="V11" i="11"/>
  <c r="V6" i="11"/>
  <c r="U7" i="11"/>
  <c r="T8" i="11"/>
  <c r="S9" i="11"/>
  <c r="V7" i="11"/>
  <c r="U8" i="11"/>
  <c r="T9" i="11"/>
  <c r="S10" i="11"/>
  <c r="V8" i="11"/>
  <c r="U9" i="11"/>
  <c r="T10" i="11"/>
  <c r="S11" i="10"/>
  <c r="S4" i="10"/>
  <c r="S12" i="10"/>
  <c r="T4" i="10"/>
  <c r="S5" i="10"/>
  <c r="V10" i="10"/>
  <c r="U11" i="10"/>
  <c r="T12" i="10"/>
  <c r="V9" i="10"/>
  <c r="U4" i="10"/>
  <c r="T5" i="10"/>
  <c r="S6" i="10"/>
  <c r="V11" i="10"/>
  <c r="U12" i="10"/>
  <c r="V4" i="10"/>
  <c r="U5" i="10"/>
  <c r="T6" i="10"/>
  <c r="S7" i="10"/>
  <c r="V12" i="10"/>
  <c r="V5" i="10"/>
  <c r="U6" i="10"/>
  <c r="T7" i="10"/>
  <c r="S8" i="10"/>
  <c r="T11" i="10"/>
  <c r="V6" i="10"/>
  <c r="U7" i="10"/>
  <c r="T8" i="10"/>
  <c r="S9" i="10"/>
  <c r="U10" i="10"/>
  <c r="V7" i="10"/>
  <c r="U8" i="10"/>
  <c r="T9" i="10"/>
  <c r="S10" i="10"/>
  <c r="V8" i="10"/>
  <c r="U9" i="10"/>
  <c r="T10" i="10"/>
  <c r="S8" i="8"/>
  <c r="V7" i="8"/>
  <c r="V5" i="8"/>
  <c r="T8" i="8"/>
  <c r="S10" i="8"/>
  <c r="V11" i="8"/>
  <c r="V4" i="8"/>
  <c r="U7" i="8"/>
  <c r="U4" i="8"/>
  <c r="T9" i="8"/>
  <c r="T5" i="8"/>
  <c r="T4" i="8"/>
  <c r="S11" i="8"/>
  <c r="S9" i="8"/>
  <c r="S7" i="8"/>
  <c r="S5" i="8"/>
  <c r="T12" i="8"/>
  <c r="T10" i="8"/>
  <c r="T6" i="8"/>
  <c r="S12" i="8"/>
  <c r="S6" i="8"/>
  <c r="S4" i="8"/>
  <c r="V9" i="8"/>
  <c r="U11" i="8"/>
  <c r="U9" i="8"/>
  <c r="U5" i="8"/>
  <c r="T11" i="8"/>
  <c r="T7" i="8"/>
  <c r="V12" i="8"/>
  <c r="V10" i="8"/>
  <c r="V8" i="8"/>
  <c r="X7" i="11" l="1"/>
  <c r="X5" i="8"/>
  <c r="X10" i="8"/>
  <c r="X9" i="8"/>
  <c r="X8" i="8"/>
  <c r="J24" i="10"/>
  <c r="J21" i="10"/>
  <c r="J19" i="10"/>
  <c r="J25" i="10"/>
  <c r="X17" i="11"/>
  <c r="X11" i="11"/>
  <c r="X12" i="11"/>
  <c r="X6" i="11"/>
  <c r="X5" i="11"/>
  <c r="X4" i="11"/>
  <c r="X8" i="11"/>
  <c r="X10" i="11"/>
  <c r="X9" i="11"/>
  <c r="J41" i="11"/>
  <c r="J22" i="10"/>
  <c r="J26" i="10"/>
  <c r="J20" i="10"/>
  <c r="J23" i="10"/>
  <c r="X8" i="10"/>
  <c r="X6" i="10"/>
  <c r="X7" i="10"/>
  <c r="X11" i="10"/>
  <c r="X5" i="10"/>
  <c r="X12" i="10"/>
  <c r="X4" i="10"/>
  <c r="X9" i="10"/>
  <c r="X10" i="10"/>
  <c r="X12" i="8"/>
  <c r="X4" i="8"/>
  <c r="X11" i="8"/>
  <c r="X7" i="8"/>
  <c r="X6" i="8"/>
  <c r="X20" i="11" l="1"/>
  <c r="T24" i="8" s="1"/>
  <c r="J28" i="10"/>
  <c r="X14" i="10"/>
  <c r="S24" i="8" s="1"/>
  <c r="X14" i="8"/>
  <c r="R24" i="8" s="1"/>
  <c r="T27" i="8" l="1"/>
  <c r="S27" i="8"/>
  <c r="AG10" i="4" l="1"/>
  <c r="AG11" i="4"/>
  <c r="AG12" i="4"/>
  <c r="AG13" i="4"/>
  <c r="AG14" i="4"/>
  <c r="AG15" i="4"/>
  <c r="AG16" i="4"/>
  <c r="AG17" i="4"/>
  <c r="AG18" i="4"/>
  <c r="AG19" i="4"/>
  <c r="AG20" i="4"/>
  <c r="M27" i="14" s="1"/>
  <c r="AG21" i="4"/>
  <c r="M28" i="14" s="1"/>
  <c r="AG22" i="4"/>
  <c r="M29" i="14" s="1"/>
  <c r="AG23" i="4"/>
  <c r="M30" i="14" s="1"/>
  <c r="AG24" i="4"/>
  <c r="M31" i="14" s="1"/>
  <c r="AG25" i="4"/>
  <c r="M32" i="14" s="1"/>
  <c r="AG26" i="4"/>
  <c r="M33" i="14" s="1"/>
  <c r="AG27" i="4"/>
  <c r="M34" i="14" s="1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M37" i="14" s="1"/>
  <c r="AC31" i="4"/>
  <c r="M38" i="14" s="1"/>
  <c r="AC32" i="4"/>
  <c r="M39" i="14" s="1"/>
  <c r="AC33" i="4"/>
  <c r="M40" i="14" s="1"/>
  <c r="AC34" i="4"/>
  <c r="M41" i="14" s="1"/>
  <c r="AC35" i="4"/>
  <c r="M42" i="14" s="1"/>
  <c r="AC36" i="4"/>
  <c r="M43" i="14" s="1"/>
  <c r="AC37" i="4"/>
  <c r="M44" i="14" s="1"/>
  <c r="AC38" i="4"/>
  <c r="AC39" i="4"/>
  <c r="AC40" i="4"/>
  <c r="AC41" i="4"/>
  <c r="AC42" i="4"/>
  <c r="AC43" i="4"/>
  <c r="AC44" i="4"/>
  <c r="AC45" i="4"/>
  <c r="AC46" i="4"/>
  <c r="AC47" i="4"/>
  <c r="AC48" i="4"/>
  <c r="AC9" i="4"/>
  <c r="Y10" i="4"/>
  <c r="Y11" i="4"/>
  <c r="Y12" i="4"/>
  <c r="Y13" i="4"/>
  <c r="Y14" i="4"/>
  <c r="Y15" i="4"/>
  <c r="Y16" i="4"/>
  <c r="Y17" i="4"/>
  <c r="Y18" i="4"/>
  <c r="M25" i="14" s="1"/>
  <c r="Y19" i="4"/>
  <c r="M26" i="14" s="1"/>
  <c r="Y20" i="4"/>
  <c r="Y21" i="4"/>
  <c r="Y22" i="4"/>
  <c r="Y23" i="4"/>
  <c r="Y24" i="4"/>
  <c r="Y25" i="4"/>
  <c r="Y26" i="4"/>
  <c r="Y27" i="4"/>
  <c r="Y28" i="4"/>
  <c r="M35" i="14" s="1"/>
  <c r="Y29" i="4"/>
  <c r="M36" i="14" s="1"/>
  <c r="Y30" i="4"/>
  <c r="Y31" i="4"/>
  <c r="Y32" i="4"/>
  <c r="Y33" i="4"/>
  <c r="Y34" i="4"/>
  <c r="Y35" i="4"/>
  <c r="Y36" i="4"/>
  <c r="Y37" i="4"/>
  <c r="Y38" i="4"/>
  <c r="M45" i="14" s="1"/>
  <c r="Y39" i="4"/>
  <c r="M46" i="14" s="1"/>
  <c r="Y40" i="4"/>
  <c r="Y41" i="4"/>
  <c r="Y42" i="4"/>
  <c r="Y43" i="4"/>
  <c r="Y44" i="4"/>
  <c r="Y45" i="4"/>
  <c r="Y46" i="4"/>
  <c r="Y47" i="4"/>
  <c r="Y48" i="4"/>
  <c r="M55" i="14" s="1"/>
  <c r="Y9" i="4"/>
  <c r="M16" i="14" s="1"/>
  <c r="U10" i="4"/>
  <c r="M17" i="14" s="1"/>
  <c r="U11" i="4"/>
  <c r="M18" i="14" s="1"/>
  <c r="U12" i="4"/>
  <c r="M19" i="14" s="1"/>
  <c r="U13" i="4"/>
  <c r="M20" i="14" s="1"/>
  <c r="U14" i="4"/>
  <c r="M21" i="14" s="1"/>
  <c r="U15" i="4"/>
  <c r="M22" i="14" s="1"/>
  <c r="U16" i="4"/>
  <c r="M23" i="14" s="1"/>
  <c r="U17" i="4"/>
  <c r="M24" i="14" s="1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M47" i="14" s="1"/>
  <c r="Q41" i="4"/>
  <c r="M48" i="14" s="1"/>
  <c r="Q42" i="4"/>
  <c r="M49" i="14" s="1"/>
  <c r="Q43" i="4"/>
  <c r="M50" i="14" s="1"/>
  <c r="Q44" i="4"/>
  <c r="M51" i="14" s="1"/>
  <c r="Q45" i="4"/>
  <c r="M52" i="14" s="1"/>
  <c r="Q46" i="4"/>
  <c r="M53" i="14" s="1"/>
  <c r="Q47" i="4"/>
  <c r="M54" i="14" s="1"/>
  <c r="Q48" i="4"/>
  <c r="Q9" i="4"/>
  <c r="C204" i="7" l="1"/>
  <c r="C205" i="7" s="1"/>
  <c r="C208" i="7" s="1"/>
  <c r="T134" i="7"/>
  <c r="P134" i="7"/>
  <c r="L134" i="7"/>
  <c r="H134" i="7"/>
  <c r="D134" i="7"/>
  <c r="T133" i="7"/>
  <c r="P133" i="7"/>
  <c r="L133" i="7"/>
  <c r="H133" i="7"/>
  <c r="D133" i="7"/>
  <c r="T132" i="7"/>
  <c r="P132" i="7"/>
  <c r="L132" i="7"/>
  <c r="H132" i="7"/>
  <c r="D132" i="7"/>
  <c r="T131" i="7"/>
  <c r="P131" i="7"/>
  <c r="L131" i="7"/>
  <c r="H131" i="7"/>
  <c r="D131" i="7"/>
  <c r="T130" i="7"/>
  <c r="P130" i="7"/>
  <c r="L130" i="7"/>
  <c r="H130" i="7"/>
  <c r="D130" i="7"/>
  <c r="T127" i="7"/>
  <c r="U127" i="7" s="1"/>
  <c r="P127" i="7"/>
  <c r="Q127" i="7" s="1"/>
  <c r="L127" i="7"/>
  <c r="M127" i="7" s="1"/>
  <c r="H127" i="7"/>
  <c r="I127" i="7" s="1"/>
  <c r="D127" i="7"/>
  <c r="E127" i="7" s="1"/>
  <c r="T126" i="7"/>
  <c r="U126" i="7" s="1"/>
  <c r="P126" i="7"/>
  <c r="Q126" i="7" s="1"/>
  <c r="L126" i="7"/>
  <c r="M126" i="7" s="1"/>
  <c r="H126" i="7"/>
  <c r="I126" i="7" s="1"/>
  <c r="D126" i="7"/>
  <c r="E126" i="7" s="1"/>
  <c r="T125" i="7"/>
  <c r="U125" i="7" s="1"/>
  <c r="P125" i="7"/>
  <c r="Q125" i="7" s="1"/>
  <c r="L125" i="7"/>
  <c r="M125" i="7" s="1"/>
  <c r="H125" i="7"/>
  <c r="I125" i="7" s="1"/>
  <c r="D125" i="7"/>
  <c r="E125" i="7" s="1"/>
  <c r="T124" i="7"/>
  <c r="U124" i="7" s="1"/>
  <c r="P124" i="7"/>
  <c r="Q124" i="7" s="1"/>
  <c r="L124" i="7"/>
  <c r="M124" i="7" s="1"/>
  <c r="H124" i="7"/>
  <c r="I124" i="7" s="1"/>
  <c r="D124" i="7"/>
  <c r="E124" i="7" s="1"/>
  <c r="T123" i="7"/>
  <c r="L181" i="7" s="1"/>
  <c r="G48" i="4" s="1"/>
  <c r="G55" i="14" s="1"/>
  <c r="P123" i="7"/>
  <c r="Q123" i="7" s="1"/>
  <c r="L123" i="7"/>
  <c r="L179" i="7" s="1"/>
  <c r="G46" i="4" s="1"/>
  <c r="G53" i="14" s="1"/>
  <c r="H123" i="7"/>
  <c r="D123" i="7"/>
  <c r="L177" i="7" s="1"/>
  <c r="G44" i="4" s="1"/>
  <c r="G51" i="14" s="1"/>
  <c r="T119" i="7"/>
  <c r="P119" i="7"/>
  <c r="L119" i="7"/>
  <c r="H119" i="7"/>
  <c r="D119" i="7"/>
  <c r="T118" i="7"/>
  <c r="P118" i="7"/>
  <c r="L118" i="7"/>
  <c r="H118" i="7"/>
  <c r="D118" i="7"/>
  <c r="T117" i="7"/>
  <c r="P117" i="7"/>
  <c r="L117" i="7"/>
  <c r="H117" i="7"/>
  <c r="D117" i="7"/>
  <c r="T116" i="7"/>
  <c r="P116" i="7"/>
  <c r="L116" i="7"/>
  <c r="H116" i="7"/>
  <c r="D116" i="7"/>
  <c r="T115" i="7"/>
  <c r="P115" i="7"/>
  <c r="L115" i="7"/>
  <c r="H115" i="7"/>
  <c r="D115" i="7"/>
  <c r="T112" i="7"/>
  <c r="U112" i="7" s="1"/>
  <c r="P112" i="7"/>
  <c r="Q112" i="7" s="1"/>
  <c r="L112" i="7"/>
  <c r="M112" i="7" s="1"/>
  <c r="H112" i="7"/>
  <c r="I112" i="7" s="1"/>
  <c r="D112" i="7"/>
  <c r="E112" i="7" s="1"/>
  <c r="T111" i="7"/>
  <c r="U111" i="7" s="1"/>
  <c r="P111" i="7"/>
  <c r="Q111" i="7" s="1"/>
  <c r="L111" i="7"/>
  <c r="M111" i="7" s="1"/>
  <c r="H111" i="7"/>
  <c r="I111" i="7" s="1"/>
  <c r="D111" i="7"/>
  <c r="E111" i="7" s="1"/>
  <c r="T110" i="7"/>
  <c r="U110" i="7" s="1"/>
  <c r="P110" i="7"/>
  <c r="Q110" i="7" s="1"/>
  <c r="L110" i="7"/>
  <c r="M110" i="7" s="1"/>
  <c r="H110" i="7"/>
  <c r="I110" i="7" s="1"/>
  <c r="D110" i="7"/>
  <c r="E110" i="7" s="1"/>
  <c r="T109" i="7"/>
  <c r="U109" i="7" s="1"/>
  <c r="P109" i="7"/>
  <c r="Q109" i="7" s="1"/>
  <c r="L109" i="7"/>
  <c r="M109" i="7" s="1"/>
  <c r="H109" i="7"/>
  <c r="I109" i="7" s="1"/>
  <c r="D109" i="7"/>
  <c r="E109" i="7" s="1"/>
  <c r="T108" i="7"/>
  <c r="U108" i="7" s="1"/>
  <c r="P108" i="7"/>
  <c r="L108" i="7"/>
  <c r="H108" i="7"/>
  <c r="L173" i="7" s="1"/>
  <c r="G40" i="4" s="1"/>
  <c r="G47" i="14" s="1"/>
  <c r="D108" i="7"/>
  <c r="E108" i="7" s="1"/>
  <c r="T104" i="7"/>
  <c r="P104" i="7"/>
  <c r="L104" i="7"/>
  <c r="H104" i="7"/>
  <c r="D104" i="7"/>
  <c r="T103" i="7"/>
  <c r="P103" i="7"/>
  <c r="L103" i="7"/>
  <c r="H103" i="7"/>
  <c r="D103" i="7"/>
  <c r="T102" i="7"/>
  <c r="P102" i="7"/>
  <c r="L102" i="7"/>
  <c r="H102" i="7"/>
  <c r="D102" i="7"/>
  <c r="T101" i="7"/>
  <c r="P101" i="7"/>
  <c r="L101" i="7"/>
  <c r="H101" i="7"/>
  <c r="D101" i="7"/>
  <c r="T100" i="7"/>
  <c r="P100" i="7"/>
  <c r="L100" i="7"/>
  <c r="H100" i="7"/>
  <c r="D100" i="7"/>
  <c r="T97" i="7"/>
  <c r="U97" i="7" s="1"/>
  <c r="P97" i="7"/>
  <c r="Q97" i="7" s="1"/>
  <c r="L97" i="7"/>
  <c r="M97" i="7" s="1"/>
  <c r="H97" i="7"/>
  <c r="I97" i="7" s="1"/>
  <c r="D97" i="7"/>
  <c r="E97" i="7" s="1"/>
  <c r="T96" i="7"/>
  <c r="U96" i="7" s="1"/>
  <c r="P96" i="7"/>
  <c r="Q96" i="7" s="1"/>
  <c r="L96" i="7"/>
  <c r="M96" i="7" s="1"/>
  <c r="H96" i="7"/>
  <c r="I96" i="7" s="1"/>
  <c r="D96" i="7"/>
  <c r="E96" i="7" s="1"/>
  <c r="T95" i="7"/>
  <c r="U95" i="7" s="1"/>
  <c r="P95" i="7"/>
  <c r="Q95" i="7" s="1"/>
  <c r="L95" i="7"/>
  <c r="M95" i="7" s="1"/>
  <c r="H95" i="7"/>
  <c r="I95" i="7" s="1"/>
  <c r="D95" i="7"/>
  <c r="E95" i="7" s="1"/>
  <c r="T94" i="7"/>
  <c r="U94" i="7" s="1"/>
  <c r="P94" i="7"/>
  <c r="Q94" i="7" s="1"/>
  <c r="L94" i="7"/>
  <c r="M94" i="7" s="1"/>
  <c r="H94" i="7"/>
  <c r="I94" i="7" s="1"/>
  <c r="D94" i="7"/>
  <c r="E94" i="7" s="1"/>
  <c r="T93" i="7"/>
  <c r="L171" i="7" s="1"/>
  <c r="G38" i="4" s="1"/>
  <c r="G45" i="14" s="1"/>
  <c r="P93" i="7"/>
  <c r="L93" i="7"/>
  <c r="L169" i="7" s="1"/>
  <c r="G36" i="4" s="1"/>
  <c r="G43" i="14" s="1"/>
  <c r="H93" i="7"/>
  <c r="I93" i="7" s="1"/>
  <c r="D93" i="7"/>
  <c r="L167" i="7" s="1"/>
  <c r="G34" i="4" s="1"/>
  <c r="G41" i="14" s="1"/>
  <c r="T89" i="7"/>
  <c r="P89" i="7"/>
  <c r="L89" i="7"/>
  <c r="H89" i="7"/>
  <c r="D89" i="7"/>
  <c r="T88" i="7"/>
  <c r="P88" i="7"/>
  <c r="L88" i="7"/>
  <c r="H88" i="7"/>
  <c r="D88" i="7"/>
  <c r="T87" i="7"/>
  <c r="P87" i="7"/>
  <c r="L87" i="7"/>
  <c r="H87" i="7"/>
  <c r="D87" i="7"/>
  <c r="T86" i="7"/>
  <c r="P86" i="7"/>
  <c r="L86" i="7"/>
  <c r="H86" i="7"/>
  <c r="D86" i="7"/>
  <c r="T85" i="7"/>
  <c r="P85" i="7"/>
  <c r="L85" i="7"/>
  <c r="H85" i="7"/>
  <c r="D85" i="7"/>
  <c r="T82" i="7"/>
  <c r="U82" i="7" s="1"/>
  <c r="P82" i="7"/>
  <c r="Q82" i="7" s="1"/>
  <c r="L82" i="7"/>
  <c r="M82" i="7" s="1"/>
  <c r="H82" i="7"/>
  <c r="I82" i="7" s="1"/>
  <c r="D82" i="7"/>
  <c r="E82" i="7" s="1"/>
  <c r="T81" i="7"/>
  <c r="U81" i="7" s="1"/>
  <c r="P81" i="7"/>
  <c r="Q81" i="7" s="1"/>
  <c r="L81" i="7"/>
  <c r="M81" i="7" s="1"/>
  <c r="H81" i="7"/>
  <c r="I81" i="7" s="1"/>
  <c r="D81" i="7"/>
  <c r="E81" i="7" s="1"/>
  <c r="T80" i="7"/>
  <c r="U80" i="7" s="1"/>
  <c r="P80" i="7"/>
  <c r="Q80" i="7" s="1"/>
  <c r="L80" i="7"/>
  <c r="M80" i="7" s="1"/>
  <c r="H80" i="7"/>
  <c r="I80" i="7" s="1"/>
  <c r="D80" i="7"/>
  <c r="E80" i="7" s="1"/>
  <c r="T79" i="7"/>
  <c r="U79" i="7" s="1"/>
  <c r="P79" i="7"/>
  <c r="Q79" i="7" s="1"/>
  <c r="L79" i="7"/>
  <c r="M79" i="7" s="1"/>
  <c r="H79" i="7"/>
  <c r="I79" i="7" s="1"/>
  <c r="D79" i="7"/>
  <c r="E79" i="7" s="1"/>
  <c r="T78" i="7"/>
  <c r="P78" i="7"/>
  <c r="L165" i="7" s="1"/>
  <c r="G32" i="4" s="1"/>
  <c r="G39" i="14" s="1"/>
  <c r="L78" i="7"/>
  <c r="M78" i="7" s="1"/>
  <c r="H78" i="7"/>
  <c r="L163" i="7" s="1"/>
  <c r="G30" i="4" s="1"/>
  <c r="G37" i="14" s="1"/>
  <c r="D78" i="7"/>
  <c r="T74" i="7"/>
  <c r="P74" i="7"/>
  <c r="L74" i="7"/>
  <c r="H74" i="7"/>
  <c r="D74" i="7"/>
  <c r="T73" i="7"/>
  <c r="P73" i="7"/>
  <c r="L73" i="7"/>
  <c r="H73" i="7"/>
  <c r="D73" i="7"/>
  <c r="T72" i="7"/>
  <c r="P72" i="7"/>
  <c r="L72" i="7"/>
  <c r="H72" i="7"/>
  <c r="D72" i="7"/>
  <c r="T71" i="7"/>
  <c r="P71" i="7"/>
  <c r="L71" i="7"/>
  <c r="H71" i="7"/>
  <c r="D71" i="7"/>
  <c r="T70" i="7"/>
  <c r="P70" i="7"/>
  <c r="L70" i="7"/>
  <c r="H70" i="7"/>
  <c r="D70" i="7"/>
  <c r="T67" i="7"/>
  <c r="U67" i="7" s="1"/>
  <c r="P67" i="7"/>
  <c r="Q67" i="7" s="1"/>
  <c r="L67" i="7"/>
  <c r="M67" i="7" s="1"/>
  <c r="H67" i="7"/>
  <c r="I67" i="7" s="1"/>
  <c r="D67" i="7"/>
  <c r="E67" i="7" s="1"/>
  <c r="T66" i="7"/>
  <c r="U66" i="7" s="1"/>
  <c r="P66" i="7"/>
  <c r="Q66" i="7" s="1"/>
  <c r="L66" i="7"/>
  <c r="M66" i="7" s="1"/>
  <c r="H66" i="7"/>
  <c r="I66" i="7" s="1"/>
  <c r="D66" i="7"/>
  <c r="E66" i="7" s="1"/>
  <c r="T65" i="7"/>
  <c r="U65" i="7" s="1"/>
  <c r="P65" i="7"/>
  <c r="Q65" i="7" s="1"/>
  <c r="L65" i="7"/>
  <c r="M65" i="7" s="1"/>
  <c r="H65" i="7"/>
  <c r="I65" i="7" s="1"/>
  <c r="D65" i="7"/>
  <c r="E65" i="7" s="1"/>
  <c r="T64" i="7"/>
  <c r="U64" i="7" s="1"/>
  <c r="P64" i="7"/>
  <c r="Q64" i="7" s="1"/>
  <c r="L64" i="7"/>
  <c r="M64" i="7" s="1"/>
  <c r="H64" i="7"/>
  <c r="I64" i="7" s="1"/>
  <c r="D64" i="7"/>
  <c r="E64" i="7" s="1"/>
  <c r="T63" i="7"/>
  <c r="L161" i="7" s="1"/>
  <c r="G28" i="4" s="1"/>
  <c r="G35" i="14" s="1"/>
  <c r="P63" i="7"/>
  <c r="Q63" i="7" s="1"/>
  <c r="M160" i="7" s="1"/>
  <c r="L27" i="4" s="1"/>
  <c r="L63" i="7"/>
  <c r="L159" i="7" s="1"/>
  <c r="G26" i="4" s="1"/>
  <c r="G33" i="14" s="1"/>
  <c r="H63" i="7"/>
  <c r="D63" i="7"/>
  <c r="L157" i="7" s="1"/>
  <c r="G24" i="4" s="1"/>
  <c r="G31" i="14" s="1"/>
  <c r="T59" i="7"/>
  <c r="P59" i="7"/>
  <c r="L59" i="7"/>
  <c r="H59" i="7"/>
  <c r="D59" i="7"/>
  <c r="T58" i="7"/>
  <c r="P58" i="7"/>
  <c r="L58" i="7"/>
  <c r="H58" i="7"/>
  <c r="D58" i="7"/>
  <c r="T57" i="7"/>
  <c r="P57" i="7"/>
  <c r="L57" i="7"/>
  <c r="H57" i="7"/>
  <c r="D57" i="7"/>
  <c r="T56" i="7"/>
  <c r="P56" i="7"/>
  <c r="L56" i="7"/>
  <c r="H56" i="7"/>
  <c r="D56" i="7"/>
  <c r="T55" i="7"/>
  <c r="P55" i="7"/>
  <c r="L55" i="7"/>
  <c r="H55" i="7"/>
  <c r="D55" i="7"/>
  <c r="T52" i="7"/>
  <c r="U52" i="7" s="1"/>
  <c r="P52" i="7"/>
  <c r="Q52" i="7" s="1"/>
  <c r="L52" i="7"/>
  <c r="M52" i="7" s="1"/>
  <c r="H52" i="7"/>
  <c r="I52" i="7" s="1"/>
  <c r="D52" i="7"/>
  <c r="E52" i="7" s="1"/>
  <c r="T51" i="7"/>
  <c r="U51" i="7" s="1"/>
  <c r="P51" i="7"/>
  <c r="Q51" i="7" s="1"/>
  <c r="L51" i="7"/>
  <c r="M51" i="7" s="1"/>
  <c r="H51" i="7"/>
  <c r="I51" i="7" s="1"/>
  <c r="D51" i="7"/>
  <c r="E51" i="7" s="1"/>
  <c r="T50" i="7"/>
  <c r="U50" i="7" s="1"/>
  <c r="P50" i="7"/>
  <c r="Q50" i="7" s="1"/>
  <c r="L50" i="7"/>
  <c r="M50" i="7" s="1"/>
  <c r="H50" i="7"/>
  <c r="I50" i="7" s="1"/>
  <c r="D50" i="7"/>
  <c r="E50" i="7" s="1"/>
  <c r="T49" i="7"/>
  <c r="U49" i="7" s="1"/>
  <c r="P49" i="7"/>
  <c r="Q49" i="7" s="1"/>
  <c r="L49" i="7"/>
  <c r="M49" i="7" s="1"/>
  <c r="H49" i="7"/>
  <c r="I49" i="7" s="1"/>
  <c r="D49" i="7"/>
  <c r="E49" i="7" s="1"/>
  <c r="T48" i="7"/>
  <c r="L156" i="7" s="1"/>
  <c r="G23" i="4" s="1"/>
  <c r="G30" i="14" s="1"/>
  <c r="P48" i="7"/>
  <c r="L155" i="7" s="1"/>
  <c r="G22" i="4" s="1"/>
  <c r="G29" i="14" s="1"/>
  <c r="L48" i="7"/>
  <c r="L154" i="7" s="1"/>
  <c r="G21" i="4" s="1"/>
  <c r="G28" i="14" s="1"/>
  <c r="H48" i="7"/>
  <c r="L153" i="7" s="1"/>
  <c r="G20" i="4" s="1"/>
  <c r="G27" i="14" s="1"/>
  <c r="D48" i="7"/>
  <c r="L152" i="7" s="1"/>
  <c r="G19" i="4" s="1"/>
  <c r="G26" i="14" s="1"/>
  <c r="T44" i="7"/>
  <c r="P44" i="7"/>
  <c r="L44" i="7"/>
  <c r="H44" i="7"/>
  <c r="D44" i="7"/>
  <c r="T43" i="7"/>
  <c r="P43" i="7"/>
  <c r="L43" i="7"/>
  <c r="H43" i="7"/>
  <c r="D43" i="7"/>
  <c r="T42" i="7"/>
  <c r="P42" i="7"/>
  <c r="L42" i="7"/>
  <c r="H42" i="7"/>
  <c r="D42" i="7"/>
  <c r="T41" i="7"/>
  <c r="P41" i="7"/>
  <c r="L41" i="7"/>
  <c r="H41" i="7"/>
  <c r="D41" i="7"/>
  <c r="T40" i="7"/>
  <c r="P40" i="7"/>
  <c r="L40" i="7"/>
  <c r="H40" i="7"/>
  <c r="D40" i="7"/>
  <c r="T37" i="7"/>
  <c r="U37" i="7" s="1"/>
  <c r="P37" i="7"/>
  <c r="Q37" i="7" s="1"/>
  <c r="L37" i="7"/>
  <c r="M37" i="7" s="1"/>
  <c r="H37" i="7"/>
  <c r="I37" i="7" s="1"/>
  <c r="D37" i="7"/>
  <c r="E37" i="7" s="1"/>
  <c r="T36" i="7"/>
  <c r="U36" i="7" s="1"/>
  <c r="P36" i="7"/>
  <c r="Q36" i="7" s="1"/>
  <c r="L36" i="7"/>
  <c r="M36" i="7" s="1"/>
  <c r="H36" i="7"/>
  <c r="I36" i="7" s="1"/>
  <c r="D36" i="7"/>
  <c r="E36" i="7" s="1"/>
  <c r="T35" i="7"/>
  <c r="U35" i="7" s="1"/>
  <c r="P35" i="7"/>
  <c r="Q35" i="7" s="1"/>
  <c r="L35" i="7"/>
  <c r="M35" i="7" s="1"/>
  <c r="M38" i="7" s="1"/>
  <c r="H35" i="7"/>
  <c r="I35" i="7" s="1"/>
  <c r="D35" i="7"/>
  <c r="E35" i="7" s="1"/>
  <c r="T34" i="7"/>
  <c r="U34" i="7" s="1"/>
  <c r="P34" i="7"/>
  <c r="Q34" i="7" s="1"/>
  <c r="L34" i="7"/>
  <c r="M34" i="7" s="1"/>
  <c r="H34" i="7"/>
  <c r="I34" i="7" s="1"/>
  <c r="D34" i="7"/>
  <c r="E34" i="7" s="1"/>
  <c r="T33" i="7"/>
  <c r="L151" i="7" s="1"/>
  <c r="G18" i="4" s="1"/>
  <c r="G25" i="14" s="1"/>
  <c r="P33" i="7"/>
  <c r="L150" i="7" s="1"/>
  <c r="G17" i="4" s="1"/>
  <c r="G24" i="14" s="1"/>
  <c r="L33" i="7"/>
  <c r="L149" i="7" s="1"/>
  <c r="G16" i="4" s="1"/>
  <c r="G23" i="14" s="1"/>
  <c r="H33" i="7"/>
  <c r="L148" i="7" s="1"/>
  <c r="G15" i="4" s="1"/>
  <c r="G22" i="14" s="1"/>
  <c r="D33" i="7"/>
  <c r="L147" i="7" s="1"/>
  <c r="G14" i="4" s="1"/>
  <c r="G21" i="14" s="1"/>
  <c r="B31" i="7"/>
  <c r="S31" i="7" s="1"/>
  <c r="T29" i="7"/>
  <c r="P29" i="7"/>
  <c r="L29" i="7"/>
  <c r="H29" i="7"/>
  <c r="D29" i="7"/>
  <c r="T28" i="7"/>
  <c r="P28" i="7"/>
  <c r="L28" i="7"/>
  <c r="H28" i="7"/>
  <c r="D28" i="7"/>
  <c r="T27" i="7"/>
  <c r="P27" i="7"/>
  <c r="L27" i="7"/>
  <c r="H27" i="7"/>
  <c r="D27" i="7"/>
  <c r="T26" i="7"/>
  <c r="P26" i="7"/>
  <c r="L26" i="7"/>
  <c r="H26" i="7"/>
  <c r="D26" i="7"/>
  <c r="T25" i="7"/>
  <c r="P25" i="7"/>
  <c r="L25" i="7"/>
  <c r="H25" i="7"/>
  <c r="I25" i="7" s="1"/>
  <c r="D25" i="7"/>
  <c r="T22" i="7"/>
  <c r="U22" i="7" s="1"/>
  <c r="P22" i="7"/>
  <c r="Q22" i="7" s="1"/>
  <c r="L22" i="7"/>
  <c r="M22" i="7" s="1"/>
  <c r="H22" i="7"/>
  <c r="I22" i="7" s="1"/>
  <c r="D22" i="7"/>
  <c r="T21" i="7"/>
  <c r="U21" i="7" s="1"/>
  <c r="P21" i="7"/>
  <c r="Q21" i="7" s="1"/>
  <c r="L21" i="7"/>
  <c r="M21" i="7" s="1"/>
  <c r="H21" i="7"/>
  <c r="I21" i="7" s="1"/>
  <c r="D21" i="7"/>
  <c r="T20" i="7"/>
  <c r="U20" i="7" s="1"/>
  <c r="P20" i="7"/>
  <c r="Q20" i="7" s="1"/>
  <c r="L20" i="7"/>
  <c r="M20" i="7" s="1"/>
  <c r="H20" i="7"/>
  <c r="I20" i="7" s="1"/>
  <c r="D20" i="7"/>
  <c r="C145" i="7" s="1"/>
  <c r="T19" i="7"/>
  <c r="U19" i="7" s="1"/>
  <c r="P19" i="7"/>
  <c r="Q19" i="7" s="1"/>
  <c r="L19" i="7"/>
  <c r="M19" i="7" s="1"/>
  <c r="H19" i="7"/>
  <c r="I19" i="7" s="1"/>
  <c r="D19" i="7"/>
  <c r="T18" i="7"/>
  <c r="L146" i="7" s="1"/>
  <c r="G13" i="4" s="1"/>
  <c r="G20" i="14" s="1"/>
  <c r="P18" i="7"/>
  <c r="L145" i="7" s="1"/>
  <c r="G12" i="4" s="1"/>
  <c r="G19" i="14" s="1"/>
  <c r="L18" i="7"/>
  <c r="L144" i="7" s="1"/>
  <c r="G11" i="4" s="1"/>
  <c r="G18" i="14" s="1"/>
  <c r="H18" i="7"/>
  <c r="L143" i="7" s="1"/>
  <c r="G10" i="4" s="1"/>
  <c r="G17" i="14" s="1"/>
  <c r="D18" i="7"/>
  <c r="L142" i="7" s="1"/>
  <c r="G9" i="4" s="1"/>
  <c r="G16" i="14" s="1"/>
  <c r="S16" i="7"/>
  <c r="O16" i="7"/>
  <c r="K16" i="7"/>
  <c r="G16" i="7"/>
  <c r="C16" i="7"/>
  <c r="F14" i="7"/>
  <c r="F13" i="7"/>
  <c r="F12" i="7"/>
  <c r="F11" i="7"/>
  <c r="F10" i="7"/>
  <c r="I9" i="7"/>
  <c r="J2" i="7"/>
  <c r="J18" i="14" l="1"/>
  <c r="D95" i="14"/>
  <c r="J19" i="14"/>
  <c r="D96" i="14"/>
  <c r="J21" i="14"/>
  <c r="D98" i="14"/>
  <c r="J35" i="14"/>
  <c r="D112" i="14"/>
  <c r="J41" i="14"/>
  <c r="D118" i="14"/>
  <c r="J55" i="14"/>
  <c r="K55" i="14" s="1"/>
  <c r="L55" i="14" s="1"/>
  <c r="N55" i="14" s="1"/>
  <c r="D132" i="14"/>
  <c r="J37" i="14"/>
  <c r="K37" i="14" s="1"/>
  <c r="L37" i="14" s="1"/>
  <c r="N37" i="14" s="1"/>
  <c r="D114" i="14"/>
  <c r="J20" i="14"/>
  <c r="D97" i="14"/>
  <c r="J22" i="14"/>
  <c r="D99" i="14"/>
  <c r="J39" i="14"/>
  <c r="D116" i="14"/>
  <c r="J23" i="14"/>
  <c r="D100" i="14"/>
  <c r="J43" i="14"/>
  <c r="D120" i="14"/>
  <c r="J24" i="14"/>
  <c r="D101" i="14"/>
  <c r="J27" i="14"/>
  <c r="D104" i="14"/>
  <c r="J47" i="14"/>
  <c r="D124" i="14"/>
  <c r="J25" i="14"/>
  <c r="K25" i="14" s="1"/>
  <c r="L25" i="14" s="1"/>
  <c r="N25" i="14" s="1"/>
  <c r="D102" i="14"/>
  <c r="I42" i="7"/>
  <c r="J28" i="14"/>
  <c r="D105" i="14"/>
  <c r="J31" i="14"/>
  <c r="D108" i="14"/>
  <c r="J45" i="14"/>
  <c r="K45" i="14" s="1"/>
  <c r="L45" i="14" s="1"/>
  <c r="N45" i="14" s="1"/>
  <c r="D122" i="14"/>
  <c r="J51" i="14"/>
  <c r="K51" i="14" s="1"/>
  <c r="D128" i="14"/>
  <c r="J26" i="14"/>
  <c r="D103" i="14"/>
  <c r="J29" i="14"/>
  <c r="D106" i="14"/>
  <c r="J16" i="14"/>
  <c r="K16" i="14" s="1"/>
  <c r="L16" i="14" s="1"/>
  <c r="N16" i="14" s="1"/>
  <c r="D93" i="14"/>
  <c r="J17" i="14"/>
  <c r="D94" i="14"/>
  <c r="E25" i="7"/>
  <c r="J30" i="14"/>
  <c r="K30" i="14" s="1"/>
  <c r="L30" i="14" s="1"/>
  <c r="N30" i="14" s="1"/>
  <c r="D107" i="14"/>
  <c r="J33" i="14"/>
  <c r="K33" i="14" s="1"/>
  <c r="L33" i="14" s="1"/>
  <c r="N33" i="14" s="1"/>
  <c r="D110" i="14"/>
  <c r="J53" i="14"/>
  <c r="D130" i="14"/>
  <c r="K47" i="14"/>
  <c r="L47" i="14" s="1"/>
  <c r="N47" i="14" s="1"/>
  <c r="K53" i="14"/>
  <c r="K31" i="14"/>
  <c r="L31" i="14" s="1"/>
  <c r="N31" i="14" s="1"/>
  <c r="E133" i="7"/>
  <c r="K29" i="14"/>
  <c r="L29" i="14" s="1"/>
  <c r="N29" i="14" s="1"/>
  <c r="K19" i="14"/>
  <c r="L19" i="14" s="1"/>
  <c r="N19" i="14" s="1"/>
  <c r="E59" i="7"/>
  <c r="I68" i="7"/>
  <c r="U115" i="7"/>
  <c r="M117" i="7"/>
  <c r="M26" i="7"/>
  <c r="K18" i="14"/>
  <c r="L18" i="14" s="1"/>
  <c r="N18" i="14" s="1"/>
  <c r="K20" i="14"/>
  <c r="L20" i="14" s="1"/>
  <c r="N20" i="14" s="1"/>
  <c r="K22" i="14"/>
  <c r="L22" i="14" s="1"/>
  <c r="N22" i="14" s="1"/>
  <c r="U53" i="7"/>
  <c r="K35" i="14"/>
  <c r="L35" i="14" s="1"/>
  <c r="N35" i="14" s="1"/>
  <c r="M68" i="7"/>
  <c r="K41" i="14"/>
  <c r="L41" i="14" s="1"/>
  <c r="N41" i="14" s="1"/>
  <c r="K27" i="14"/>
  <c r="K17" i="14"/>
  <c r="L17" i="14" s="1"/>
  <c r="N17" i="14" s="1"/>
  <c r="Q26" i="7"/>
  <c r="Q134" i="7"/>
  <c r="K23" i="14"/>
  <c r="L23" i="14" s="1"/>
  <c r="N23" i="14" s="1"/>
  <c r="E38" i="7"/>
  <c r="U41" i="7"/>
  <c r="B46" i="7"/>
  <c r="B61" i="7" s="1"/>
  <c r="I56" i="7"/>
  <c r="U57" i="7"/>
  <c r="Q68" i="7"/>
  <c r="K39" i="14"/>
  <c r="L39" i="14" s="1"/>
  <c r="N39" i="14" s="1"/>
  <c r="M85" i="7"/>
  <c r="Q101" i="7"/>
  <c r="K28" i="14"/>
  <c r="L28" i="14" s="1"/>
  <c r="N28" i="14" s="1"/>
  <c r="K21" i="14"/>
  <c r="L21" i="14" s="1"/>
  <c r="N21" i="14" s="1"/>
  <c r="K24" i="14"/>
  <c r="L24" i="14"/>
  <c r="N24" i="14" s="1"/>
  <c r="I38" i="7"/>
  <c r="M40" i="7"/>
  <c r="K26" i="14"/>
  <c r="L26" i="14" s="1"/>
  <c r="N26" i="14" s="1"/>
  <c r="E71" i="7"/>
  <c r="K43" i="14"/>
  <c r="L43" i="14"/>
  <c r="N43" i="14" s="1"/>
  <c r="I100" i="7"/>
  <c r="U29" i="7"/>
  <c r="C144" i="7"/>
  <c r="M23" i="7"/>
  <c r="C147" i="7"/>
  <c r="D147" i="7" s="1"/>
  <c r="Q25" i="7"/>
  <c r="U28" i="7"/>
  <c r="G31" i="7"/>
  <c r="U38" i="7"/>
  <c r="E41" i="7"/>
  <c r="I44" i="7"/>
  <c r="E53" i="7"/>
  <c r="M87" i="7"/>
  <c r="E89" i="7"/>
  <c r="I23" i="7"/>
  <c r="Q23" i="7"/>
  <c r="M27" i="7"/>
  <c r="O31" i="7"/>
  <c r="I53" i="7"/>
  <c r="Q74" i="7"/>
  <c r="E86" i="7"/>
  <c r="S46" i="7"/>
  <c r="Q38" i="7"/>
  <c r="U23" i="7"/>
  <c r="E26" i="7"/>
  <c r="Q27" i="7"/>
  <c r="Q44" i="7"/>
  <c r="M53" i="7"/>
  <c r="E57" i="7"/>
  <c r="C31" i="7"/>
  <c r="U68" i="7"/>
  <c r="G50" i="4"/>
  <c r="I26" i="7"/>
  <c r="U27" i="7"/>
  <c r="M29" i="7"/>
  <c r="Q53" i="7"/>
  <c r="E68" i="7"/>
  <c r="I70" i="7"/>
  <c r="U71" i="7"/>
  <c r="Q102" i="7"/>
  <c r="M180" i="7"/>
  <c r="L47" i="4" s="1"/>
  <c r="Q128" i="7"/>
  <c r="M176" i="7"/>
  <c r="L43" i="4" s="1"/>
  <c r="U113" i="7"/>
  <c r="M172" i="7"/>
  <c r="L39" i="4" s="1"/>
  <c r="E113" i="7"/>
  <c r="M168" i="7"/>
  <c r="L35" i="4" s="1"/>
  <c r="I98" i="7"/>
  <c r="M164" i="7"/>
  <c r="L31" i="4" s="1"/>
  <c r="M83" i="7"/>
  <c r="Q72" i="7"/>
  <c r="C146" i="7"/>
  <c r="D146" i="7" s="1"/>
  <c r="I18" i="7"/>
  <c r="M143" i="7" s="1"/>
  <c r="L10" i="4" s="1"/>
  <c r="I33" i="7"/>
  <c r="M148" i="7" s="1"/>
  <c r="L15" i="4" s="1"/>
  <c r="E48" i="7"/>
  <c r="M152" i="7" s="1"/>
  <c r="L19" i="4" s="1"/>
  <c r="E101" i="7"/>
  <c r="L180" i="7"/>
  <c r="G47" i="4" s="1"/>
  <c r="G54" i="14" s="1"/>
  <c r="Q130" i="7"/>
  <c r="U63" i="7"/>
  <c r="M161" i="7" s="1"/>
  <c r="L28" i="4" s="1"/>
  <c r="U33" i="7"/>
  <c r="M151" i="7" s="1"/>
  <c r="L18" i="4" s="1"/>
  <c r="M28" i="7"/>
  <c r="Q29" i="7"/>
  <c r="E43" i="7"/>
  <c r="M44" i="7"/>
  <c r="I74" i="7"/>
  <c r="E87" i="7"/>
  <c r="Q88" i="7"/>
  <c r="U102" i="7"/>
  <c r="I132" i="7"/>
  <c r="M25" i="7"/>
  <c r="Q28" i="7"/>
  <c r="Q40" i="7"/>
  <c r="E42" i="7"/>
  <c r="U55" i="7"/>
  <c r="M57" i="7"/>
  <c r="M71" i="7"/>
  <c r="U85" i="7"/>
  <c r="E131" i="7"/>
  <c r="E73" i="7"/>
  <c r="Q43" i="7"/>
  <c r="U25" i="7"/>
  <c r="U26" i="7"/>
  <c r="E28" i="7"/>
  <c r="E29" i="7"/>
  <c r="I41" i="7"/>
  <c r="E58" i="7"/>
  <c r="M59" i="7"/>
  <c r="E72" i="7"/>
  <c r="M73" i="7"/>
  <c r="U87" i="7"/>
  <c r="I116" i="7"/>
  <c r="M43" i="7"/>
  <c r="U118" i="7"/>
  <c r="I89" i="7"/>
  <c r="M103" i="7"/>
  <c r="E27" i="7"/>
  <c r="Q42" i="7"/>
  <c r="U43" i="7"/>
  <c r="Q56" i="7"/>
  <c r="Q70" i="7"/>
  <c r="E85" i="7"/>
  <c r="U134" i="7"/>
  <c r="I27" i="7"/>
  <c r="I28" i="7"/>
  <c r="I29" i="7"/>
  <c r="I40" i="7"/>
  <c r="M41" i="7"/>
  <c r="U42" i="7"/>
  <c r="U59" i="7"/>
  <c r="U73" i="7"/>
  <c r="I88" i="7"/>
  <c r="E115" i="7"/>
  <c r="Q116" i="7"/>
  <c r="I104" i="7"/>
  <c r="Q133" i="7"/>
  <c r="Q78" i="7"/>
  <c r="E123" i="7"/>
  <c r="Q48" i="7"/>
  <c r="M155" i="7" s="1"/>
  <c r="L22" i="4" s="1"/>
  <c r="M18" i="7"/>
  <c r="M144" i="7" s="1"/>
  <c r="L11" i="4" s="1"/>
  <c r="U48" i="7"/>
  <c r="M156" i="7" s="1"/>
  <c r="L23" i="4" s="1"/>
  <c r="L168" i="7"/>
  <c r="G35" i="4" s="1"/>
  <c r="G42" i="14" s="1"/>
  <c r="L172" i="7"/>
  <c r="G39" i="4" s="1"/>
  <c r="G46" i="14" s="1"/>
  <c r="L176" i="7"/>
  <c r="G43" i="4" s="1"/>
  <c r="G50" i="14" s="1"/>
  <c r="E19" i="7"/>
  <c r="E20" i="7"/>
  <c r="I78" i="7"/>
  <c r="U123" i="7"/>
  <c r="E33" i="7"/>
  <c r="M147" i="7" s="1"/>
  <c r="L14" i="4" s="1"/>
  <c r="S61" i="7"/>
  <c r="C61" i="7"/>
  <c r="B76" i="7"/>
  <c r="G61" i="7"/>
  <c r="O61" i="7"/>
  <c r="K61" i="7"/>
  <c r="D145" i="7"/>
  <c r="D144" i="7"/>
  <c r="E56" i="7"/>
  <c r="I59" i="7"/>
  <c r="E70" i="7"/>
  <c r="I73" i="7"/>
  <c r="L166" i="7"/>
  <c r="G33" i="4" s="1"/>
  <c r="G40" i="14" s="1"/>
  <c r="U78" i="7"/>
  <c r="I87" i="7"/>
  <c r="U93" i="7"/>
  <c r="M100" i="7"/>
  <c r="E103" i="7"/>
  <c r="M116" i="7"/>
  <c r="Q117" i="7"/>
  <c r="I131" i="7"/>
  <c r="M132" i="7"/>
  <c r="E40" i="7"/>
  <c r="U40" i="7"/>
  <c r="Q41" i="7"/>
  <c r="M42" i="7"/>
  <c r="I43" i="7"/>
  <c r="E44" i="7"/>
  <c r="U44" i="7"/>
  <c r="E55" i="7"/>
  <c r="I57" i="7"/>
  <c r="I58" i="7"/>
  <c r="I71" i="7"/>
  <c r="I72" i="7"/>
  <c r="M74" i="7"/>
  <c r="I85" i="7"/>
  <c r="I86" i="7"/>
  <c r="M88" i="7"/>
  <c r="M89" i="7"/>
  <c r="Q100" i="7"/>
  <c r="U101" i="7"/>
  <c r="I103" i="7"/>
  <c r="M104" i="7"/>
  <c r="I115" i="7"/>
  <c r="U117" i="7"/>
  <c r="E119" i="7"/>
  <c r="E130" i="7"/>
  <c r="Q132" i="7"/>
  <c r="U133" i="7"/>
  <c r="I55" i="7"/>
  <c r="M58" i="7"/>
  <c r="M72" i="7"/>
  <c r="L162" i="7"/>
  <c r="G29" i="4" s="1"/>
  <c r="G36" i="14" s="1"/>
  <c r="E78" i="7"/>
  <c r="M86" i="7"/>
  <c r="Q89" i="7"/>
  <c r="E93" i="7"/>
  <c r="U100" i="7"/>
  <c r="E102" i="7"/>
  <c r="Q104" i="7"/>
  <c r="I108" i="7"/>
  <c r="M115" i="7"/>
  <c r="E118" i="7"/>
  <c r="I119" i="7"/>
  <c r="I130" i="7"/>
  <c r="M131" i="7"/>
  <c r="U132" i="7"/>
  <c r="E134" i="7"/>
  <c r="Q18" i="7"/>
  <c r="M145" i="7" s="1"/>
  <c r="L12" i="4" s="1"/>
  <c r="E21" i="7"/>
  <c r="K31" i="7"/>
  <c r="M33" i="7"/>
  <c r="M149" i="7" s="1"/>
  <c r="L16" i="4" s="1"/>
  <c r="C46" i="7"/>
  <c r="I48" i="7"/>
  <c r="M153" i="7" s="1"/>
  <c r="L20" i="4" s="1"/>
  <c r="M56" i="7"/>
  <c r="Q59" i="7"/>
  <c r="E63" i="7"/>
  <c r="M157" i="7" s="1"/>
  <c r="L24" i="4" s="1"/>
  <c r="M70" i="7"/>
  <c r="Q73" i="7"/>
  <c r="Q87" i="7"/>
  <c r="I102" i="7"/>
  <c r="U104" i="7"/>
  <c r="L174" i="7"/>
  <c r="G41" i="4" s="1"/>
  <c r="G48" i="14" s="1"/>
  <c r="M108" i="7"/>
  <c r="Q115" i="7"/>
  <c r="U116" i="7"/>
  <c r="M119" i="7"/>
  <c r="L178" i="7"/>
  <c r="G45" i="4" s="1"/>
  <c r="G52" i="14" s="1"/>
  <c r="I123" i="7"/>
  <c r="M130" i="7"/>
  <c r="Q131" i="7"/>
  <c r="I134" i="7"/>
  <c r="L160" i="7"/>
  <c r="G27" i="4" s="1"/>
  <c r="G34" i="14" s="1"/>
  <c r="G46" i="7"/>
  <c r="M55" i="7"/>
  <c r="Q57" i="7"/>
  <c r="Q58" i="7"/>
  <c r="L158" i="7"/>
  <c r="G25" i="4" s="1"/>
  <c r="G32" i="14" s="1"/>
  <c r="I63" i="7"/>
  <c r="M158" i="7" s="1"/>
  <c r="L25" i="4" s="1"/>
  <c r="Q71" i="7"/>
  <c r="U74" i="7"/>
  <c r="Q85" i="7"/>
  <c r="Q86" i="7"/>
  <c r="U88" i="7"/>
  <c r="U89" i="7"/>
  <c r="M102" i="7"/>
  <c r="Q103" i="7"/>
  <c r="L175" i="7"/>
  <c r="G42" i="4" s="1"/>
  <c r="G49" i="14" s="1"/>
  <c r="Q108" i="7"/>
  <c r="E117" i="7"/>
  <c r="I118" i="7"/>
  <c r="Q119" i="7"/>
  <c r="U131" i="7"/>
  <c r="M134" i="7"/>
  <c r="E18" i="7"/>
  <c r="M142" i="7" s="1"/>
  <c r="L9" i="4" s="1"/>
  <c r="U18" i="7"/>
  <c r="M146" i="7" s="1"/>
  <c r="L13" i="4" s="1"/>
  <c r="E22" i="7"/>
  <c r="Q33" i="7"/>
  <c r="M150" i="7" s="1"/>
  <c r="L17" i="4" s="1"/>
  <c r="K46" i="7"/>
  <c r="M48" i="7"/>
  <c r="M154" i="7" s="1"/>
  <c r="L21" i="4" s="1"/>
  <c r="Q55" i="7"/>
  <c r="U58" i="7"/>
  <c r="U72" i="7"/>
  <c r="U86" i="7"/>
  <c r="M93" i="7"/>
  <c r="E100" i="7"/>
  <c r="I101" i="7"/>
  <c r="U103" i="7"/>
  <c r="I117" i="7"/>
  <c r="M118" i="7"/>
  <c r="E132" i="7"/>
  <c r="I133" i="7"/>
  <c r="L164" i="7"/>
  <c r="G31" i="4" s="1"/>
  <c r="G38" i="14" s="1"/>
  <c r="O46" i="7"/>
  <c r="U56" i="7"/>
  <c r="M63" i="7"/>
  <c r="M159" i="7" s="1"/>
  <c r="L26" i="4" s="1"/>
  <c r="U70" i="7"/>
  <c r="E74" i="7"/>
  <c r="E88" i="7"/>
  <c r="L170" i="7"/>
  <c r="G37" i="4" s="1"/>
  <c r="G44" i="14" s="1"/>
  <c r="Q93" i="7"/>
  <c r="M101" i="7"/>
  <c r="E104" i="7"/>
  <c r="E116" i="7"/>
  <c r="Q118" i="7"/>
  <c r="U119" i="7"/>
  <c r="U130" i="7"/>
  <c r="M133" i="7"/>
  <c r="M123" i="7"/>
  <c r="L27" i="14" l="1"/>
  <c r="N27" i="14" s="1"/>
  <c r="I31" i="17"/>
  <c r="L31" i="17" s="1"/>
  <c r="L53" i="14"/>
  <c r="N53" i="14" s="1"/>
  <c r="H31" i="17"/>
  <c r="K31" i="17" s="1"/>
  <c r="R145" i="14"/>
  <c r="Q145" i="14"/>
  <c r="AP145" i="14"/>
  <c r="G145" i="14"/>
  <c r="AQ145" i="14"/>
  <c r="AF145" i="14"/>
  <c r="Y145" i="14"/>
  <c r="AE145" i="14"/>
  <c r="K145" i="14"/>
  <c r="V145" i="14"/>
  <c r="T145" i="14"/>
  <c r="U145" i="14"/>
  <c r="P145" i="14"/>
  <c r="AA145" i="14"/>
  <c r="L145" i="14"/>
  <c r="AL145" i="14"/>
  <c r="O145" i="14"/>
  <c r="N145" i="14"/>
  <c r="AS145" i="14"/>
  <c r="AR145" i="14"/>
  <c r="AM145" i="14"/>
  <c r="X145" i="14"/>
  <c r="AB145" i="14"/>
  <c r="W145" i="14"/>
  <c r="AT145" i="14"/>
  <c r="J145" i="14"/>
  <c r="AC145" i="14"/>
  <c r="AG145" i="14"/>
  <c r="AO145" i="14"/>
  <c r="AH145" i="14"/>
  <c r="M145" i="14"/>
  <c r="Z145" i="14"/>
  <c r="AK145" i="14"/>
  <c r="I145" i="14"/>
  <c r="H145" i="14"/>
  <c r="AJ145" i="14"/>
  <c r="AD145" i="14"/>
  <c r="S145" i="14"/>
  <c r="AN145" i="14"/>
  <c r="AI145" i="14"/>
  <c r="AB155" i="14"/>
  <c r="O155" i="14"/>
  <c r="AN155" i="14"/>
  <c r="AK155" i="14"/>
  <c r="Y155" i="14"/>
  <c r="P155" i="14"/>
  <c r="AM155" i="14"/>
  <c r="AC155" i="14"/>
  <c r="AT155" i="14"/>
  <c r="AO155" i="14"/>
  <c r="Q155" i="14"/>
  <c r="AF155" i="14"/>
  <c r="AE155" i="14"/>
  <c r="AS155" i="14"/>
  <c r="H155" i="14"/>
  <c r="I155" i="14"/>
  <c r="AR155" i="14"/>
  <c r="U155" i="14"/>
  <c r="W155" i="14"/>
  <c r="AG155" i="14"/>
  <c r="AJ155" i="14"/>
  <c r="L155" i="14"/>
  <c r="X155" i="14"/>
  <c r="M155" i="14"/>
  <c r="AA155" i="14"/>
  <c r="AP155" i="14"/>
  <c r="T155" i="14"/>
  <c r="V155" i="14"/>
  <c r="R155" i="14"/>
  <c r="S155" i="14"/>
  <c r="AQ155" i="14"/>
  <c r="AH155" i="14"/>
  <c r="Z155" i="14"/>
  <c r="N155" i="14"/>
  <c r="J155" i="14"/>
  <c r="AD155" i="14"/>
  <c r="AL155" i="14"/>
  <c r="G155" i="14"/>
  <c r="K155" i="14"/>
  <c r="AI155" i="14"/>
  <c r="J32" i="14"/>
  <c r="D109" i="14"/>
  <c r="J50" i="14"/>
  <c r="K50" i="14" s="1"/>
  <c r="L50" i="14" s="1"/>
  <c r="N50" i="14" s="1"/>
  <c r="D127" i="14"/>
  <c r="AF150" i="14"/>
  <c r="N150" i="14"/>
  <c r="AT150" i="14"/>
  <c r="AC150" i="14"/>
  <c r="AD150" i="14"/>
  <c r="U150" i="14"/>
  <c r="Q150" i="14"/>
  <c r="AK150" i="14"/>
  <c r="AG150" i="14"/>
  <c r="J150" i="14"/>
  <c r="AL150" i="14"/>
  <c r="AQ150" i="14"/>
  <c r="AI150" i="14"/>
  <c r="V150" i="14"/>
  <c r="AE150" i="14"/>
  <c r="AM150" i="14"/>
  <c r="Z150" i="14"/>
  <c r="O150" i="14"/>
  <c r="L150" i="14"/>
  <c r="G150" i="14"/>
  <c r="AP150" i="14"/>
  <c r="K150" i="14"/>
  <c r="AR150" i="14"/>
  <c r="AH150" i="14"/>
  <c r="AB150" i="14"/>
  <c r="AJ150" i="14"/>
  <c r="P150" i="14"/>
  <c r="Y150" i="14"/>
  <c r="I150" i="14"/>
  <c r="T150" i="14"/>
  <c r="M150" i="14"/>
  <c r="S150" i="14"/>
  <c r="R150" i="14"/>
  <c r="X150" i="14"/>
  <c r="AS150" i="14"/>
  <c r="W150" i="14"/>
  <c r="AA150" i="14"/>
  <c r="AO150" i="14"/>
  <c r="AN150" i="14"/>
  <c r="H150" i="14"/>
  <c r="P165" i="14"/>
  <c r="H165" i="14"/>
  <c r="Z165" i="14"/>
  <c r="R165" i="14"/>
  <c r="AF165" i="14"/>
  <c r="AR165" i="14"/>
  <c r="M165" i="14"/>
  <c r="AI165" i="14"/>
  <c r="AJ165" i="14"/>
  <c r="AB165" i="14"/>
  <c r="AP165" i="14"/>
  <c r="K165" i="14"/>
  <c r="Y165" i="14"/>
  <c r="AQ165" i="14"/>
  <c r="AM165" i="14"/>
  <c r="AN165" i="14"/>
  <c r="Q165" i="14"/>
  <c r="S165" i="14"/>
  <c r="AG165" i="14"/>
  <c r="AA165" i="14"/>
  <c r="AC165" i="14"/>
  <c r="AK165" i="14"/>
  <c r="AO165" i="14"/>
  <c r="L165" i="14"/>
  <c r="AS165" i="14"/>
  <c r="X165" i="14"/>
  <c r="J165" i="14"/>
  <c r="AH165" i="14"/>
  <c r="T165" i="14"/>
  <c r="I165" i="14"/>
  <c r="U165" i="14"/>
  <c r="AL165" i="14"/>
  <c r="AE165" i="14"/>
  <c r="AD165" i="14"/>
  <c r="G165" i="14"/>
  <c r="V165" i="14"/>
  <c r="AT165" i="14"/>
  <c r="O165" i="14"/>
  <c r="N165" i="14"/>
  <c r="W165" i="14"/>
  <c r="AE140" i="14"/>
  <c r="P140" i="14"/>
  <c r="H140" i="14"/>
  <c r="AF140" i="14"/>
  <c r="AO140" i="14"/>
  <c r="AN140" i="14"/>
  <c r="W140" i="14"/>
  <c r="G140" i="14"/>
  <c r="AG140" i="14"/>
  <c r="R140" i="14"/>
  <c r="S140" i="14"/>
  <c r="AC140" i="14"/>
  <c r="AP140" i="14"/>
  <c r="Z140" i="14"/>
  <c r="AA140" i="14"/>
  <c r="L140" i="14"/>
  <c r="AK140" i="14"/>
  <c r="AH140" i="14"/>
  <c r="AI140" i="14"/>
  <c r="T140" i="14"/>
  <c r="AT140" i="14"/>
  <c r="AQ140" i="14"/>
  <c r="AR140" i="14"/>
  <c r="AB140" i="14"/>
  <c r="AM140" i="14"/>
  <c r="AJ140" i="14"/>
  <c r="I140" i="14"/>
  <c r="AS140" i="14"/>
  <c r="Q140" i="14"/>
  <c r="M140" i="14"/>
  <c r="K140" i="14"/>
  <c r="U140" i="14"/>
  <c r="Y140" i="14"/>
  <c r="J140" i="14"/>
  <c r="AL140" i="14"/>
  <c r="N140" i="14"/>
  <c r="AD140" i="14"/>
  <c r="V140" i="14"/>
  <c r="X140" i="14"/>
  <c r="O140" i="14"/>
  <c r="J46" i="14"/>
  <c r="D123" i="14"/>
  <c r="L51" i="14"/>
  <c r="N51" i="14" s="1"/>
  <c r="Y167" i="14"/>
  <c r="AJ167" i="14"/>
  <c r="U167" i="14"/>
  <c r="M167" i="14"/>
  <c r="L167" i="14"/>
  <c r="AC167" i="14"/>
  <c r="AB167" i="14"/>
  <c r="AS167" i="14"/>
  <c r="T167" i="14"/>
  <c r="AK167" i="14"/>
  <c r="AR167" i="14"/>
  <c r="W167" i="14"/>
  <c r="Q167" i="14"/>
  <c r="AI167" i="14"/>
  <c r="AG167" i="14"/>
  <c r="AH167" i="14"/>
  <c r="AT167" i="14"/>
  <c r="AN167" i="14"/>
  <c r="AE167" i="14"/>
  <c r="J167" i="14"/>
  <c r="P167" i="14"/>
  <c r="AM167" i="14"/>
  <c r="AP167" i="14"/>
  <c r="Z167" i="14"/>
  <c r="O167" i="14"/>
  <c r="H167" i="14"/>
  <c r="AA167" i="14"/>
  <c r="R167" i="14"/>
  <c r="AQ167" i="14"/>
  <c r="V167" i="14"/>
  <c r="N167" i="14"/>
  <c r="AF167" i="14"/>
  <c r="X167" i="14"/>
  <c r="S167" i="14"/>
  <c r="K167" i="14"/>
  <c r="AO167" i="14"/>
  <c r="AL167" i="14"/>
  <c r="AD167" i="14"/>
  <c r="I167" i="14"/>
  <c r="G167" i="14"/>
  <c r="AQ143" i="14"/>
  <c r="AK143" i="14"/>
  <c r="U143" i="14"/>
  <c r="AM143" i="14"/>
  <c r="AF143" i="14"/>
  <c r="AC143" i="14"/>
  <c r="J143" i="14"/>
  <c r="AR143" i="14"/>
  <c r="L143" i="14"/>
  <c r="O143" i="14"/>
  <c r="AB143" i="14"/>
  <c r="AI143" i="14"/>
  <c r="AT143" i="14"/>
  <c r="W143" i="14"/>
  <c r="AA143" i="14"/>
  <c r="H143" i="14"/>
  <c r="T143" i="14"/>
  <c r="G143" i="14"/>
  <c r="P143" i="14"/>
  <c r="R143" i="14"/>
  <c r="M143" i="14"/>
  <c r="AE143" i="14"/>
  <c r="Q143" i="14"/>
  <c r="V143" i="14"/>
  <c r="Y143" i="14"/>
  <c r="AG143" i="14"/>
  <c r="AO143" i="14"/>
  <c r="AN143" i="14"/>
  <c r="AL143" i="14"/>
  <c r="Z143" i="14"/>
  <c r="AS143" i="14"/>
  <c r="X143" i="14"/>
  <c r="N143" i="14"/>
  <c r="AD143" i="14"/>
  <c r="AH143" i="14"/>
  <c r="AJ143" i="14"/>
  <c r="I143" i="14"/>
  <c r="AP143" i="14"/>
  <c r="K143" i="14"/>
  <c r="S143" i="14"/>
  <c r="H157" i="14"/>
  <c r="AP157" i="14"/>
  <c r="AG157" i="14"/>
  <c r="AS157" i="14"/>
  <c r="X157" i="14"/>
  <c r="K157" i="14"/>
  <c r="AI157" i="14"/>
  <c r="I157" i="14"/>
  <c r="U157" i="14"/>
  <c r="AJ157" i="14"/>
  <c r="T157" i="14"/>
  <c r="M157" i="14"/>
  <c r="AA157" i="14"/>
  <c r="AN157" i="14"/>
  <c r="P157" i="14"/>
  <c r="Q157" i="14"/>
  <c r="AB157" i="14"/>
  <c r="AC157" i="14"/>
  <c r="AO157" i="14"/>
  <c r="AQ157" i="14"/>
  <c r="AH157" i="14"/>
  <c r="Z157" i="14"/>
  <c r="R157" i="14"/>
  <c r="G157" i="14"/>
  <c r="N157" i="14"/>
  <c r="J157" i="14"/>
  <c r="AE157" i="14"/>
  <c r="AL157" i="14"/>
  <c r="AT157" i="14"/>
  <c r="AD157" i="14"/>
  <c r="AM157" i="14"/>
  <c r="AR157" i="14"/>
  <c r="O157" i="14"/>
  <c r="AK157" i="14"/>
  <c r="L157" i="14"/>
  <c r="S157" i="14"/>
  <c r="V157" i="14"/>
  <c r="Y157" i="14"/>
  <c r="W157" i="14"/>
  <c r="AF157" i="14"/>
  <c r="O141" i="14"/>
  <c r="AG141" i="14"/>
  <c r="AN141" i="14"/>
  <c r="AL141" i="14"/>
  <c r="AK141" i="14"/>
  <c r="Z141" i="14"/>
  <c r="AO141" i="14"/>
  <c r="AB141" i="14"/>
  <c r="AS141" i="14"/>
  <c r="H141" i="14"/>
  <c r="W141" i="14"/>
  <c r="N141" i="14"/>
  <c r="AE141" i="14"/>
  <c r="P141" i="14"/>
  <c r="R141" i="14"/>
  <c r="L141" i="14"/>
  <c r="AT141" i="14"/>
  <c r="AJ141" i="14"/>
  <c r="K141" i="14"/>
  <c r="V141" i="14"/>
  <c r="I141" i="14"/>
  <c r="AA141" i="14"/>
  <c r="S141" i="14"/>
  <c r="G141" i="14"/>
  <c r="AH141" i="14"/>
  <c r="AI141" i="14"/>
  <c r="AQ141" i="14"/>
  <c r="T141" i="14"/>
  <c r="AF141" i="14"/>
  <c r="Y141" i="14"/>
  <c r="J141" i="14"/>
  <c r="AP141" i="14"/>
  <c r="AM141" i="14"/>
  <c r="M141" i="14"/>
  <c r="U141" i="14"/>
  <c r="AR141" i="14"/>
  <c r="Q141" i="14"/>
  <c r="AC141" i="14"/>
  <c r="X141" i="14"/>
  <c r="AD141" i="14"/>
  <c r="G163" i="14"/>
  <c r="Y163" i="14"/>
  <c r="W163" i="14"/>
  <c r="AM163" i="14"/>
  <c r="O163" i="14"/>
  <c r="M163" i="14"/>
  <c r="AK163" i="14"/>
  <c r="AS163" i="14"/>
  <c r="AC163" i="14"/>
  <c r="H163" i="14"/>
  <c r="AL163" i="14"/>
  <c r="AH163" i="14"/>
  <c r="AR163" i="14"/>
  <c r="I163" i="14"/>
  <c r="AF163" i="14"/>
  <c r="T163" i="14"/>
  <c r="L163" i="14"/>
  <c r="AT163" i="14"/>
  <c r="P163" i="14"/>
  <c r="J163" i="14"/>
  <c r="AQ163" i="14"/>
  <c r="U163" i="14"/>
  <c r="AJ163" i="14"/>
  <c r="AB163" i="14"/>
  <c r="AA163" i="14"/>
  <c r="AI163" i="14"/>
  <c r="AE163" i="14"/>
  <c r="Z163" i="14"/>
  <c r="AD163" i="14"/>
  <c r="S163" i="14"/>
  <c r="AP163" i="14"/>
  <c r="X163" i="14"/>
  <c r="K163" i="14"/>
  <c r="AO163" i="14"/>
  <c r="R163" i="14"/>
  <c r="V163" i="14"/>
  <c r="AN163" i="14"/>
  <c r="N163" i="14"/>
  <c r="Q163" i="14"/>
  <c r="AG163" i="14"/>
  <c r="J52" i="14"/>
  <c r="D129" i="14"/>
  <c r="J42" i="14"/>
  <c r="D119" i="14"/>
  <c r="J54" i="14"/>
  <c r="D131" i="14"/>
  <c r="H149" i="14"/>
  <c r="Z149" i="14"/>
  <c r="AG149" i="14"/>
  <c r="AM149" i="14"/>
  <c r="K149" i="14"/>
  <c r="O149" i="14"/>
  <c r="Y149" i="14"/>
  <c r="AT149" i="14"/>
  <c r="S149" i="14"/>
  <c r="AN149" i="14"/>
  <c r="M149" i="14"/>
  <c r="AC149" i="14"/>
  <c r="AJ149" i="14"/>
  <c r="AP149" i="14"/>
  <c r="P149" i="14"/>
  <c r="AR149" i="14"/>
  <c r="T149" i="14"/>
  <c r="AD149" i="14"/>
  <c r="L149" i="14"/>
  <c r="N149" i="14"/>
  <c r="AB149" i="14"/>
  <c r="AS149" i="14"/>
  <c r="U149" i="14"/>
  <c r="AI149" i="14"/>
  <c r="AL149" i="14"/>
  <c r="R149" i="14"/>
  <c r="Q149" i="14"/>
  <c r="G149" i="14"/>
  <c r="X149" i="14"/>
  <c r="AO149" i="14"/>
  <c r="I149" i="14"/>
  <c r="AF149" i="14"/>
  <c r="AA149" i="14"/>
  <c r="AE149" i="14"/>
  <c r="J149" i="14"/>
  <c r="AQ149" i="14"/>
  <c r="V149" i="14"/>
  <c r="AH149" i="14"/>
  <c r="W149" i="14"/>
  <c r="AK149" i="14"/>
  <c r="G151" i="14"/>
  <c r="U151" i="14"/>
  <c r="Y151" i="14"/>
  <c r="AJ151" i="14"/>
  <c r="W151" i="14"/>
  <c r="AN151" i="14"/>
  <c r="AR151" i="14"/>
  <c r="AT151" i="14"/>
  <c r="AG151" i="14"/>
  <c r="AF151" i="14"/>
  <c r="S151" i="14"/>
  <c r="L151" i="14"/>
  <c r="K151" i="14"/>
  <c r="AA151" i="14"/>
  <c r="AC151" i="14"/>
  <c r="AS151" i="14"/>
  <c r="Z151" i="14"/>
  <c r="AD151" i="14"/>
  <c r="AL151" i="14"/>
  <c r="H151" i="14"/>
  <c r="M151" i="14"/>
  <c r="AI151" i="14"/>
  <c r="O151" i="14"/>
  <c r="AQ151" i="14"/>
  <c r="J151" i="14"/>
  <c r="P151" i="14"/>
  <c r="AB151" i="14"/>
  <c r="X151" i="14"/>
  <c r="AK151" i="14"/>
  <c r="N151" i="14"/>
  <c r="AO151" i="14"/>
  <c r="I151" i="14"/>
  <c r="Q151" i="14"/>
  <c r="V151" i="14"/>
  <c r="AM151" i="14"/>
  <c r="AE151" i="14"/>
  <c r="T151" i="14"/>
  <c r="AP151" i="14"/>
  <c r="AH151" i="14"/>
  <c r="R151" i="14"/>
  <c r="J48" i="14"/>
  <c r="D125" i="14"/>
  <c r="V137" i="14"/>
  <c r="N137" i="14"/>
  <c r="AS137" i="14"/>
  <c r="Y137" i="14"/>
  <c r="Q137" i="14"/>
  <c r="L137" i="14"/>
  <c r="AP137" i="14"/>
  <c r="G137" i="14"/>
  <c r="AH137" i="14"/>
  <c r="AE137" i="14"/>
  <c r="Z137" i="14"/>
  <c r="R137" i="14"/>
  <c r="J137" i="14"/>
  <c r="AM137" i="14"/>
  <c r="AB137" i="14"/>
  <c r="T137" i="14"/>
  <c r="AD137" i="14"/>
  <c r="S137" i="14"/>
  <c r="AF137" i="14"/>
  <c r="K137" i="14"/>
  <c r="AN137" i="14"/>
  <c r="AQ137" i="14"/>
  <c r="O137" i="14"/>
  <c r="I137" i="14"/>
  <c r="H137" i="14"/>
  <c r="AJ137" i="14"/>
  <c r="AT137" i="14"/>
  <c r="P137" i="14"/>
  <c r="AA137" i="14"/>
  <c r="AC137" i="14"/>
  <c r="AG137" i="14"/>
  <c r="W137" i="14"/>
  <c r="AR137" i="14"/>
  <c r="AL137" i="14"/>
  <c r="M137" i="14"/>
  <c r="AK137" i="14"/>
  <c r="X137" i="14"/>
  <c r="AI137" i="14"/>
  <c r="AO137" i="14"/>
  <c r="U137" i="14"/>
  <c r="M147" i="14"/>
  <c r="AL147" i="14"/>
  <c r="AI147" i="14"/>
  <c r="AQ147" i="14"/>
  <c r="AC147" i="14"/>
  <c r="AJ147" i="14"/>
  <c r="K147" i="14"/>
  <c r="T147" i="14"/>
  <c r="P147" i="14"/>
  <c r="U147" i="14"/>
  <c r="AF147" i="14"/>
  <c r="AO147" i="14"/>
  <c r="R147" i="14"/>
  <c r="V147" i="14"/>
  <c r="AD147" i="14"/>
  <c r="AK147" i="14"/>
  <c r="S147" i="14"/>
  <c r="AG147" i="14"/>
  <c r="AN147" i="14"/>
  <c r="AS147" i="14"/>
  <c r="Z147" i="14"/>
  <c r="I147" i="14"/>
  <c r="Q147" i="14"/>
  <c r="X147" i="14"/>
  <c r="G147" i="14"/>
  <c r="AH147" i="14"/>
  <c r="AP147" i="14"/>
  <c r="J147" i="14"/>
  <c r="AM147" i="14"/>
  <c r="AR147" i="14"/>
  <c r="AE147" i="14"/>
  <c r="H147" i="14"/>
  <c r="N147" i="14"/>
  <c r="L147" i="14"/>
  <c r="AB147" i="14"/>
  <c r="O147" i="14"/>
  <c r="Y147" i="14"/>
  <c r="AA147" i="14"/>
  <c r="AT147" i="14"/>
  <c r="W147" i="14"/>
  <c r="AT159" i="14"/>
  <c r="G159" i="14"/>
  <c r="Q159" i="14"/>
  <c r="AS159" i="14"/>
  <c r="AE159" i="14"/>
  <c r="H159" i="14"/>
  <c r="AC159" i="14"/>
  <c r="P159" i="14"/>
  <c r="T159" i="14"/>
  <c r="AO159" i="14"/>
  <c r="X159" i="14"/>
  <c r="AB159" i="14"/>
  <c r="AF159" i="14"/>
  <c r="AN159" i="14"/>
  <c r="L159" i="14"/>
  <c r="AJ159" i="14"/>
  <c r="AR159" i="14"/>
  <c r="AL159" i="14"/>
  <c r="AI159" i="14"/>
  <c r="AD159" i="14"/>
  <c r="Z159" i="14"/>
  <c r="Y159" i="14"/>
  <c r="I159" i="14"/>
  <c r="J159" i="14"/>
  <c r="AA159" i="14"/>
  <c r="W159" i="14"/>
  <c r="AP159" i="14"/>
  <c r="V159" i="14"/>
  <c r="AH159" i="14"/>
  <c r="N159" i="14"/>
  <c r="AQ159" i="14"/>
  <c r="AK159" i="14"/>
  <c r="AM159" i="14"/>
  <c r="S159" i="14"/>
  <c r="O159" i="14"/>
  <c r="U159" i="14"/>
  <c r="K159" i="14"/>
  <c r="M159" i="14"/>
  <c r="AG159" i="14"/>
  <c r="R159" i="14"/>
  <c r="AG175" i="14"/>
  <c r="AM175" i="14"/>
  <c r="AA175" i="14"/>
  <c r="AQ175" i="14"/>
  <c r="Q175" i="14"/>
  <c r="K175" i="14"/>
  <c r="AL175" i="14"/>
  <c r="U175" i="14"/>
  <c r="Z175" i="14"/>
  <c r="AE175" i="14"/>
  <c r="AS175" i="14"/>
  <c r="R175" i="14"/>
  <c r="O175" i="14"/>
  <c r="AP175" i="14"/>
  <c r="AH175" i="14"/>
  <c r="AT175" i="14"/>
  <c r="AC175" i="14"/>
  <c r="S175" i="14"/>
  <c r="AR175" i="14"/>
  <c r="I175" i="14"/>
  <c r="W175" i="14"/>
  <c r="AD175" i="14"/>
  <c r="AK175" i="14"/>
  <c r="J175" i="14"/>
  <c r="M175" i="14"/>
  <c r="G175" i="14"/>
  <c r="N175" i="14"/>
  <c r="V175" i="14"/>
  <c r="X175" i="14"/>
  <c r="Y175" i="14"/>
  <c r="AF175" i="14"/>
  <c r="L175" i="14"/>
  <c r="AN175" i="14"/>
  <c r="AO175" i="14"/>
  <c r="P175" i="14"/>
  <c r="H175" i="14"/>
  <c r="AJ175" i="14"/>
  <c r="AI175" i="14"/>
  <c r="T175" i="14"/>
  <c r="AB175" i="14"/>
  <c r="AH139" i="14"/>
  <c r="I139" i="14"/>
  <c r="AE139" i="14"/>
  <c r="G139" i="14"/>
  <c r="AO139" i="14"/>
  <c r="AG139" i="14"/>
  <c r="O139" i="14"/>
  <c r="L139" i="14"/>
  <c r="M139" i="14"/>
  <c r="T139" i="14"/>
  <c r="U139" i="14"/>
  <c r="AB139" i="14"/>
  <c r="AC139" i="14"/>
  <c r="AJ139" i="14"/>
  <c r="AK139" i="14"/>
  <c r="AM139" i="14"/>
  <c r="AR139" i="14"/>
  <c r="AS139" i="14"/>
  <c r="N139" i="14"/>
  <c r="AL139" i="14"/>
  <c r="AQ139" i="14"/>
  <c r="K139" i="14"/>
  <c r="W139" i="14"/>
  <c r="Z139" i="14"/>
  <c r="H139" i="14"/>
  <c r="AF139" i="14"/>
  <c r="AD139" i="14"/>
  <c r="R139" i="14"/>
  <c r="AA139" i="14"/>
  <c r="P139" i="14"/>
  <c r="AT139" i="14"/>
  <c r="Q139" i="14"/>
  <c r="V139" i="14"/>
  <c r="S139" i="14"/>
  <c r="AN139" i="14"/>
  <c r="AP139" i="14"/>
  <c r="J139" i="14"/>
  <c r="X139" i="14"/>
  <c r="AI139" i="14"/>
  <c r="Y139" i="14"/>
  <c r="Y173" i="14"/>
  <c r="AK173" i="14"/>
  <c r="J173" i="14"/>
  <c r="U173" i="14"/>
  <c r="L173" i="14"/>
  <c r="X173" i="14"/>
  <c r="Q173" i="14"/>
  <c r="AJ173" i="14"/>
  <c r="AB173" i="14"/>
  <c r="AN173" i="14"/>
  <c r="AF173" i="14"/>
  <c r="AQ173" i="14"/>
  <c r="P173" i="14"/>
  <c r="O173" i="14"/>
  <c r="W173" i="14"/>
  <c r="Z173" i="14"/>
  <c r="M173" i="14"/>
  <c r="AH173" i="14"/>
  <c r="AM173" i="14"/>
  <c r="G173" i="14"/>
  <c r="N173" i="14"/>
  <c r="K173" i="14"/>
  <c r="AA173" i="14"/>
  <c r="AO173" i="14"/>
  <c r="AD173" i="14"/>
  <c r="V173" i="14"/>
  <c r="AP173" i="14"/>
  <c r="S173" i="14"/>
  <c r="R173" i="14"/>
  <c r="AC173" i="14"/>
  <c r="AI173" i="14"/>
  <c r="AT173" i="14"/>
  <c r="AG173" i="14"/>
  <c r="H173" i="14"/>
  <c r="AL173" i="14"/>
  <c r="T173" i="14"/>
  <c r="AR173" i="14"/>
  <c r="I173" i="14"/>
  <c r="AS173" i="14"/>
  <c r="AE173" i="14"/>
  <c r="AD146" i="14"/>
  <c r="AO146" i="14"/>
  <c r="AA146" i="14"/>
  <c r="I146" i="14"/>
  <c r="O146" i="14"/>
  <c r="R146" i="14"/>
  <c r="AM146" i="14"/>
  <c r="Y146" i="14"/>
  <c r="AS146" i="14"/>
  <c r="AQ146" i="14"/>
  <c r="J146" i="14"/>
  <c r="AH146" i="14"/>
  <c r="AG146" i="14"/>
  <c r="AK146" i="14"/>
  <c r="K146" i="14"/>
  <c r="Z146" i="14"/>
  <c r="T146" i="14"/>
  <c r="AT146" i="14"/>
  <c r="AE146" i="14"/>
  <c r="AP146" i="14"/>
  <c r="AC146" i="14"/>
  <c r="AB146" i="14"/>
  <c r="U146" i="14"/>
  <c r="AI146" i="14"/>
  <c r="L146" i="14"/>
  <c r="X146" i="14"/>
  <c r="V146" i="14"/>
  <c r="Q146" i="14"/>
  <c r="AL146" i="14"/>
  <c r="G146" i="14"/>
  <c r="W146" i="14"/>
  <c r="N146" i="14"/>
  <c r="S146" i="14"/>
  <c r="AR146" i="14"/>
  <c r="P146" i="14"/>
  <c r="AJ146" i="14"/>
  <c r="M146" i="14"/>
  <c r="AF146" i="14"/>
  <c r="AN146" i="14"/>
  <c r="H146" i="14"/>
  <c r="AS148" i="14"/>
  <c r="AH148" i="14"/>
  <c r="I148" i="14"/>
  <c r="T148" i="14"/>
  <c r="M148" i="14"/>
  <c r="AA148" i="14"/>
  <c r="Y148" i="14"/>
  <c r="AQ148" i="14"/>
  <c r="AJ148" i="14"/>
  <c r="AN148" i="14"/>
  <c r="S148" i="14"/>
  <c r="R148" i="14"/>
  <c r="AG148" i="14"/>
  <c r="AR148" i="14"/>
  <c r="K148" i="14"/>
  <c r="AC148" i="14"/>
  <c r="AL148" i="14"/>
  <c r="AF148" i="14"/>
  <c r="AD148" i="14"/>
  <c r="G148" i="14"/>
  <c r="AT148" i="14"/>
  <c r="AB148" i="14"/>
  <c r="P148" i="14"/>
  <c r="N148" i="14"/>
  <c r="X148" i="14"/>
  <c r="V148" i="14"/>
  <c r="H148" i="14"/>
  <c r="AM148" i="14"/>
  <c r="W148" i="14"/>
  <c r="O148" i="14"/>
  <c r="Z148" i="14"/>
  <c r="AP148" i="14"/>
  <c r="AE148" i="14"/>
  <c r="U148" i="14"/>
  <c r="AO148" i="14"/>
  <c r="AI148" i="14"/>
  <c r="Q148" i="14"/>
  <c r="AK148" i="14"/>
  <c r="J148" i="14"/>
  <c r="L148" i="14"/>
  <c r="J38" i="14"/>
  <c r="D115" i="14"/>
  <c r="J36" i="14"/>
  <c r="K36" i="14" s="1"/>
  <c r="L36" i="14" s="1"/>
  <c r="N36" i="14" s="1"/>
  <c r="D113" i="14"/>
  <c r="J40" i="14"/>
  <c r="D117" i="14"/>
  <c r="G14" i="14"/>
  <c r="AG144" i="14"/>
  <c r="S144" i="14"/>
  <c r="U144" i="14"/>
  <c r="AI144" i="14"/>
  <c r="L144" i="14"/>
  <c r="Z144" i="14"/>
  <c r="R144" i="14"/>
  <c r="K144" i="14"/>
  <c r="AK144" i="14"/>
  <c r="AC144" i="14"/>
  <c r="Y144" i="14"/>
  <c r="AQ144" i="14"/>
  <c r="AJ144" i="14"/>
  <c r="W144" i="14"/>
  <c r="M144" i="14"/>
  <c r="AP144" i="14"/>
  <c r="AT144" i="14"/>
  <c r="P144" i="14"/>
  <c r="AD144" i="14"/>
  <c r="I144" i="14"/>
  <c r="AF144" i="14"/>
  <c r="X144" i="14"/>
  <c r="AL144" i="14"/>
  <c r="H144" i="14"/>
  <c r="N144" i="14"/>
  <c r="AM144" i="14"/>
  <c r="T144" i="14"/>
  <c r="AR144" i="14"/>
  <c r="O144" i="14"/>
  <c r="AN144" i="14"/>
  <c r="AH144" i="14"/>
  <c r="V144" i="14"/>
  <c r="AB144" i="14"/>
  <c r="G144" i="14"/>
  <c r="AE144" i="14"/>
  <c r="Q144" i="14"/>
  <c r="AA144" i="14"/>
  <c r="AS144" i="14"/>
  <c r="J144" i="14"/>
  <c r="AO144" i="14"/>
  <c r="AM142" i="14"/>
  <c r="AC142" i="14"/>
  <c r="I142" i="14"/>
  <c r="N142" i="14"/>
  <c r="M142" i="14"/>
  <c r="W142" i="14"/>
  <c r="V142" i="14"/>
  <c r="AF142" i="14"/>
  <c r="AE142" i="14"/>
  <c r="AO142" i="14"/>
  <c r="AN142" i="14"/>
  <c r="G142" i="14"/>
  <c r="P142" i="14"/>
  <c r="AJ142" i="14"/>
  <c r="S142" i="14"/>
  <c r="AA142" i="14"/>
  <c r="Z142" i="14"/>
  <c r="AS142" i="14"/>
  <c r="AQ142" i="14"/>
  <c r="AR142" i="14"/>
  <c r="Y142" i="14"/>
  <c r="R142" i="14"/>
  <c r="AL142" i="14"/>
  <c r="L142" i="14"/>
  <c r="AI142" i="14"/>
  <c r="Q142" i="14"/>
  <c r="AB142" i="14"/>
  <c r="H142" i="14"/>
  <c r="K142" i="14"/>
  <c r="O142" i="14"/>
  <c r="AP142" i="14"/>
  <c r="AH142" i="14"/>
  <c r="AG142" i="14"/>
  <c r="T142" i="14"/>
  <c r="AD142" i="14"/>
  <c r="U142" i="14"/>
  <c r="AK142" i="14"/>
  <c r="J142" i="14"/>
  <c r="AT142" i="14"/>
  <c r="X142" i="14"/>
  <c r="AT161" i="14"/>
  <c r="L161" i="14"/>
  <c r="AO161" i="14"/>
  <c r="AS161" i="14"/>
  <c r="U161" i="14"/>
  <c r="J161" i="14"/>
  <c r="N161" i="14"/>
  <c r="X161" i="14"/>
  <c r="AB161" i="14"/>
  <c r="AD161" i="14"/>
  <c r="M161" i="14"/>
  <c r="I161" i="14"/>
  <c r="S161" i="14"/>
  <c r="AN161" i="14"/>
  <c r="AP161" i="14"/>
  <c r="V161" i="14"/>
  <c r="R161" i="14"/>
  <c r="AA161" i="14"/>
  <c r="AJ161" i="14"/>
  <c r="AK161" i="14"/>
  <c r="AF161" i="14"/>
  <c r="AG161" i="14"/>
  <c r="AC161" i="14"/>
  <c r="T161" i="14"/>
  <c r="AE161" i="14"/>
  <c r="AR161" i="14"/>
  <c r="G161" i="14"/>
  <c r="O161" i="14"/>
  <c r="AL161" i="14"/>
  <c r="Y161" i="14"/>
  <c r="H161" i="14"/>
  <c r="Q161" i="14"/>
  <c r="AI161" i="14"/>
  <c r="W161" i="14"/>
  <c r="K161" i="14"/>
  <c r="P161" i="14"/>
  <c r="Z161" i="14"/>
  <c r="AH161" i="14"/>
  <c r="AQ161" i="14"/>
  <c r="AM161" i="14"/>
  <c r="AB138" i="14"/>
  <c r="AI138" i="14"/>
  <c r="Q138" i="14"/>
  <c r="AQ138" i="14"/>
  <c r="K138" i="14"/>
  <c r="AA138" i="14"/>
  <c r="S138" i="14"/>
  <c r="AR138" i="14"/>
  <c r="AK138" i="14"/>
  <c r="M138" i="14"/>
  <c r="P138" i="14"/>
  <c r="AE138" i="14"/>
  <c r="AO138" i="14"/>
  <c r="AJ138" i="14"/>
  <c r="U138" i="14"/>
  <c r="AN138" i="14"/>
  <c r="AH138" i="14"/>
  <c r="AT138" i="14"/>
  <c r="AM138" i="14"/>
  <c r="Y138" i="14"/>
  <c r="AD138" i="14"/>
  <c r="N138" i="14"/>
  <c r="J138" i="14"/>
  <c r="AS138" i="14"/>
  <c r="Z138" i="14"/>
  <c r="R138" i="14"/>
  <c r="H138" i="14"/>
  <c r="V138" i="14"/>
  <c r="AF138" i="14"/>
  <c r="T138" i="14"/>
  <c r="O138" i="14"/>
  <c r="L138" i="14"/>
  <c r="AP138" i="14"/>
  <c r="G138" i="14"/>
  <c r="AG138" i="14"/>
  <c r="X138" i="14"/>
  <c r="W138" i="14"/>
  <c r="I138" i="14"/>
  <c r="AC138" i="14"/>
  <c r="AL138" i="14"/>
  <c r="J34" i="14"/>
  <c r="K34" i="14" s="1"/>
  <c r="D111" i="14"/>
  <c r="J44" i="14"/>
  <c r="D121" i="14"/>
  <c r="J49" i="14"/>
  <c r="K49" i="14" s="1"/>
  <c r="L49" i="14" s="1"/>
  <c r="N49" i="14" s="1"/>
  <c r="D126" i="14"/>
  <c r="AQ153" i="14"/>
  <c r="AK153" i="14"/>
  <c r="AB153" i="14"/>
  <c r="AP153" i="14"/>
  <c r="AS153" i="14"/>
  <c r="AO153" i="14"/>
  <c r="S153" i="14"/>
  <c r="I153" i="14"/>
  <c r="AF153" i="14"/>
  <c r="U153" i="14"/>
  <c r="K153" i="14"/>
  <c r="AR153" i="14"/>
  <c r="AI153" i="14"/>
  <c r="X153" i="14"/>
  <c r="M153" i="14"/>
  <c r="AJ153" i="14"/>
  <c r="AA153" i="14"/>
  <c r="H153" i="14"/>
  <c r="L153" i="14"/>
  <c r="AN153" i="14"/>
  <c r="T153" i="14"/>
  <c r="Y153" i="14"/>
  <c r="AC153" i="14"/>
  <c r="Q153" i="14"/>
  <c r="P153" i="14"/>
  <c r="AG153" i="14"/>
  <c r="AH153" i="14"/>
  <c r="Z153" i="14"/>
  <c r="AM153" i="14"/>
  <c r="AT153" i="14"/>
  <c r="G153" i="14"/>
  <c r="AD153" i="14"/>
  <c r="V153" i="14"/>
  <c r="AE153" i="14"/>
  <c r="R153" i="14"/>
  <c r="W153" i="14"/>
  <c r="J153" i="14"/>
  <c r="O153" i="14"/>
  <c r="AL153" i="14"/>
  <c r="N153" i="14"/>
  <c r="AJ136" i="14"/>
  <c r="I136" i="14"/>
  <c r="AR136" i="14"/>
  <c r="Q136" i="14"/>
  <c r="S136" i="14"/>
  <c r="Y136" i="14"/>
  <c r="J136" i="14"/>
  <c r="AA136" i="14"/>
  <c r="K136" i="14"/>
  <c r="U136" i="14"/>
  <c r="M136" i="14"/>
  <c r="AG136" i="14"/>
  <c r="R136" i="14"/>
  <c r="AQ136" i="14"/>
  <c r="AI136" i="14"/>
  <c r="AK136" i="14"/>
  <c r="AC136" i="14"/>
  <c r="AO136" i="14"/>
  <c r="Z136" i="14"/>
  <c r="L136" i="14"/>
  <c r="AS136" i="14"/>
  <c r="AH136" i="14"/>
  <c r="T136" i="14"/>
  <c r="AB136" i="14"/>
  <c r="AP136" i="14"/>
  <c r="G136" i="14"/>
  <c r="AL136" i="14"/>
  <c r="N136" i="14"/>
  <c r="AD136" i="14"/>
  <c r="V136" i="14"/>
  <c r="O136" i="14"/>
  <c r="AF136" i="14"/>
  <c r="AE136" i="14"/>
  <c r="AT136" i="14"/>
  <c r="AN136" i="14"/>
  <c r="AM136" i="14"/>
  <c r="P136" i="14"/>
  <c r="W136" i="14"/>
  <c r="X136" i="14"/>
  <c r="H136" i="14"/>
  <c r="M171" i="14"/>
  <c r="AK171" i="14"/>
  <c r="Y171" i="14"/>
  <c r="AQ171" i="14"/>
  <c r="U171" i="14"/>
  <c r="AS171" i="14"/>
  <c r="AR171" i="14"/>
  <c r="I171" i="14"/>
  <c r="AJ171" i="14"/>
  <c r="AC171" i="14"/>
  <c r="Q171" i="14"/>
  <c r="L171" i="14"/>
  <c r="AG171" i="14"/>
  <c r="AB171" i="14"/>
  <c r="AP171" i="14"/>
  <c r="K171" i="14"/>
  <c r="P171" i="14"/>
  <c r="Z171" i="14"/>
  <c r="J171" i="14"/>
  <c r="V171" i="14"/>
  <c r="H171" i="14"/>
  <c r="R171" i="14"/>
  <c r="AN171" i="14"/>
  <c r="O171" i="14"/>
  <c r="N171" i="14"/>
  <c r="AE171" i="14"/>
  <c r="W171" i="14"/>
  <c r="G171" i="14"/>
  <c r="AA171" i="14"/>
  <c r="AO171" i="14"/>
  <c r="AH171" i="14"/>
  <c r="AD171" i="14"/>
  <c r="AL171" i="14"/>
  <c r="AT171" i="14"/>
  <c r="AF171" i="14"/>
  <c r="X171" i="14"/>
  <c r="S171" i="14"/>
  <c r="AM171" i="14"/>
  <c r="T171" i="14"/>
  <c r="AI171" i="14"/>
  <c r="K48" i="14"/>
  <c r="L48" i="14"/>
  <c r="N48" i="14" s="1"/>
  <c r="K32" i="14"/>
  <c r="L32" i="14" s="1"/>
  <c r="N32" i="14" s="1"/>
  <c r="K42" i="14"/>
  <c r="L42" i="14" s="1"/>
  <c r="N42" i="14" s="1"/>
  <c r="K54" i="14"/>
  <c r="L54" i="14" s="1"/>
  <c r="N54" i="14" s="1"/>
  <c r="K52" i="14"/>
  <c r="L52" i="14" s="1"/>
  <c r="N52" i="14" s="1"/>
  <c r="K46" i="14"/>
  <c r="L46" i="14" s="1"/>
  <c r="N46" i="14" s="1"/>
  <c r="K38" i="14"/>
  <c r="L38" i="14" s="1"/>
  <c r="N38" i="14" s="1"/>
  <c r="K40" i="14"/>
  <c r="L40" i="14" s="1"/>
  <c r="N40" i="14" s="1"/>
  <c r="K44" i="14"/>
  <c r="L44" i="14" s="1"/>
  <c r="N44" i="14" s="1"/>
  <c r="M163" i="7"/>
  <c r="L30" i="4" s="1"/>
  <c r="I83" i="7"/>
  <c r="E23" i="7"/>
  <c r="L10" i="7" s="1"/>
  <c r="M162" i="7"/>
  <c r="L29" i="4" s="1"/>
  <c r="E83" i="7"/>
  <c r="M181" i="7"/>
  <c r="L48" i="4" s="1"/>
  <c r="U128" i="7"/>
  <c r="M179" i="7"/>
  <c r="L46" i="4" s="1"/>
  <c r="M128" i="7"/>
  <c r="M178" i="7"/>
  <c r="L45" i="4" s="1"/>
  <c r="I128" i="7"/>
  <c r="M177" i="7"/>
  <c r="L44" i="4" s="1"/>
  <c r="E128" i="7"/>
  <c r="M175" i="7"/>
  <c r="L42" i="4" s="1"/>
  <c r="Q113" i="7"/>
  <c r="M174" i="7"/>
  <c r="L41" i="4" s="1"/>
  <c r="M113" i="7"/>
  <c r="M173" i="7"/>
  <c r="L40" i="4" s="1"/>
  <c r="I113" i="7"/>
  <c r="M171" i="7"/>
  <c r="L38" i="4" s="1"/>
  <c r="U98" i="7"/>
  <c r="M170" i="7"/>
  <c r="L37" i="4" s="1"/>
  <c r="Q98" i="7"/>
  <c r="M169" i="7"/>
  <c r="L36" i="4" s="1"/>
  <c r="M98" i="7"/>
  <c r="M167" i="7"/>
  <c r="L34" i="4" s="1"/>
  <c r="E98" i="7"/>
  <c r="M166" i="7"/>
  <c r="L33" i="4" s="1"/>
  <c r="U83" i="7"/>
  <c r="M165" i="7"/>
  <c r="L32" i="4" s="1"/>
  <c r="Q83" i="7"/>
  <c r="C143" i="7"/>
  <c r="D143" i="7" s="1"/>
  <c r="K76" i="7"/>
  <c r="C76" i="7"/>
  <c r="B91" i="7"/>
  <c r="G76" i="7"/>
  <c r="S76" i="7"/>
  <c r="O76" i="7"/>
  <c r="L34" i="14" l="1"/>
  <c r="N34" i="14" s="1"/>
  <c r="AH154" i="14"/>
  <c r="AI154" i="14"/>
  <c r="Y154" i="14"/>
  <c r="V154" i="14"/>
  <c r="AP154" i="14"/>
  <c r="G154" i="14"/>
  <c r="N154" i="14"/>
  <c r="K154" i="14"/>
  <c r="AF154" i="14"/>
  <c r="AE154" i="14"/>
  <c r="R154" i="14"/>
  <c r="AK154" i="14"/>
  <c r="H154" i="14"/>
  <c r="AJ154" i="14"/>
  <c r="AQ154" i="14"/>
  <c r="U154" i="14"/>
  <c r="AC154" i="14"/>
  <c r="T154" i="14"/>
  <c r="M154" i="14"/>
  <c r="AN154" i="14"/>
  <c r="AS154" i="14"/>
  <c r="AR154" i="14"/>
  <c r="AA154" i="14"/>
  <c r="X154" i="14"/>
  <c r="AD154" i="14"/>
  <c r="Q154" i="14"/>
  <c r="AM154" i="14"/>
  <c r="AL154" i="14"/>
  <c r="AG154" i="14"/>
  <c r="L154" i="14"/>
  <c r="S154" i="14"/>
  <c r="W154" i="14"/>
  <c r="AO154" i="14"/>
  <c r="O154" i="14"/>
  <c r="P154" i="14"/>
  <c r="J154" i="14"/>
  <c r="AT154" i="14"/>
  <c r="I154" i="14"/>
  <c r="Z154" i="14"/>
  <c r="AB154" i="14"/>
  <c r="AE168" i="14"/>
  <c r="R168" i="14"/>
  <c r="O168" i="14"/>
  <c r="AH168" i="14"/>
  <c r="AO168" i="14"/>
  <c r="I168" i="14"/>
  <c r="AN168" i="14"/>
  <c r="X168" i="14"/>
  <c r="V168" i="14"/>
  <c r="N168" i="14"/>
  <c r="AG168" i="14"/>
  <c r="Y168" i="14"/>
  <c r="Q168" i="14"/>
  <c r="AI168" i="14"/>
  <c r="S168" i="14"/>
  <c r="T168" i="14"/>
  <c r="P168" i="14"/>
  <c r="U168" i="14"/>
  <c r="AS168" i="14"/>
  <c r="H168" i="14"/>
  <c r="AD168" i="14"/>
  <c r="AF168" i="14"/>
  <c r="AR168" i="14"/>
  <c r="M168" i="14"/>
  <c r="W168" i="14"/>
  <c r="AB168" i="14"/>
  <c r="L168" i="14"/>
  <c r="AL168" i="14"/>
  <c r="AM168" i="14"/>
  <c r="AA168" i="14"/>
  <c r="AP168" i="14"/>
  <c r="AQ168" i="14"/>
  <c r="AK168" i="14"/>
  <c r="G168" i="14"/>
  <c r="K168" i="14"/>
  <c r="AC168" i="14"/>
  <c r="Z168" i="14"/>
  <c r="AT168" i="14"/>
  <c r="J168" i="14"/>
  <c r="AJ168" i="14"/>
  <c r="W166" i="14"/>
  <c r="AE166" i="14"/>
  <c r="AM166" i="14"/>
  <c r="S166" i="14"/>
  <c r="AT166" i="14"/>
  <c r="X166" i="14"/>
  <c r="AO166" i="14"/>
  <c r="AQ166" i="14"/>
  <c r="J166" i="14"/>
  <c r="K166" i="14"/>
  <c r="AD166" i="14"/>
  <c r="V166" i="14"/>
  <c r="AH166" i="14"/>
  <c r="AC166" i="14"/>
  <c r="Y166" i="14"/>
  <c r="AL166" i="14"/>
  <c r="Z166" i="14"/>
  <c r="U166" i="14"/>
  <c r="AF166" i="14"/>
  <c r="AA166" i="14"/>
  <c r="R166" i="14"/>
  <c r="M166" i="14"/>
  <c r="AK166" i="14"/>
  <c r="G166" i="14"/>
  <c r="AG166" i="14"/>
  <c r="P166" i="14"/>
  <c r="AR166" i="14"/>
  <c r="T166" i="14"/>
  <c r="AS166" i="14"/>
  <c r="AB166" i="14"/>
  <c r="AJ166" i="14"/>
  <c r="L166" i="14"/>
  <c r="Q166" i="14"/>
  <c r="AP166" i="14"/>
  <c r="O166" i="14"/>
  <c r="N166" i="14"/>
  <c r="AN166" i="14"/>
  <c r="AI166" i="14"/>
  <c r="H166" i="14"/>
  <c r="I166" i="14"/>
  <c r="L50" i="4"/>
  <c r="AR160" i="14"/>
  <c r="G160" i="14"/>
  <c r="AC160" i="14"/>
  <c r="M160" i="14"/>
  <c r="U160" i="14"/>
  <c r="AI160" i="14"/>
  <c r="S160" i="14"/>
  <c r="AQ160" i="14"/>
  <c r="AM160" i="14"/>
  <c r="K160" i="14"/>
  <c r="W160" i="14"/>
  <c r="AE160" i="14"/>
  <c r="O160" i="14"/>
  <c r="AS160" i="14"/>
  <c r="AK160" i="14"/>
  <c r="AG160" i="14"/>
  <c r="AF160" i="14"/>
  <c r="AP160" i="14"/>
  <c r="AT160" i="14"/>
  <c r="AL160" i="14"/>
  <c r="AH160" i="14"/>
  <c r="X160" i="14"/>
  <c r="I160" i="14"/>
  <c r="T160" i="14"/>
  <c r="AA160" i="14"/>
  <c r="J160" i="14"/>
  <c r="Y160" i="14"/>
  <c r="Q160" i="14"/>
  <c r="Z160" i="14"/>
  <c r="AJ160" i="14"/>
  <c r="V160" i="14"/>
  <c r="AB160" i="14"/>
  <c r="AD160" i="14"/>
  <c r="H160" i="14"/>
  <c r="R160" i="14"/>
  <c r="AO160" i="14"/>
  <c r="N160" i="14"/>
  <c r="AN160" i="14"/>
  <c r="P160" i="14"/>
  <c r="L160" i="14"/>
  <c r="AH174" i="14"/>
  <c r="AQ174" i="14"/>
  <c r="S174" i="14"/>
  <c r="K174" i="14"/>
  <c r="J174" i="14"/>
  <c r="U174" i="14"/>
  <c r="AK174" i="14"/>
  <c r="AR174" i="14"/>
  <c r="G174" i="14"/>
  <c r="N174" i="14"/>
  <c r="L174" i="14"/>
  <c r="AJ174" i="14"/>
  <c r="AL174" i="14"/>
  <c r="M174" i="14"/>
  <c r="AP174" i="14"/>
  <c r="AM174" i="14"/>
  <c r="AG174" i="14"/>
  <c r="AA174" i="14"/>
  <c r="AE174" i="14"/>
  <c r="AC174" i="14"/>
  <c r="Y174" i="14"/>
  <c r="Q174" i="14"/>
  <c r="Z174" i="14"/>
  <c r="AD174" i="14"/>
  <c r="X174" i="14"/>
  <c r="V174" i="14"/>
  <c r="AF174" i="14"/>
  <c r="AT174" i="14"/>
  <c r="P174" i="14"/>
  <c r="O174" i="14"/>
  <c r="W174" i="14"/>
  <c r="I174" i="14"/>
  <c r="AO174" i="14"/>
  <c r="AB174" i="14"/>
  <c r="H174" i="14"/>
  <c r="AN174" i="14"/>
  <c r="R174" i="14"/>
  <c r="AI174" i="14"/>
  <c r="AS174" i="14"/>
  <c r="T174" i="14"/>
  <c r="M169" i="14"/>
  <c r="Y169" i="14"/>
  <c r="AN169" i="14"/>
  <c r="I169" i="14"/>
  <c r="S169" i="14"/>
  <c r="AC169" i="14"/>
  <c r="J169" i="14"/>
  <c r="AA169" i="14"/>
  <c r="U169" i="14"/>
  <c r="Z169" i="14"/>
  <c r="T169" i="14"/>
  <c r="AM169" i="14"/>
  <c r="AG169" i="14"/>
  <c r="AH169" i="14"/>
  <c r="AB169" i="14"/>
  <c r="Q169" i="14"/>
  <c r="H169" i="14"/>
  <c r="AO169" i="14"/>
  <c r="P169" i="14"/>
  <c r="AK169" i="14"/>
  <c r="K169" i="14"/>
  <c r="L169" i="14"/>
  <c r="R169" i="14"/>
  <c r="AI169" i="14"/>
  <c r="AJ169" i="14"/>
  <c r="AP169" i="14"/>
  <c r="AR169" i="14"/>
  <c r="V169" i="14"/>
  <c r="O169" i="14"/>
  <c r="AE169" i="14"/>
  <c r="W169" i="14"/>
  <c r="AT169" i="14"/>
  <c r="AQ169" i="14"/>
  <c r="AD169" i="14"/>
  <c r="AS169" i="14"/>
  <c r="AF169" i="14"/>
  <c r="N169" i="14"/>
  <c r="AL169" i="14"/>
  <c r="G169" i="14"/>
  <c r="X169" i="14"/>
  <c r="AE170" i="14"/>
  <c r="AM170" i="14"/>
  <c r="Z170" i="14"/>
  <c r="AH170" i="14"/>
  <c r="P170" i="14"/>
  <c r="S170" i="14"/>
  <c r="N170" i="14"/>
  <c r="M170" i="14"/>
  <c r="X170" i="14"/>
  <c r="AF170" i="14"/>
  <c r="AD170" i="14"/>
  <c r="AA170" i="14"/>
  <c r="AQ170" i="14"/>
  <c r="G170" i="14"/>
  <c r="J170" i="14"/>
  <c r="R170" i="14"/>
  <c r="Q170" i="14"/>
  <c r="AJ170" i="14"/>
  <c r="AR170" i="14"/>
  <c r="AP170" i="14"/>
  <c r="L170" i="14"/>
  <c r="H170" i="14"/>
  <c r="AO170" i="14"/>
  <c r="AC170" i="14"/>
  <c r="AK170" i="14"/>
  <c r="AG170" i="14"/>
  <c r="Y170" i="14"/>
  <c r="AB170" i="14"/>
  <c r="K170" i="14"/>
  <c r="O170" i="14"/>
  <c r="AL170" i="14"/>
  <c r="AI170" i="14"/>
  <c r="I170" i="14"/>
  <c r="W170" i="14"/>
  <c r="T170" i="14"/>
  <c r="AT170" i="14"/>
  <c r="V170" i="14"/>
  <c r="AN170" i="14"/>
  <c r="U170" i="14"/>
  <c r="AS170" i="14"/>
  <c r="AL156" i="14"/>
  <c r="O156" i="14"/>
  <c r="AP156" i="14"/>
  <c r="AM156" i="14"/>
  <c r="AD156" i="14"/>
  <c r="AQ156" i="14"/>
  <c r="Z156" i="14"/>
  <c r="N156" i="14"/>
  <c r="AA156" i="14"/>
  <c r="R156" i="14"/>
  <c r="AR156" i="14"/>
  <c r="Q156" i="14"/>
  <c r="Y156" i="14"/>
  <c r="H156" i="14"/>
  <c r="AO156" i="14"/>
  <c r="J156" i="14"/>
  <c r="AB156" i="14"/>
  <c r="I156" i="14"/>
  <c r="AK156" i="14"/>
  <c r="AG156" i="14"/>
  <c r="AF156" i="14"/>
  <c r="T156" i="14"/>
  <c r="AH156" i="14"/>
  <c r="AT156" i="14"/>
  <c r="X156" i="14"/>
  <c r="U156" i="14"/>
  <c r="V156" i="14"/>
  <c r="AJ156" i="14"/>
  <c r="W156" i="14"/>
  <c r="K156" i="14"/>
  <c r="AI156" i="14"/>
  <c r="G156" i="14"/>
  <c r="L156" i="14"/>
  <c r="AC156" i="14"/>
  <c r="AE156" i="14"/>
  <c r="S156" i="14"/>
  <c r="P156" i="14"/>
  <c r="AN156" i="14"/>
  <c r="AS156" i="14"/>
  <c r="M156" i="14"/>
  <c r="AA162" i="14"/>
  <c r="AI162" i="14"/>
  <c r="S162" i="14"/>
  <c r="U162" i="14"/>
  <c r="K162" i="14"/>
  <c r="V162" i="14"/>
  <c r="AE162" i="14"/>
  <c r="Q162" i="14"/>
  <c r="W162" i="14"/>
  <c r="AQ162" i="14"/>
  <c r="AF162" i="14"/>
  <c r="AR162" i="14"/>
  <c r="M162" i="14"/>
  <c r="P162" i="14"/>
  <c r="L162" i="14"/>
  <c r="AJ162" i="14"/>
  <c r="X162" i="14"/>
  <c r="Z162" i="14"/>
  <c r="AH162" i="14"/>
  <c r="AL162" i="14"/>
  <c r="R162" i="14"/>
  <c r="AC162" i="14"/>
  <c r="AO162" i="14"/>
  <c r="I162" i="14"/>
  <c r="AB162" i="14"/>
  <c r="AM162" i="14"/>
  <c r="AT162" i="14"/>
  <c r="T162" i="14"/>
  <c r="AG162" i="14"/>
  <c r="G162" i="14"/>
  <c r="Y162" i="14"/>
  <c r="O162" i="14"/>
  <c r="J162" i="14"/>
  <c r="N162" i="14"/>
  <c r="AS162" i="14"/>
  <c r="AD162" i="14"/>
  <c r="H162" i="14"/>
  <c r="AK162" i="14"/>
  <c r="AN162" i="14"/>
  <c r="AP162" i="14"/>
  <c r="M164" i="14"/>
  <c r="AA164" i="14"/>
  <c r="G164" i="14"/>
  <c r="AK164" i="14"/>
  <c r="AI164" i="14"/>
  <c r="S164" i="14"/>
  <c r="AS164" i="14"/>
  <c r="AC164" i="14"/>
  <c r="AM164" i="14"/>
  <c r="O164" i="14"/>
  <c r="W164" i="14"/>
  <c r="Z164" i="14"/>
  <c r="H164" i="14"/>
  <c r="AG164" i="14"/>
  <c r="N164" i="14"/>
  <c r="AT164" i="14"/>
  <c r="K164" i="14"/>
  <c r="AO164" i="14"/>
  <c r="AH164" i="14"/>
  <c r="V164" i="14"/>
  <c r="AE164" i="14"/>
  <c r="AQ164" i="14"/>
  <c r="L164" i="14"/>
  <c r="AL164" i="14"/>
  <c r="AR164" i="14"/>
  <c r="Q164" i="14"/>
  <c r="J164" i="14"/>
  <c r="U164" i="14"/>
  <c r="AN164" i="14"/>
  <c r="I164" i="14"/>
  <c r="AF164" i="14"/>
  <c r="AD164" i="14"/>
  <c r="Y164" i="14"/>
  <c r="AP164" i="14"/>
  <c r="P164" i="14"/>
  <c r="AJ164" i="14"/>
  <c r="R164" i="14"/>
  <c r="X164" i="14"/>
  <c r="AB164" i="14"/>
  <c r="T164" i="14"/>
  <c r="AI152" i="14"/>
  <c r="AN152" i="14"/>
  <c r="I152" i="14"/>
  <c r="O152" i="14"/>
  <c r="AC152" i="14"/>
  <c r="Y152" i="14"/>
  <c r="AT152" i="14"/>
  <c r="AJ152" i="14"/>
  <c r="Q152" i="14"/>
  <c r="AA152" i="14"/>
  <c r="AA177" i="14" s="1"/>
  <c r="AA178" i="14" s="1"/>
  <c r="AR152" i="14"/>
  <c r="G152" i="14"/>
  <c r="D139" i="14" s="1"/>
  <c r="AL152" i="14"/>
  <c r="N152" i="14"/>
  <c r="V152" i="14"/>
  <c r="AF152" i="14"/>
  <c r="Z152" i="14"/>
  <c r="T152" i="14"/>
  <c r="H152" i="14"/>
  <c r="AO152" i="14"/>
  <c r="L152" i="14"/>
  <c r="K152" i="14"/>
  <c r="AQ152" i="14"/>
  <c r="AG152" i="14"/>
  <c r="AG177" i="14" s="1"/>
  <c r="AG178" i="14" s="1"/>
  <c r="AD152" i="14"/>
  <c r="U152" i="14"/>
  <c r="U177" i="14" s="1"/>
  <c r="U178" i="14" s="1"/>
  <c r="J152" i="14"/>
  <c r="P152" i="14"/>
  <c r="AM152" i="14"/>
  <c r="M152" i="14"/>
  <c r="AH152" i="14"/>
  <c r="AE152" i="14"/>
  <c r="AS152" i="14"/>
  <c r="S152" i="14"/>
  <c r="S177" i="14" s="1"/>
  <c r="S178" i="14" s="1"/>
  <c r="AB152" i="14"/>
  <c r="AK152" i="14"/>
  <c r="AK177" i="14" s="1"/>
  <c r="AK178" i="14" s="1"/>
  <c r="AP152" i="14"/>
  <c r="X152" i="14"/>
  <c r="R152" i="14"/>
  <c r="W152" i="14"/>
  <c r="W177" i="14" s="1"/>
  <c r="W178" i="14" s="1"/>
  <c r="K158" i="14"/>
  <c r="AA158" i="14"/>
  <c r="AI158" i="14"/>
  <c r="R158" i="14"/>
  <c r="AN158" i="14"/>
  <c r="J158" i="14"/>
  <c r="AE158" i="14"/>
  <c r="AE177" i="14" s="1"/>
  <c r="AE178" i="14" s="1"/>
  <c r="Q158" i="14"/>
  <c r="M158" i="14"/>
  <c r="L158" i="14"/>
  <c r="AS158" i="14"/>
  <c r="V158" i="14"/>
  <c r="X158" i="14"/>
  <c r="AJ158" i="14"/>
  <c r="AB158" i="14"/>
  <c r="H158" i="14"/>
  <c r="AD158" i="14"/>
  <c r="P158" i="14"/>
  <c r="N158" i="14"/>
  <c r="AC158" i="14"/>
  <c r="AK158" i="14"/>
  <c r="T158" i="14"/>
  <c r="AL158" i="14"/>
  <c r="AR158" i="14"/>
  <c r="AT158" i="14"/>
  <c r="AO158" i="14"/>
  <c r="O158" i="14"/>
  <c r="AM158" i="14"/>
  <c r="W158" i="14"/>
  <c r="AP158" i="14"/>
  <c r="AF158" i="14"/>
  <c r="I158" i="14"/>
  <c r="G158" i="14"/>
  <c r="S158" i="14"/>
  <c r="Y158" i="14"/>
  <c r="Z158" i="14"/>
  <c r="AQ158" i="14"/>
  <c r="AG158" i="14"/>
  <c r="U158" i="14"/>
  <c r="AH158" i="14"/>
  <c r="AH177" i="14" s="1"/>
  <c r="AH178" i="14" s="1"/>
  <c r="AO172" i="14"/>
  <c r="Z172" i="14"/>
  <c r="K172" i="14"/>
  <c r="AR172" i="14"/>
  <c r="J172" i="14"/>
  <c r="AE172" i="14"/>
  <c r="S172" i="14"/>
  <c r="AD172" i="14"/>
  <c r="G172" i="14"/>
  <c r="U172" i="14"/>
  <c r="R172" i="14"/>
  <c r="W172" i="14"/>
  <c r="AM172" i="14"/>
  <c r="AI172" i="14"/>
  <c r="X172" i="14"/>
  <c r="Y172" i="14"/>
  <c r="AA172" i="14"/>
  <c r="AG172" i="14"/>
  <c r="AC172" i="14"/>
  <c r="H172" i="14"/>
  <c r="AN172" i="14"/>
  <c r="Q172" i="14"/>
  <c r="M172" i="14"/>
  <c r="V172" i="14"/>
  <c r="V177" i="14" s="1"/>
  <c r="V178" i="14" s="1"/>
  <c r="N172" i="14"/>
  <c r="P172" i="14"/>
  <c r="AT172" i="14"/>
  <c r="AS172" i="14"/>
  <c r="AF172" i="14"/>
  <c r="I172" i="14"/>
  <c r="AJ172" i="14"/>
  <c r="O172" i="14"/>
  <c r="AK172" i="14"/>
  <c r="AH172" i="14"/>
  <c r="T172" i="14"/>
  <c r="L172" i="14"/>
  <c r="AL172" i="14"/>
  <c r="AQ172" i="14"/>
  <c r="AB172" i="14"/>
  <c r="AP172" i="14"/>
  <c r="AP177" i="14" s="1"/>
  <c r="AP178" i="14" s="1"/>
  <c r="C91" i="7"/>
  <c r="S91" i="7"/>
  <c r="G91" i="7"/>
  <c r="B106" i="7"/>
  <c r="K91" i="7"/>
  <c r="O91" i="7"/>
  <c r="X177" i="14" l="1"/>
  <c r="X178" i="14" s="1"/>
  <c r="D140" i="14"/>
  <c r="D141" i="14" s="1"/>
  <c r="D189" i="12" s="1"/>
  <c r="T177" i="14"/>
  <c r="T178" i="14" s="1"/>
  <c r="N177" i="14"/>
  <c r="N178" i="14" s="1"/>
  <c r="Y177" i="14"/>
  <c r="Y178" i="14" s="1"/>
  <c r="AN177" i="14"/>
  <c r="AN178" i="14" s="1"/>
  <c r="P177" i="14"/>
  <c r="P178" i="14" s="1"/>
  <c r="AM177" i="14"/>
  <c r="AM178" i="14" s="1"/>
  <c r="AD177" i="14"/>
  <c r="AD178" i="14" s="1"/>
  <c r="L177" i="14"/>
  <c r="L178" i="14" s="1"/>
  <c r="Z177" i="14"/>
  <c r="Z178" i="14" s="1"/>
  <c r="AL177" i="14"/>
  <c r="AL178" i="14" s="1"/>
  <c r="Q177" i="14"/>
  <c r="Q178" i="14" s="1"/>
  <c r="AC177" i="14"/>
  <c r="AC178" i="14" s="1"/>
  <c r="AI177" i="14"/>
  <c r="AI178" i="14" s="1"/>
  <c r="H177" i="14"/>
  <c r="H178" i="14" s="1"/>
  <c r="R177" i="14"/>
  <c r="R178" i="14" s="1"/>
  <c r="AS177" i="14"/>
  <c r="AS178" i="14" s="1"/>
  <c r="AF177" i="14"/>
  <c r="AF178" i="14" s="1"/>
  <c r="AJ177" i="14"/>
  <c r="AJ178" i="14" s="1"/>
  <c r="M177" i="14"/>
  <c r="M178" i="14" s="1"/>
  <c r="AO177" i="14"/>
  <c r="AO178" i="14" s="1"/>
  <c r="G177" i="14"/>
  <c r="G178" i="14" s="1"/>
  <c r="O177" i="14"/>
  <c r="O178" i="14" s="1"/>
  <c r="AB177" i="14"/>
  <c r="AB178" i="14" s="1"/>
  <c r="J177" i="14"/>
  <c r="J178" i="14" s="1"/>
  <c r="AQ177" i="14"/>
  <c r="AQ178" i="14" s="1"/>
  <c r="AR177" i="14"/>
  <c r="AR178" i="14" s="1"/>
  <c r="AT177" i="14"/>
  <c r="AT178" i="14" s="1"/>
  <c r="I177" i="14"/>
  <c r="I178" i="14" s="1"/>
  <c r="K177" i="14"/>
  <c r="K178" i="14" s="1"/>
  <c r="S106" i="7"/>
  <c r="K106" i="7"/>
  <c r="G106" i="7"/>
  <c r="O106" i="7"/>
  <c r="C106" i="7"/>
  <c r="B121" i="7"/>
  <c r="S121" i="7" l="1"/>
  <c r="O121" i="7"/>
  <c r="K121" i="7"/>
  <c r="C121" i="7"/>
  <c r="G121" i="7"/>
  <c r="D70" i="3" l="1"/>
  <c r="D71" i="3"/>
  <c r="D72" i="3"/>
  <c r="D73" i="3"/>
  <c r="D74" i="3"/>
  <c r="AF10" i="4" l="1"/>
  <c r="AF11" i="4"/>
  <c r="AF12" i="4"/>
  <c r="AF13" i="4"/>
  <c r="AF14" i="4"/>
  <c r="AF15" i="4"/>
  <c r="AF16" i="4"/>
  <c r="AF17" i="4"/>
  <c r="AF18" i="4"/>
  <c r="AF19" i="4"/>
  <c r="AF20" i="4"/>
  <c r="M27" i="12" s="1"/>
  <c r="AF21" i="4"/>
  <c r="M28" i="12" s="1"/>
  <c r="AF22" i="4"/>
  <c r="M29" i="12" s="1"/>
  <c r="AF23" i="4"/>
  <c r="M30" i="12" s="1"/>
  <c r="AF24" i="4"/>
  <c r="M31" i="12" s="1"/>
  <c r="AF25" i="4"/>
  <c r="M32" i="12" s="1"/>
  <c r="AF26" i="4"/>
  <c r="M33" i="12" s="1"/>
  <c r="AF27" i="4"/>
  <c r="M34" i="12" s="1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M37" i="12" s="1"/>
  <c r="AB31" i="4"/>
  <c r="M38" i="12" s="1"/>
  <c r="AB32" i="4"/>
  <c r="M39" i="12" s="1"/>
  <c r="AB33" i="4"/>
  <c r="M40" i="12" s="1"/>
  <c r="AB34" i="4"/>
  <c r="M41" i="12" s="1"/>
  <c r="AB35" i="4"/>
  <c r="M42" i="12" s="1"/>
  <c r="AB36" i="4"/>
  <c r="M43" i="12" s="1"/>
  <c r="AB37" i="4"/>
  <c r="M44" i="12" s="1"/>
  <c r="AB38" i="4"/>
  <c r="AB39" i="4"/>
  <c r="AB40" i="4"/>
  <c r="AB41" i="4"/>
  <c r="AB42" i="4"/>
  <c r="AB43" i="4"/>
  <c r="AB44" i="4"/>
  <c r="AB45" i="4"/>
  <c r="AB46" i="4"/>
  <c r="AB47" i="4"/>
  <c r="AB48" i="4"/>
  <c r="AB9" i="4"/>
  <c r="X10" i="4"/>
  <c r="X11" i="4"/>
  <c r="X12" i="4"/>
  <c r="X13" i="4"/>
  <c r="X14" i="4"/>
  <c r="X15" i="4"/>
  <c r="X16" i="4"/>
  <c r="X17" i="4"/>
  <c r="X18" i="4"/>
  <c r="M25" i="12" s="1"/>
  <c r="X19" i="4"/>
  <c r="M26" i="12" s="1"/>
  <c r="X20" i="4"/>
  <c r="X21" i="4"/>
  <c r="X22" i="4"/>
  <c r="X23" i="4"/>
  <c r="X24" i="4"/>
  <c r="X25" i="4"/>
  <c r="X26" i="4"/>
  <c r="X27" i="4"/>
  <c r="X28" i="4"/>
  <c r="M35" i="12" s="1"/>
  <c r="X29" i="4"/>
  <c r="M36" i="12" s="1"/>
  <c r="X30" i="4"/>
  <c r="X31" i="4"/>
  <c r="X32" i="4"/>
  <c r="X33" i="4"/>
  <c r="X34" i="4"/>
  <c r="X35" i="4"/>
  <c r="X36" i="4"/>
  <c r="X37" i="4"/>
  <c r="X38" i="4"/>
  <c r="M45" i="12" s="1"/>
  <c r="X39" i="4"/>
  <c r="M46" i="12" s="1"/>
  <c r="X40" i="4"/>
  <c r="X41" i="4"/>
  <c r="X42" i="4"/>
  <c r="X43" i="4"/>
  <c r="X44" i="4"/>
  <c r="X45" i="4"/>
  <c r="X46" i="4"/>
  <c r="X47" i="4"/>
  <c r="X48" i="4"/>
  <c r="M55" i="12" s="1"/>
  <c r="X9" i="4"/>
  <c r="M16" i="12" s="1"/>
  <c r="T10" i="4"/>
  <c r="M17" i="12" s="1"/>
  <c r="T11" i="4"/>
  <c r="M18" i="12" s="1"/>
  <c r="T12" i="4"/>
  <c r="M19" i="12" s="1"/>
  <c r="T13" i="4"/>
  <c r="M20" i="12" s="1"/>
  <c r="T14" i="4"/>
  <c r="M21" i="12" s="1"/>
  <c r="T15" i="4"/>
  <c r="M22" i="12" s="1"/>
  <c r="T16" i="4"/>
  <c r="M23" i="12" s="1"/>
  <c r="T17" i="4"/>
  <c r="M24" i="12" s="1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M47" i="12" s="1"/>
  <c r="P41" i="4"/>
  <c r="M48" i="12" s="1"/>
  <c r="P42" i="4"/>
  <c r="M49" i="12" s="1"/>
  <c r="P43" i="4"/>
  <c r="M50" i="12" s="1"/>
  <c r="P44" i="4"/>
  <c r="M51" i="12" s="1"/>
  <c r="P45" i="4"/>
  <c r="M52" i="12" s="1"/>
  <c r="P46" i="4"/>
  <c r="M53" i="12" s="1"/>
  <c r="P47" i="4"/>
  <c r="M54" i="12" s="1"/>
  <c r="P48" i="4"/>
  <c r="P9" i="4"/>
  <c r="AE10" i="4"/>
  <c r="AE11" i="4"/>
  <c r="AE12" i="4"/>
  <c r="AE13" i="4"/>
  <c r="AE14" i="4"/>
  <c r="AE15" i="4"/>
  <c r="AE16" i="4"/>
  <c r="AE17" i="4"/>
  <c r="AE18" i="4"/>
  <c r="AE19" i="4"/>
  <c r="AE20" i="4"/>
  <c r="M27" i="13" s="1"/>
  <c r="AE21" i="4"/>
  <c r="M28" i="13" s="1"/>
  <c r="AE22" i="4"/>
  <c r="M29" i="13" s="1"/>
  <c r="AE23" i="4"/>
  <c r="M30" i="13" s="1"/>
  <c r="AE24" i="4"/>
  <c r="M31" i="13" s="1"/>
  <c r="AE25" i="4"/>
  <c r="M32" i="13" s="1"/>
  <c r="AE26" i="4"/>
  <c r="M33" i="13" s="1"/>
  <c r="AE27" i="4"/>
  <c r="M34" i="13" s="1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M37" i="13" s="1"/>
  <c r="AA31" i="4"/>
  <c r="M38" i="13" s="1"/>
  <c r="AA32" i="4"/>
  <c r="M39" i="13" s="1"/>
  <c r="AA33" i="4"/>
  <c r="M40" i="13" s="1"/>
  <c r="AA34" i="4"/>
  <c r="M41" i="13" s="1"/>
  <c r="AA35" i="4"/>
  <c r="M42" i="13" s="1"/>
  <c r="AA36" i="4"/>
  <c r="M43" i="13" s="1"/>
  <c r="AA37" i="4"/>
  <c r="M44" i="13" s="1"/>
  <c r="AA38" i="4"/>
  <c r="AA39" i="4"/>
  <c r="AA40" i="4"/>
  <c r="AA41" i="4"/>
  <c r="AA42" i="4"/>
  <c r="AA43" i="4"/>
  <c r="AA44" i="4"/>
  <c r="AA45" i="4"/>
  <c r="AA46" i="4"/>
  <c r="AA47" i="4"/>
  <c r="AA48" i="4"/>
  <c r="AA9" i="4"/>
  <c r="W10" i="4"/>
  <c r="W11" i="4"/>
  <c r="W12" i="4"/>
  <c r="W13" i="4"/>
  <c r="W14" i="4"/>
  <c r="W15" i="4"/>
  <c r="W16" i="4"/>
  <c r="W17" i="4"/>
  <c r="W18" i="4"/>
  <c r="M25" i="13" s="1"/>
  <c r="W19" i="4"/>
  <c r="M26" i="13" s="1"/>
  <c r="W20" i="4"/>
  <c r="W21" i="4"/>
  <c r="W22" i="4"/>
  <c r="W23" i="4"/>
  <c r="W24" i="4"/>
  <c r="W25" i="4"/>
  <c r="W26" i="4"/>
  <c r="W27" i="4"/>
  <c r="W28" i="4"/>
  <c r="M35" i="13" s="1"/>
  <c r="W29" i="4"/>
  <c r="M36" i="13" s="1"/>
  <c r="W30" i="4"/>
  <c r="W31" i="4"/>
  <c r="W32" i="4"/>
  <c r="W33" i="4"/>
  <c r="W34" i="4"/>
  <c r="W35" i="4"/>
  <c r="W36" i="4"/>
  <c r="W37" i="4"/>
  <c r="W38" i="4"/>
  <c r="M45" i="13" s="1"/>
  <c r="W39" i="4"/>
  <c r="M46" i="13" s="1"/>
  <c r="W40" i="4"/>
  <c r="W41" i="4"/>
  <c r="W42" i="4"/>
  <c r="W43" i="4"/>
  <c r="W44" i="4"/>
  <c r="W45" i="4"/>
  <c r="W46" i="4"/>
  <c r="W47" i="4"/>
  <c r="W48" i="4"/>
  <c r="M55" i="13" s="1"/>
  <c r="W9" i="4"/>
  <c r="M16" i="13" s="1"/>
  <c r="S10" i="4"/>
  <c r="M17" i="13" s="1"/>
  <c r="S11" i="4"/>
  <c r="M18" i="13" s="1"/>
  <c r="S12" i="4"/>
  <c r="M19" i="13" s="1"/>
  <c r="S13" i="4"/>
  <c r="M20" i="13" s="1"/>
  <c r="S14" i="4"/>
  <c r="M21" i="13" s="1"/>
  <c r="S15" i="4"/>
  <c r="M22" i="13" s="1"/>
  <c r="S16" i="4"/>
  <c r="M23" i="13" s="1"/>
  <c r="S17" i="4"/>
  <c r="M24" i="13" s="1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M47" i="13" s="1"/>
  <c r="O41" i="4"/>
  <c r="M48" i="13" s="1"/>
  <c r="O42" i="4"/>
  <c r="M49" i="13" s="1"/>
  <c r="O43" i="4"/>
  <c r="M50" i="13" s="1"/>
  <c r="O44" i="4"/>
  <c r="M51" i="13" s="1"/>
  <c r="O45" i="4"/>
  <c r="M52" i="13" s="1"/>
  <c r="O46" i="4"/>
  <c r="M53" i="13" s="1"/>
  <c r="O47" i="4"/>
  <c r="M54" i="13" s="1"/>
  <c r="O48" i="4"/>
  <c r="O9" i="4"/>
  <c r="AD10" i="4"/>
  <c r="AD11" i="4"/>
  <c r="AD12" i="4"/>
  <c r="AD13" i="4"/>
  <c r="AD14" i="4"/>
  <c r="AD15" i="4"/>
  <c r="AD16" i="4"/>
  <c r="AD17" i="4"/>
  <c r="AD18" i="4"/>
  <c r="AD19" i="4"/>
  <c r="AD20" i="4"/>
  <c r="M27" i="15" s="1"/>
  <c r="AD21" i="4"/>
  <c r="M28" i="15" s="1"/>
  <c r="AD22" i="4"/>
  <c r="M29" i="15" s="1"/>
  <c r="AD23" i="4"/>
  <c r="M30" i="15" s="1"/>
  <c r="AD24" i="4"/>
  <c r="M31" i="15" s="1"/>
  <c r="AD25" i="4"/>
  <c r="M32" i="15" s="1"/>
  <c r="AD26" i="4"/>
  <c r="M33" i="15" s="1"/>
  <c r="AD27" i="4"/>
  <c r="M34" i="15" s="1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M37" i="15" s="1"/>
  <c r="Z31" i="4"/>
  <c r="M38" i="15" s="1"/>
  <c r="Z32" i="4"/>
  <c r="M39" i="15" s="1"/>
  <c r="Z33" i="4"/>
  <c r="M40" i="15" s="1"/>
  <c r="Z34" i="4"/>
  <c r="M41" i="15" s="1"/>
  <c r="Z35" i="4"/>
  <c r="M42" i="15" s="1"/>
  <c r="Z36" i="4"/>
  <c r="M43" i="15" s="1"/>
  <c r="Z37" i="4"/>
  <c r="M44" i="15" s="1"/>
  <c r="Z38" i="4"/>
  <c r="Z39" i="4"/>
  <c r="Z40" i="4"/>
  <c r="Z41" i="4"/>
  <c r="Z42" i="4"/>
  <c r="Z43" i="4"/>
  <c r="Z44" i="4"/>
  <c r="Z45" i="4"/>
  <c r="Z46" i="4"/>
  <c r="Z47" i="4"/>
  <c r="Z48" i="4"/>
  <c r="Z9" i="4"/>
  <c r="V10" i="4"/>
  <c r="V11" i="4"/>
  <c r="V12" i="4"/>
  <c r="V13" i="4"/>
  <c r="V14" i="4"/>
  <c r="V15" i="4"/>
  <c r="V16" i="4"/>
  <c r="V17" i="4"/>
  <c r="V18" i="4"/>
  <c r="M25" i="15" s="1"/>
  <c r="V19" i="4"/>
  <c r="M26" i="15" s="1"/>
  <c r="V20" i="4"/>
  <c r="V21" i="4"/>
  <c r="V22" i="4"/>
  <c r="V23" i="4"/>
  <c r="V24" i="4"/>
  <c r="V25" i="4"/>
  <c r="V26" i="4"/>
  <c r="V27" i="4"/>
  <c r="V28" i="4"/>
  <c r="M35" i="15" s="1"/>
  <c r="V29" i="4"/>
  <c r="M36" i="15" s="1"/>
  <c r="V30" i="4"/>
  <c r="V31" i="4"/>
  <c r="V32" i="4"/>
  <c r="V33" i="4"/>
  <c r="V34" i="4"/>
  <c r="V35" i="4"/>
  <c r="V36" i="4"/>
  <c r="V37" i="4"/>
  <c r="V38" i="4"/>
  <c r="M45" i="15" s="1"/>
  <c r="V39" i="4"/>
  <c r="M46" i="15" s="1"/>
  <c r="V40" i="4"/>
  <c r="V41" i="4"/>
  <c r="V42" i="4"/>
  <c r="V43" i="4"/>
  <c r="V44" i="4"/>
  <c r="V45" i="4"/>
  <c r="V46" i="4"/>
  <c r="V47" i="4"/>
  <c r="V48" i="4"/>
  <c r="M55" i="15" s="1"/>
  <c r="V9" i="4"/>
  <c r="M16" i="15" s="1"/>
  <c r="R10" i="4"/>
  <c r="M17" i="15" s="1"/>
  <c r="R11" i="4"/>
  <c r="M18" i="15" s="1"/>
  <c r="R12" i="4"/>
  <c r="M19" i="15" s="1"/>
  <c r="R13" i="4"/>
  <c r="M20" i="15" s="1"/>
  <c r="R14" i="4"/>
  <c r="M21" i="15" s="1"/>
  <c r="R15" i="4"/>
  <c r="M22" i="15" s="1"/>
  <c r="R16" i="4"/>
  <c r="M23" i="15" s="1"/>
  <c r="R17" i="4"/>
  <c r="M24" i="15" s="1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M47" i="15" s="1"/>
  <c r="N41" i="4"/>
  <c r="M48" i="15" s="1"/>
  <c r="N42" i="4"/>
  <c r="M49" i="15" s="1"/>
  <c r="N43" i="4"/>
  <c r="M50" i="15" s="1"/>
  <c r="N44" i="4"/>
  <c r="M51" i="15" s="1"/>
  <c r="N45" i="4"/>
  <c r="M52" i="15" s="1"/>
  <c r="N46" i="4"/>
  <c r="M53" i="15" s="1"/>
  <c r="N47" i="4"/>
  <c r="M54" i="15" s="1"/>
  <c r="N48" i="4"/>
  <c r="N9" i="4"/>
  <c r="C204" i="3" l="1"/>
  <c r="C205" i="3" s="1"/>
  <c r="C208" i="3" s="1"/>
  <c r="T134" i="3"/>
  <c r="P134" i="3"/>
  <c r="L134" i="3"/>
  <c r="H134" i="3"/>
  <c r="D134" i="3"/>
  <c r="T133" i="3"/>
  <c r="P133" i="3"/>
  <c r="L133" i="3"/>
  <c r="H133" i="3"/>
  <c r="D133" i="3"/>
  <c r="T132" i="3"/>
  <c r="P132" i="3"/>
  <c r="L132" i="3"/>
  <c r="H132" i="3"/>
  <c r="D132" i="3"/>
  <c r="T131" i="3"/>
  <c r="P131" i="3"/>
  <c r="L131" i="3"/>
  <c r="H131" i="3"/>
  <c r="D131" i="3"/>
  <c r="T130" i="3"/>
  <c r="P130" i="3"/>
  <c r="L130" i="3"/>
  <c r="H130" i="3"/>
  <c r="D130" i="3"/>
  <c r="T127" i="3"/>
  <c r="U127" i="3" s="1"/>
  <c r="P127" i="3"/>
  <c r="Q127" i="3" s="1"/>
  <c r="L127" i="3"/>
  <c r="M127" i="3" s="1"/>
  <c r="H127" i="3"/>
  <c r="I127" i="3" s="1"/>
  <c r="D127" i="3"/>
  <c r="E127" i="3" s="1"/>
  <c r="T126" i="3"/>
  <c r="U126" i="3" s="1"/>
  <c r="P126" i="3"/>
  <c r="Q126" i="3" s="1"/>
  <c r="L126" i="3"/>
  <c r="M126" i="3" s="1"/>
  <c r="H126" i="3"/>
  <c r="I126" i="3" s="1"/>
  <c r="D126" i="3"/>
  <c r="E126" i="3" s="1"/>
  <c r="T125" i="3"/>
  <c r="U125" i="3" s="1"/>
  <c r="P125" i="3"/>
  <c r="Q125" i="3" s="1"/>
  <c r="L125" i="3"/>
  <c r="M125" i="3" s="1"/>
  <c r="H125" i="3"/>
  <c r="I125" i="3" s="1"/>
  <c r="D125" i="3"/>
  <c r="E125" i="3" s="1"/>
  <c r="T124" i="3"/>
  <c r="U124" i="3" s="1"/>
  <c r="P124" i="3"/>
  <c r="Q124" i="3" s="1"/>
  <c r="L124" i="3"/>
  <c r="M124" i="3" s="1"/>
  <c r="H124" i="3"/>
  <c r="I124" i="3" s="1"/>
  <c r="D124" i="3"/>
  <c r="E124" i="3" s="1"/>
  <c r="T123" i="3"/>
  <c r="L181" i="3" s="1"/>
  <c r="F48" i="4" s="1"/>
  <c r="G55" i="12" s="1"/>
  <c r="P123" i="3"/>
  <c r="L180" i="3" s="1"/>
  <c r="F47" i="4" s="1"/>
  <c r="G54" i="12" s="1"/>
  <c r="L123" i="3"/>
  <c r="M123" i="3" s="1"/>
  <c r="M179" i="3" s="1"/>
  <c r="K46" i="4" s="1"/>
  <c r="H123" i="3"/>
  <c r="I123" i="3" s="1"/>
  <c r="M178" i="3" s="1"/>
  <c r="K45" i="4" s="1"/>
  <c r="D123" i="3"/>
  <c r="L177" i="3" s="1"/>
  <c r="F44" i="4" s="1"/>
  <c r="G51" i="12" s="1"/>
  <c r="T119" i="3"/>
  <c r="P119" i="3"/>
  <c r="L119" i="3"/>
  <c r="H119" i="3"/>
  <c r="D119" i="3"/>
  <c r="T118" i="3"/>
  <c r="P118" i="3"/>
  <c r="L118" i="3"/>
  <c r="H118" i="3"/>
  <c r="D118" i="3"/>
  <c r="T117" i="3"/>
  <c r="P117" i="3"/>
  <c r="L117" i="3"/>
  <c r="H117" i="3"/>
  <c r="D117" i="3"/>
  <c r="T116" i="3"/>
  <c r="P116" i="3"/>
  <c r="L116" i="3"/>
  <c r="H116" i="3"/>
  <c r="D116" i="3"/>
  <c r="T115" i="3"/>
  <c r="P115" i="3"/>
  <c r="L115" i="3"/>
  <c r="H115" i="3"/>
  <c r="D115" i="3"/>
  <c r="T112" i="3"/>
  <c r="U112" i="3" s="1"/>
  <c r="P112" i="3"/>
  <c r="Q112" i="3" s="1"/>
  <c r="L112" i="3"/>
  <c r="M112" i="3" s="1"/>
  <c r="H112" i="3"/>
  <c r="I112" i="3" s="1"/>
  <c r="D112" i="3"/>
  <c r="E112" i="3" s="1"/>
  <c r="T111" i="3"/>
  <c r="U111" i="3" s="1"/>
  <c r="P111" i="3"/>
  <c r="Q111" i="3" s="1"/>
  <c r="L111" i="3"/>
  <c r="M111" i="3" s="1"/>
  <c r="H111" i="3"/>
  <c r="I111" i="3" s="1"/>
  <c r="D111" i="3"/>
  <c r="E111" i="3" s="1"/>
  <c r="T110" i="3"/>
  <c r="U110" i="3" s="1"/>
  <c r="P110" i="3"/>
  <c r="Q110" i="3" s="1"/>
  <c r="L110" i="3"/>
  <c r="M110" i="3" s="1"/>
  <c r="H110" i="3"/>
  <c r="I110" i="3" s="1"/>
  <c r="D110" i="3"/>
  <c r="E110" i="3" s="1"/>
  <c r="T109" i="3"/>
  <c r="U109" i="3" s="1"/>
  <c r="P109" i="3"/>
  <c r="Q109" i="3" s="1"/>
  <c r="L109" i="3"/>
  <c r="M109" i="3" s="1"/>
  <c r="H109" i="3"/>
  <c r="I109" i="3" s="1"/>
  <c r="D109" i="3"/>
  <c r="E109" i="3" s="1"/>
  <c r="T108" i="3"/>
  <c r="L176" i="3" s="1"/>
  <c r="F43" i="4" s="1"/>
  <c r="G50" i="12" s="1"/>
  <c r="P108" i="3"/>
  <c r="Q108" i="3" s="1"/>
  <c r="M175" i="3" s="1"/>
  <c r="K42" i="4" s="1"/>
  <c r="L108" i="3"/>
  <c r="M108" i="3" s="1"/>
  <c r="M174" i="3" s="1"/>
  <c r="K41" i="4" s="1"/>
  <c r="H108" i="3"/>
  <c r="D108" i="3"/>
  <c r="L172" i="3" s="1"/>
  <c r="F39" i="4" s="1"/>
  <c r="G46" i="12" s="1"/>
  <c r="T104" i="3"/>
  <c r="P104" i="3"/>
  <c r="L104" i="3"/>
  <c r="H104" i="3"/>
  <c r="D104" i="3"/>
  <c r="T103" i="3"/>
  <c r="P103" i="3"/>
  <c r="L103" i="3"/>
  <c r="H103" i="3"/>
  <c r="D103" i="3"/>
  <c r="T102" i="3"/>
  <c r="P102" i="3"/>
  <c r="L102" i="3"/>
  <c r="H102" i="3"/>
  <c r="D102" i="3"/>
  <c r="T101" i="3"/>
  <c r="P101" i="3"/>
  <c r="L101" i="3"/>
  <c r="H101" i="3"/>
  <c r="D101" i="3"/>
  <c r="T100" i="3"/>
  <c r="P100" i="3"/>
  <c r="L100" i="3"/>
  <c r="H100" i="3"/>
  <c r="D100" i="3"/>
  <c r="T97" i="3"/>
  <c r="U97" i="3" s="1"/>
  <c r="P97" i="3"/>
  <c r="Q97" i="3" s="1"/>
  <c r="L97" i="3"/>
  <c r="M97" i="3" s="1"/>
  <c r="H97" i="3"/>
  <c r="I97" i="3" s="1"/>
  <c r="D97" i="3"/>
  <c r="E97" i="3" s="1"/>
  <c r="T96" i="3"/>
  <c r="U96" i="3" s="1"/>
  <c r="P96" i="3"/>
  <c r="Q96" i="3" s="1"/>
  <c r="L96" i="3"/>
  <c r="M96" i="3" s="1"/>
  <c r="H96" i="3"/>
  <c r="I96" i="3" s="1"/>
  <c r="D96" i="3"/>
  <c r="E96" i="3" s="1"/>
  <c r="T95" i="3"/>
  <c r="U95" i="3" s="1"/>
  <c r="P95" i="3"/>
  <c r="Q95" i="3" s="1"/>
  <c r="L95" i="3"/>
  <c r="M95" i="3" s="1"/>
  <c r="H95" i="3"/>
  <c r="I95" i="3" s="1"/>
  <c r="D95" i="3"/>
  <c r="E95" i="3" s="1"/>
  <c r="T94" i="3"/>
  <c r="U94" i="3" s="1"/>
  <c r="P94" i="3"/>
  <c r="Q94" i="3" s="1"/>
  <c r="L94" i="3"/>
  <c r="M94" i="3" s="1"/>
  <c r="H94" i="3"/>
  <c r="I94" i="3" s="1"/>
  <c r="D94" i="3"/>
  <c r="E94" i="3" s="1"/>
  <c r="T93" i="3"/>
  <c r="P93" i="3"/>
  <c r="Q93" i="3" s="1"/>
  <c r="M170" i="3" s="1"/>
  <c r="K37" i="4" s="1"/>
  <c r="L93" i="3"/>
  <c r="H93" i="3"/>
  <c r="L168" i="3" s="1"/>
  <c r="F35" i="4" s="1"/>
  <c r="G42" i="12" s="1"/>
  <c r="D93" i="3"/>
  <c r="E93" i="3" s="1"/>
  <c r="M167" i="3" s="1"/>
  <c r="K34" i="4" s="1"/>
  <c r="T89" i="3"/>
  <c r="P89" i="3"/>
  <c r="L89" i="3"/>
  <c r="H89" i="3"/>
  <c r="D89" i="3"/>
  <c r="T88" i="3"/>
  <c r="P88" i="3"/>
  <c r="L88" i="3"/>
  <c r="H88" i="3"/>
  <c r="D88" i="3"/>
  <c r="T87" i="3"/>
  <c r="P87" i="3"/>
  <c r="L87" i="3"/>
  <c r="H87" i="3"/>
  <c r="D87" i="3"/>
  <c r="T86" i="3"/>
  <c r="P86" i="3"/>
  <c r="L86" i="3"/>
  <c r="H86" i="3"/>
  <c r="D86" i="3"/>
  <c r="T85" i="3"/>
  <c r="P85" i="3"/>
  <c r="L85" i="3"/>
  <c r="H85" i="3"/>
  <c r="D85" i="3"/>
  <c r="T82" i="3"/>
  <c r="U82" i="3" s="1"/>
  <c r="P82" i="3"/>
  <c r="Q82" i="3" s="1"/>
  <c r="L82" i="3"/>
  <c r="M82" i="3" s="1"/>
  <c r="H82" i="3"/>
  <c r="I82" i="3" s="1"/>
  <c r="D82" i="3"/>
  <c r="E82" i="3" s="1"/>
  <c r="T81" i="3"/>
  <c r="U81" i="3" s="1"/>
  <c r="P81" i="3"/>
  <c r="Q81" i="3" s="1"/>
  <c r="L81" i="3"/>
  <c r="M81" i="3" s="1"/>
  <c r="H81" i="3"/>
  <c r="I81" i="3" s="1"/>
  <c r="D81" i="3"/>
  <c r="E81" i="3" s="1"/>
  <c r="T80" i="3"/>
  <c r="U80" i="3" s="1"/>
  <c r="P80" i="3"/>
  <c r="Q80" i="3" s="1"/>
  <c r="L80" i="3"/>
  <c r="M80" i="3" s="1"/>
  <c r="H80" i="3"/>
  <c r="I80" i="3" s="1"/>
  <c r="D80" i="3"/>
  <c r="E80" i="3" s="1"/>
  <c r="T79" i="3"/>
  <c r="U79" i="3" s="1"/>
  <c r="P79" i="3"/>
  <c r="Q79" i="3" s="1"/>
  <c r="L79" i="3"/>
  <c r="M79" i="3" s="1"/>
  <c r="H79" i="3"/>
  <c r="I79" i="3" s="1"/>
  <c r="D79" i="3"/>
  <c r="E79" i="3" s="1"/>
  <c r="T78" i="3"/>
  <c r="U78" i="3" s="1"/>
  <c r="M166" i="3" s="1"/>
  <c r="K33" i="4" s="1"/>
  <c r="P78" i="3"/>
  <c r="L78" i="3"/>
  <c r="L164" i="3" s="1"/>
  <c r="F31" i="4" s="1"/>
  <c r="G38" i="12" s="1"/>
  <c r="H78" i="3"/>
  <c r="D78" i="3"/>
  <c r="E78" i="3" s="1"/>
  <c r="M162" i="3" s="1"/>
  <c r="K29" i="4" s="1"/>
  <c r="T74" i="3"/>
  <c r="P74" i="3"/>
  <c r="L74" i="3"/>
  <c r="H74" i="3"/>
  <c r="T73" i="3"/>
  <c r="P73" i="3"/>
  <c r="L73" i="3"/>
  <c r="H73" i="3"/>
  <c r="T72" i="3"/>
  <c r="P72" i="3"/>
  <c r="L72" i="3"/>
  <c r="H72" i="3"/>
  <c r="T71" i="3"/>
  <c r="P71" i="3"/>
  <c r="L71" i="3"/>
  <c r="H71" i="3"/>
  <c r="T70" i="3"/>
  <c r="P70" i="3"/>
  <c r="L70" i="3"/>
  <c r="H70" i="3"/>
  <c r="T67" i="3"/>
  <c r="U67" i="3" s="1"/>
  <c r="P67" i="3"/>
  <c r="Q67" i="3" s="1"/>
  <c r="L67" i="3"/>
  <c r="M67" i="3" s="1"/>
  <c r="H67" i="3"/>
  <c r="I67" i="3" s="1"/>
  <c r="D67" i="3"/>
  <c r="E67" i="3" s="1"/>
  <c r="T66" i="3"/>
  <c r="U66" i="3" s="1"/>
  <c r="P66" i="3"/>
  <c r="Q66" i="3" s="1"/>
  <c r="L66" i="3"/>
  <c r="M66" i="3" s="1"/>
  <c r="H66" i="3"/>
  <c r="I66" i="3" s="1"/>
  <c r="D66" i="3"/>
  <c r="E66" i="3" s="1"/>
  <c r="T65" i="3"/>
  <c r="U65" i="3" s="1"/>
  <c r="P65" i="3"/>
  <c r="Q65" i="3" s="1"/>
  <c r="L65" i="3"/>
  <c r="M65" i="3" s="1"/>
  <c r="H65" i="3"/>
  <c r="I65" i="3" s="1"/>
  <c r="D65" i="3"/>
  <c r="E65" i="3" s="1"/>
  <c r="T64" i="3"/>
  <c r="U64" i="3" s="1"/>
  <c r="P64" i="3"/>
  <c r="Q64" i="3" s="1"/>
  <c r="L64" i="3"/>
  <c r="M64" i="3" s="1"/>
  <c r="H64" i="3"/>
  <c r="I64" i="3" s="1"/>
  <c r="D64" i="3"/>
  <c r="E64" i="3" s="1"/>
  <c r="T63" i="3"/>
  <c r="P63" i="3"/>
  <c r="L160" i="3" s="1"/>
  <c r="F27" i="4" s="1"/>
  <c r="G34" i="12" s="1"/>
  <c r="L63" i="3"/>
  <c r="M63" i="3" s="1"/>
  <c r="M159" i="3" s="1"/>
  <c r="K26" i="4" s="1"/>
  <c r="H63" i="3"/>
  <c r="I63" i="3" s="1"/>
  <c r="M158" i="3" s="1"/>
  <c r="K25" i="4" s="1"/>
  <c r="D63" i="3"/>
  <c r="T59" i="3"/>
  <c r="P59" i="3"/>
  <c r="L59" i="3"/>
  <c r="H59" i="3"/>
  <c r="D59" i="3"/>
  <c r="T58" i="3"/>
  <c r="P58" i="3"/>
  <c r="L58" i="3"/>
  <c r="H58" i="3"/>
  <c r="D58" i="3"/>
  <c r="T57" i="3"/>
  <c r="P57" i="3"/>
  <c r="L57" i="3"/>
  <c r="H57" i="3"/>
  <c r="D57" i="3"/>
  <c r="T56" i="3"/>
  <c r="P56" i="3"/>
  <c r="L56" i="3"/>
  <c r="H56" i="3"/>
  <c r="D56" i="3"/>
  <c r="T55" i="3"/>
  <c r="P55" i="3"/>
  <c r="L55" i="3"/>
  <c r="H55" i="3"/>
  <c r="D55" i="3"/>
  <c r="T52" i="3"/>
  <c r="U52" i="3" s="1"/>
  <c r="P52" i="3"/>
  <c r="Q52" i="3" s="1"/>
  <c r="L52" i="3"/>
  <c r="M52" i="3" s="1"/>
  <c r="H52" i="3"/>
  <c r="I52" i="3" s="1"/>
  <c r="D52" i="3"/>
  <c r="E52" i="3" s="1"/>
  <c r="T51" i="3"/>
  <c r="U51" i="3" s="1"/>
  <c r="P51" i="3"/>
  <c r="Q51" i="3" s="1"/>
  <c r="L51" i="3"/>
  <c r="M51" i="3" s="1"/>
  <c r="H51" i="3"/>
  <c r="I51" i="3" s="1"/>
  <c r="D51" i="3"/>
  <c r="E51" i="3" s="1"/>
  <c r="T50" i="3"/>
  <c r="U50" i="3" s="1"/>
  <c r="P50" i="3"/>
  <c r="Q50" i="3" s="1"/>
  <c r="L50" i="3"/>
  <c r="M50" i="3" s="1"/>
  <c r="H50" i="3"/>
  <c r="I50" i="3" s="1"/>
  <c r="D50" i="3"/>
  <c r="E50" i="3" s="1"/>
  <c r="T49" i="3"/>
  <c r="U49" i="3" s="1"/>
  <c r="P49" i="3"/>
  <c r="Q49" i="3" s="1"/>
  <c r="L49" i="3"/>
  <c r="M49" i="3" s="1"/>
  <c r="H49" i="3"/>
  <c r="I49" i="3" s="1"/>
  <c r="D49" i="3"/>
  <c r="E49" i="3" s="1"/>
  <c r="T48" i="3"/>
  <c r="L156" i="3" s="1"/>
  <c r="F23" i="4" s="1"/>
  <c r="G30" i="12" s="1"/>
  <c r="P48" i="3"/>
  <c r="L48" i="3"/>
  <c r="M48" i="3" s="1"/>
  <c r="M154" i="3" s="1"/>
  <c r="K21" i="4" s="1"/>
  <c r="H48" i="3"/>
  <c r="D48" i="3"/>
  <c r="L152" i="3" s="1"/>
  <c r="F19" i="4" s="1"/>
  <c r="G26" i="12" s="1"/>
  <c r="T44" i="3"/>
  <c r="P44" i="3"/>
  <c r="L44" i="3"/>
  <c r="H44" i="3"/>
  <c r="D44" i="3"/>
  <c r="T43" i="3"/>
  <c r="P43" i="3"/>
  <c r="L43" i="3"/>
  <c r="H43" i="3"/>
  <c r="D43" i="3"/>
  <c r="T42" i="3"/>
  <c r="P42" i="3"/>
  <c r="L42" i="3"/>
  <c r="H42" i="3"/>
  <c r="D42" i="3"/>
  <c r="T41" i="3"/>
  <c r="P41" i="3"/>
  <c r="L41" i="3"/>
  <c r="H41" i="3"/>
  <c r="D41" i="3"/>
  <c r="T40" i="3"/>
  <c r="P40" i="3"/>
  <c r="L40" i="3"/>
  <c r="H40" i="3"/>
  <c r="D40" i="3"/>
  <c r="T37" i="3"/>
  <c r="U37" i="3" s="1"/>
  <c r="P37" i="3"/>
  <c r="Q37" i="3" s="1"/>
  <c r="L37" i="3"/>
  <c r="M37" i="3" s="1"/>
  <c r="H37" i="3"/>
  <c r="I37" i="3" s="1"/>
  <c r="D37" i="3"/>
  <c r="E37" i="3" s="1"/>
  <c r="T36" i="3"/>
  <c r="U36" i="3" s="1"/>
  <c r="P36" i="3"/>
  <c r="Q36" i="3" s="1"/>
  <c r="L36" i="3"/>
  <c r="M36" i="3" s="1"/>
  <c r="H36" i="3"/>
  <c r="I36" i="3" s="1"/>
  <c r="D36" i="3"/>
  <c r="E36" i="3" s="1"/>
  <c r="T35" i="3"/>
  <c r="U35" i="3" s="1"/>
  <c r="P35" i="3"/>
  <c r="Q35" i="3" s="1"/>
  <c r="L35" i="3"/>
  <c r="M35" i="3" s="1"/>
  <c r="H35" i="3"/>
  <c r="I35" i="3" s="1"/>
  <c r="D35" i="3"/>
  <c r="E35" i="3" s="1"/>
  <c r="T34" i="3"/>
  <c r="U34" i="3" s="1"/>
  <c r="P34" i="3"/>
  <c r="Q34" i="3" s="1"/>
  <c r="L34" i="3"/>
  <c r="M34" i="3" s="1"/>
  <c r="H34" i="3"/>
  <c r="I34" i="3" s="1"/>
  <c r="D34" i="3"/>
  <c r="E34" i="3" s="1"/>
  <c r="T33" i="3"/>
  <c r="L151" i="3" s="1"/>
  <c r="F18" i="4" s="1"/>
  <c r="G25" i="12" s="1"/>
  <c r="P33" i="3"/>
  <c r="L150" i="3" s="1"/>
  <c r="F17" i="4" s="1"/>
  <c r="G24" i="12" s="1"/>
  <c r="L33" i="3"/>
  <c r="L149" i="3" s="1"/>
  <c r="F16" i="4" s="1"/>
  <c r="G23" i="12" s="1"/>
  <c r="H33" i="3"/>
  <c r="L148" i="3" s="1"/>
  <c r="F15" i="4" s="1"/>
  <c r="G22" i="12" s="1"/>
  <c r="D33" i="3"/>
  <c r="L147" i="3" s="1"/>
  <c r="F14" i="4" s="1"/>
  <c r="G21" i="12" s="1"/>
  <c r="B31" i="3"/>
  <c r="K31" i="3" s="1"/>
  <c r="T29" i="3"/>
  <c r="P29" i="3"/>
  <c r="L29" i="3"/>
  <c r="H29" i="3"/>
  <c r="D29" i="3"/>
  <c r="T28" i="3"/>
  <c r="P28" i="3"/>
  <c r="L28" i="3"/>
  <c r="H28" i="3"/>
  <c r="D28" i="3"/>
  <c r="T27" i="3"/>
  <c r="P27" i="3"/>
  <c r="L27" i="3"/>
  <c r="H27" i="3"/>
  <c r="D27" i="3"/>
  <c r="T26" i="3"/>
  <c r="P26" i="3"/>
  <c r="L26" i="3"/>
  <c r="H26" i="3"/>
  <c r="D26" i="3"/>
  <c r="T25" i="3"/>
  <c r="U25" i="3" s="1"/>
  <c r="P25" i="3"/>
  <c r="L25" i="3"/>
  <c r="H25" i="3"/>
  <c r="D25" i="3"/>
  <c r="E25" i="3" s="1"/>
  <c r="T22" i="3"/>
  <c r="U22" i="3" s="1"/>
  <c r="P22" i="3"/>
  <c r="Q22" i="3" s="1"/>
  <c r="L22" i="3"/>
  <c r="M22" i="3" s="1"/>
  <c r="H22" i="3"/>
  <c r="I22" i="3" s="1"/>
  <c r="D22" i="3"/>
  <c r="T21" i="3"/>
  <c r="U21" i="3" s="1"/>
  <c r="P21" i="3"/>
  <c r="Q21" i="3" s="1"/>
  <c r="L21" i="3"/>
  <c r="M21" i="3" s="1"/>
  <c r="H21" i="3"/>
  <c r="I21" i="3" s="1"/>
  <c r="D21" i="3"/>
  <c r="E21" i="3" s="1"/>
  <c r="T20" i="3"/>
  <c r="U20" i="3" s="1"/>
  <c r="P20" i="3"/>
  <c r="Q20" i="3" s="1"/>
  <c r="L20" i="3"/>
  <c r="M20" i="3" s="1"/>
  <c r="H20" i="3"/>
  <c r="I20" i="3" s="1"/>
  <c r="D20" i="3"/>
  <c r="T19" i="3"/>
  <c r="U19" i="3" s="1"/>
  <c r="P19" i="3"/>
  <c r="Q19" i="3" s="1"/>
  <c r="L19" i="3"/>
  <c r="M19" i="3" s="1"/>
  <c r="H19" i="3"/>
  <c r="I19" i="3" s="1"/>
  <c r="D19" i="3"/>
  <c r="T18" i="3"/>
  <c r="L146" i="3" s="1"/>
  <c r="F13" i="4" s="1"/>
  <c r="G20" i="12" s="1"/>
  <c r="P18" i="3"/>
  <c r="L145" i="3" s="1"/>
  <c r="F12" i="4" s="1"/>
  <c r="G19" i="12" s="1"/>
  <c r="L18" i="3"/>
  <c r="L144" i="3" s="1"/>
  <c r="F11" i="4" s="1"/>
  <c r="G18" i="12" s="1"/>
  <c r="H18" i="3"/>
  <c r="L143" i="3" s="1"/>
  <c r="F10" i="4" s="1"/>
  <c r="G17" i="12" s="1"/>
  <c r="D18" i="3"/>
  <c r="L142" i="3" s="1"/>
  <c r="F9" i="4" s="1"/>
  <c r="G16" i="12" s="1"/>
  <c r="S16" i="3"/>
  <c r="O16" i="3"/>
  <c r="K16" i="3"/>
  <c r="G16" i="3"/>
  <c r="C16" i="3"/>
  <c r="F14" i="3"/>
  <c r="F13" i="3"/>
  <c r="F12" i="3"/>
  <c r="F11" i="3"/>
  <c r="F10" i="3"/>
  <c r="I9" i="3"/>
  <c r="J2" i="3"/>
  <c r="J18" i="12" l="1"/>
  <c r="D95" i="12"/>
  <c r="J20" i="12"/>
  <c r="D97" i="12"/>
  <c r="J25" i="12"/>
  <c r="D102" i="12"/>
  <c r="J42" i="12"/>
  <c r="K42" i="12" s="1"/>
  <c r="D119" i="12"/>
  <c r="J16" i="12"/>
  <c r="D93" i="12"/>
  <c r="J46" i="12"/>
  <c r="D123" i="12"/>
  <c r="J17" i="12"/>
  <c r="D94" i="12"/>
  <c r="Q26" i="3"/>
  <c r="J30" i="12"/>
  <c r="D107" i="12"/>
  <c r="J51" i="12"/>
  <c r="D128" i="12"/>
  <c r="J21" i="12"/>
  <c r="K21" i="12" s="1"/>
  <c r="L21" i="12" s="1"/>
  <c r="D98" i="12"/>
  <c r="J19" i="12"/>
  <c r="D96" i="12"/>
  <c r="J22" i="12"/>
  <c r="L22" i="12" s="1"/>
  <c r="D99" i="12"/>
  <c r="J50" i="12"/>
  <c r="K50" i="12" s="1"/>
  <c r="L50" i="12" s="1"/>
  <c r="D127" i="12"/>
  <c r="J23" i="12"/>
  <c r="K23" i="12" s="1"/>
  <c r="D100" i="12"/>
  <c r="J26" i="12"/>
  <c r="D103" i="12"/>
  <c r="J54" i="12"/>
  <c r="K54" i="12" s="1"/>
  <c r="L54" i="12" s="1"/>
  <c r="D131" i="12"/>
  <c r="J34" i="12"/>
  <c r="K34" i="12" s="1"/>
  <c r="L34" i="12" s="1"/>
  <c r="D111" i="12"/>
  <c r="J24" i="12"/>
  <c r="K24" i="12" s="1"/>
  <c r="L24" i="12" s="1"/>
  <c r="D101" i="12"/>
  <c r="M40" i="3"/>
  <c r="E42" i="3"/>
  <c r="J38" i="12"/>
  <c r="L38" i="12" s="1"/>
  <c r="D115" i="12"/>
  <c r="J55" i="12"/>
  <c r="K55" i="12" s="1"/>
  <c r="L55" i="12" s="1"/>
  <c r="D132" i="12"/>
  <c r="K17" i="12"/>
  <c r="L17" i="12" s="1"/>
  <c r="K19" i="12"/>
  <c r="L19" i="12" s="1"/>
  <c r="G31" i="3"/>
  <c r="K46" i="12"/>
  <c r="L46" i="12" s="1"/>
  <c r="S31" i="3"/>
  <c r="K51" i="12"/>
  <c r="K18" i="12"/>
  <c r="L18" i="12"/>
  <c r="K30" i="12"/>
  <c r="L30" i="12" s="1"/>
  <c r="I131" i="3"/>
  <c r="K38" i="12"/>
  <c r="K20" i="12"/>
  <c r="L20" i="12" s="1"/>
  <c r="O31" i="3"/>
  <c r="K22" i="12"/>
  <c r="L16" i="12"/>
  <c r="K16" i="12"/>
  <c r="K26" i="12"/>
  <c r="L26" i="12" s="1"/>
  <c r="E85" i="3"/>
  <c r="Q86" i="3"/>
  <c r="I25" i="3"/>
  <c r="U26" i="3"/>
  <c r="M28" i="3"/>
  <c r="M25" i="3"/>
  <c r="E27" i="3"/>
  <c r="Q28" i="3"/>
  <c r="Q25" i="3"/>
  <c r="I27" i="3"/>
  <c r="U28" i="3"/>
  <c r="I41" i="3"/>
  <c r="U42" i="3"/>
  <c r="E56" i="3"/>
  <c r="U100" i="3"/>
  <c r="Q131" i="3"/>
  <c r="M27" i="3"/>
  <c r="U132" i="3"/>
  <c r="M130" i="3"/>
  <c r="E118" i="3"/>
  <c r="E108" i="3"/>
  <c r="M172" i="3" s="1"/>
  <c r="K39" i="4" s="1"/>
  <c r="E104" i="3"/>
  <c r="M78" i="3"/>
  <c r="M164" i="3" s="1"/>
  <c r="K31" i="4" s="1"/>
  <c r="C147" i="3"/>
  <c r="D147" i="3" s="1"/>
  <c r="C144" i="3"/>
  <c r="D144" i="3" s="1"/>
  <c r="Q40" i="3"/>
  <c r="I42" i="3"/>
  <c r="U43" i="3"/>
  <c r="M70" i="3"/>
  <c r="E72" i="3"/>
  <c r="Q73" i="3"/>
  <c r="E86" i="3"/>
  <c r="Q87" i="3"/>
  <c r="I89" i="3"/>
  <c r="Q101" i="3"/>
  <c r="I103" i="3"/>
  <c r="U116" i="3"/>
  <c r="U40" i="3"/>
  <c r="M42" i="3"/>
  <c r="E44" i="3"/>
  <c r="M56" i="3"/>
  <c r="E58" i="3"/>
  <c r="Q59" i="3"/>
  <c r="Q70" i="3"/>
  <c r="I86" i="3"/>
  <c r="U104" i="3"/>
  <c r="M134" i="3"/>
  <c r="E41" i="3"/>
  <c r="Q42" i="3"/>
  <c r="I44" i="3"/>
  <c r="Q56" i="3"/>
  <c r="I58" i="3"/>
  <c r="M86" i="3"/>
  <c r="Q115" i="3"/>
  <c r="I117" i="3"/>
  <c r="U118" i="3"/>
  <c r="M44" i="3"/>
  <c r="I74" i="3"/>
  <c r="E26" i="3"/>
  <c r="Q27" i="3"/>
  <c r="I29" i="3"/>
  <c r="M41" i="3"/>
  <c r="E43" i="3"/>
  <c r="Q44" i="3"/>
  <c r="M74" i="3"/>
  <c r="I85" i="3"/>
  <c r="M102" i="3"/>
  <c r="U131" i="3"/>
  <c r="L166" i="3"/>
  <c r="F33" i="4" s="1"/>
  <c r="G40" i="12" s="1"/>
  <c r="I26" i="3"/>
  <c r="U27" i="3"/>
  <c r="M29" i="3"/>
  <c r="E40" i="3"/>
  <c r="Q41" i="3"/>
  <c r="I43" i="3"/>
  <c r="U44" i="3"/>
  <c r="Q55" i="3"/>
  <c r="I57" i="3"/>
  <c r="E101" i="3"/>
  <c r="E132" i="3"/>
  <c r="Q133" i="3"/>
  <c r="L167" i="3"/>
  <c r="F34" i="4" s="1"/>
  <c r="G41" i="12" s="1"/>
  <c r="M26" i="3"/>
  <c r="E28" i="3"/>
  <c r="Q29" i="3"/>
  <c r="I40" i="3"/>
  <c r="U41" i="3"/>
  <c r="M43" i="3"/>
  <c r="U55" i="3"/>
  <c r="Q71" i="3"/>
  <c r="I101" i="3"/>
  <c r="Q119" i="3"/>
  <c r="E29" i="3"/>
  <c r="I28" i="3"/>
  <c r="U29" i="3"/>
  <c r="Q43" i="3"/>
  <c r="U71" i="3"/>
  <c r="E89" i="3"/>
  <c r="E100" i="3"/>
  <c r="C146" i="3"/>
  <c r="D146" i="3" s="1"/>
  <c r="C145" i="3"/>
  <c r="D145" i="3" s="1"/>
  <c r="E18" i="3"/>
  <c r="M142" i="3" s="1"/>
  <c r="K9" i="4" s="1"/>
  <c r="Q33" i="3"/>
  <c r="M150" i="3" s="1"/>
  <c r="K17" i="4" s="1"/>
  <c r="E73" i="3"/>
  <c r="Q103" i="3"/>
  <c r="E133" i="3"/>
  <c r="I78" i="3"/>
  <c r="M163" i="3" s="1"/>
  <c r="K30" i="4" s="1"/>
  <c r="L163" i="3"/>
  <c r="F30" i="4" s="1"/>
  <c r="G37" i="12" s="1"/>
  <c r="U87" i="3"/>
  <c r="U103" i="3"/>
  <c r="U115" i="3"/>
  <c r="M118" i="3"/>
  <c r="Q130" i="3"/>
  <c r="I133" i="3"/>
  <c r="I18" i="3"/>
  <c r="M143" i="3" s="1"/>
  <c r="K10" i="4" s="1"/>
  <c r="E19" i="3"/>
  <c r="E33" i="3"/>
  <c r="M147" i="3" s="1"/>
  <c r="K14" i="4" s="1"/>
  <c r="U33" i="3"/>
  <c r="M151" i="3" s="1"/>
  <c r="K18" i="4" s="1"/>
  <c r="I56" i="3"/>
  <c r="M57" i="3"/>
  <c r="Q63" i="3"/>
  <c r="M160" i="3" s="1"/>
  <c r="K27" i="4" s="1"/>
  <c r="U70" i="3"/>
  <c r="M73" i="3"/>
  <c r="Q74" i="3"/>
  <c r="M85" i="3"/>
  <c r="E88" i="3"/>
  <c r="M101" i="3"/>
  <c r="Q102" i="3"/>
  <c r="U108" i="3"/>
  <c r="M176" i="3" s="1"/>
  <c r="K43" i="4" s="1"/>
  <c r="E116" i="3"/>
  <c r="Q118" i="3"/>
  <c r="U119" i="3"/>
  <c r="Q123" i="3"/>
  <c r="M180" i="3" s="1"/>
  <c r="K47" i="4" s="1"/>
  <c r="U130" i="3"/>
  <c r="M133" i="3"/>
  <c r="Q134" i="3"/>
  <c r="L170" i="3"/>
  <c r="F37" i="4" s="1"/>
  <c r="G44" i="12" s="1"/>
  <c r="I118" i="3"/>
  <c r="U48" i="3"/>
  <c r="M156" i="3" s="1"/>
  <c r="K23" i="4" s="1"/>
  <c r="E55" i="3"/>
  <c r="Q57" i="3"/>
  <c r="U58" i="3"/>
  <c r="L161" i="3"/>
  <c r="F28" i="4" s="1"/>
  <c r="G35" i="12" s="1"/>
  <c r="U63" i="3"/>
  <c r="M161" i="3" s="1"/>
  <c r="K28" i="4" s="1"/>
  <c r="E71" i="3"/>
  <c r="I72" i="3"/>
  <c r="U74" i="3"/>
  <c r="Q85" i="3"/>
  <c r="U86" i="3"/>
  <c r="I88" i="3"/>
  <c r="M89" i="3"/>
  <c r="I100" i="3"/>
  <c r="U102" i="3"/>
  <c r="I116" i="3"/>
  <c r="M117" i="3"/>
  <c r="E131" i="3"/>
  <c r="I132" i="3"/>
  <c r="U134" i="3"/>
  <c r="L174" i="3"/>
  <c r="F41" i="4" s="1"/>
  <c r="G48" i="12" s="1"/>
  <c r="U18" i="3"/>
  <c r="M146" i="3" s="1"/>
  <c r="K13" i="4" s="1"/>
  <c r="E22" i="3"/>
  <c r="E117" i="3"/>
  <c r="Q58" i="3"/>
  <c r="M18" i="3"/>
  <c r="M144" i="3" s="1"/>
  <c r="K11" i="4" s="1"/>
  <c r="E20" i="3"/>
  <c r="C31" i="3"/>
  <c r="I33" i="3"/>
  <c r="M148" i="3" s="1"/>
  <c r="K15" i="4" s="1"/>
  <c r="E48" i="3"/>
  <c r="M152" i="3" s="1"/>
  <c r="K19" i="4" s="1"/>
  <c r="I55" i="3"/>
  <c r="U57" i="3"/>
  <c r="E59" i="3"/>
  <c r="M72" i="3"/>
  <c r="L165" i="3"/>
  <c r="F32" i="4" s="1"/>
  <c r="G39" i="12" s="1"/>
  <c r="Q78" i="3"/>
  <c r="M165" i="3" s="1"/>
  <c r="K32" i="4" s="1"/>
  <c r="U85" i="3"/>
  <c r="E87" i="3"/>
  <c r="Q89" i="3"/>
  <c r="I93" i="3"/>
  <c r="M168" i="3" s="1"/>
  <c r="K35" i="4" s="1"/>
  <c r="M100" i="3"/>
  <c r="E103" i="3"/>
  <c r="I104" i="3"/>
  <c r="E115" i="3"/>
  <c r="Q117" i="3"/>
  <c r="M132" i="3"/>
  <c r="L154" i="3"/>
  <c r="F21" i="4" s="1"/>
  <c r="G28" i="12" s="1"/>
  <c r="L175" i="3"/>
  <c r="F42" i="4" s="1"/>
  <c r="G49" i="12" s="1"/>
  <c r="M58" i="3"/>
  <c r="I73" i="3"/>
  <c r="B46" i="3"/>
  <c r="M55" i="3"/>
  <c r="I59" i="3"/>
  <c r="E70" i="3"/>
  <c r="I71" i="3"/>
  <c r="Q72" i="3"/>
  <c r="U73" i="3"/>
  <c r="I87" i="3"/>
  <c r="M88" i="3"/>
  <c r="U89" i="3"/>
  <c r="L169" i="3"/>
  <c r="F36" i="4" s="1"/>
  <c r="G43" i="12" s="1"/>
  <c r="M93" i="3"/>
  <c r="M169" i="3" s="1"/>
  <c r="K36" i="4" s="1"/>
  <c r="Q100" i="3"/>
  <c r="U101" i="3"/>
  <c r="M104" i="3"/>
  <c r="I115" i="3"/>
  <c r="M116" i="3"/>
  <c r="U117" i="3"/>
  <c r="E119" i="3"/>
  <c r="E130" i="3"/>
  <c r="Q132" i="3"/>
  <c r="U133" i="3"/>
  <c r="L158" i="3"/>
  <c r="F25" i="4" s="1"/>
  <c r="G32" i="12" s="1"/>
  <c r="L178" i="3"/>
  <c r="F45" i="4" s="1"/>
  <c r="G52" i="12" s="1"/>
  <c r="U59" i="3"/>
  <c r="L153" i="3"/>
  <c r="F20" i="4" s="1"/>
  <c r="I48" i="3"/>
  <c r="M153" i="3" s="1"/>
  <c r="K20" i="4" s="1"/>
  <c r="Q18" i="3"/>
  <c r="M145" i="3" s="1"/>
  <c r="K12" i="4" s="1"/>
  <c r="M33" i="3"/>
  <c r="M149" i="3" s="1"/>
  <c r="K16" i="4" s="1"/>
  <c r="U56" i="3"/>
  <c r="M59" i="3"/>
  <c r="L157" i="3"/>
  <c r="F24" i="4" s="1"/>
  <c r="G31" i="12" s="1"/>
  <c r="E63" i="3"/>
  <c r="M157" i="3" s="1"/>
  <c r="K24" i="4" s="1"/>
  <c r="I70" i="3"/>
  <c r="M71" i="3"/>
  <c r="E74" i="3"/>
  <c r="M87" i="3"/>
  <c r="Q88" i="3"/>
  <c r="E102" i="3"/>
  <c r="Q104" i="3"/>
  <c r="L173" i="3"/>
  <c r="F40" i="4" s="1"/>
  <c r="G47" i="12" s="1"/>
  <c r="I108" i="3"/>
  <c r="M173" i="3" s="1"/>
  <c r="K40" i="4" s="1"/>
  <c r="M115" i="3"/>
  <c r="Q116" i="3"/>
  <c r="I119" i="3"/>
  <c r="I130" i="3"/>
  <c r="M131" i="3"/>
  <c r="E134" i="3"/>
  <c r="L159" i="3"/>
  <c r="F26" i="4" s="1"/>
  <c r="G33" i="12" s="1"/>
  <c r="Q48" i="3"/>
  <c r="M155" i="3" s="1"/>
  <c r="K22" i="4" s="1"/>
  <c r="L155" i="3"/>
  <c r="F22" i="4" s="1"/>
  <c r="G29" i="12" s="1"/>
  <c r="E57" i="3"/>
  <c r="U72" i="3"/>
  <c r="U88" i="3"/>
  <c r="U93" i="3"/>
  <c r="M171" i="3" s="1"/>
  <c r="K38" i="4" s="1"/>
  <c r="L171" i="3"/>
  <c r="F38" i="4" s="1"/>
  <c r="G45" i="12" s="1"/>
  <c r="I102" i="3"/>
  <c r="M103" i="3"/>
  <c r="M119" i="3"/>
  <c r="I134" i="3"/>
  <c r="L162" i="3"/>
  <c r="F29" i="4" s="1"/>
  <c r="G36" i="12" s="1"/>
  <c r="E123" i="3"/>
  <c r="M177" i="3" s="1"/>
  <c r="K44" i="4" s="1"/>
  <c r="U123" i="3"/>
  <c r="M181" i="3" s="1"/>
  <c r="K48" i="4" s="1"/>
  <c r="L179" i="3"/>
  <c r="F46" i="4" s="1"/>
  <c r="G53" i="12" s="1"/>
  <c r="L51" i="12" l="1"/>
  <c r="N46" i="12"/>
  <c r="O46" i="12"/>
  <c r="N24" i="12"/>
  <c r="O24" i="12"/>
  <c r="N50" i="12"/>
  <c r="O50" i="12"/>
  <c r="N51" i="12"/>
  <c r="O51" i="12"/>
  <c r="N21" i="12"/>
  <c r="O21" i="12"/>
  <c r="K25" i="12"/>
  <c r="L25" i="12" s="1"/>
  <c r="AI146" i="12"/>
  <c r="Q146" i="12"/>
  <c r="O146" i="12"/>
  <c r="T146" i="12"/>
  <c r="V146" i="12"/>
  <c r="R146" i="12"/>
  <c r="AE146" i="12"/>
  <c r="AJ146" i="12"/>
  <c r="AO146" i="12"/>
  <c r="AG146" i="12"/>
  <c r="M146" i="12"/>
  <c r="AP146" i="12"/>
  <c r="K146" i="12"/>
  <c r="H146" i="12"/>
  <c r="AA146" i="12"/>
  <c r="I146" i="12"/>
  <c r="AD146" i="12"/>
  <c r="AC146" i="12"/>
  <c r="AT146" i="12"/>
  <c r="W146" i="12"/>
  <c r="AL146" i="12"/>
  <c r="Z146" i="12"/>
  <c r="L146" i="12"/>
  <c r="U146" i="12"/>
  <c r="N146" i="12"/>
  <c r="AN146" i="12"/>
  <c r="AB146" i="12"/>
  <c r="AS146" i="12"/>
  <c r="X146" i="12"/>
  <c r="AK146" i="12"/>
  <c r="AQ146" i="12"/>
  <c r="AR146" i="12"/>
  <c r="J146" i="12"/>
  <c r="S146" i="12"/>
  <c r="Y146" i="12"/>
  <c r="AM146" i="12"/>
  <c r="P146" i="12"/>
  <c r="G146" i="12"/>
  <c r="AH146" i="12"/>
  <c r="AF146" i="12"/>
  <c r="J49" i="12"/>
  <c r="D126" i="12"/>
  <c r="J41" i="12"/>
  <c r="D118" i="12"/>
  <c r="N22" i="12"/>
  <c r="O22" i="12"/>
  <c r="N30" i="12"/>
  <c r="O30" i="12"/>
  <c r="AN137" i="12"/>
  <c r="AR137" i="12"/>
  <c r="AO137" i="12"/>
  <c r="O137" i="12"/>
  <c r="N137" i="12"/>
  <c r="AT137" i="12"/>
  <c r="S137" i="12"/>
  <c r="P137" i="12"/>
  <c r="AC137" i="12"/>
  <c r="U137" i="12"/>
  <c r="I137" i="12"/>
  <c r="V137" i="12"/>
  <c r="Y137" i="12"/>
  <c r="AI137" i="12"/>
  <c r="AF137" i="12"/>
  <c r="AJ137" i="12"/>
  <c r="AE137" i="12"/>
  <c r="AL137" i="12"/>
  <c r="J137" i="12"/>
  <c r="AG137" i="12"/>
  <c r="AS137" i="12"/>
  <c r="W137" i="12"/>
  <c r="R137" i="12"/>
  <c r="AD137" i="12"/>
  <c r="AB137" i="12"/>
  <c r="H137" i="12"/>
  <c r="K137" i="12"/>
  <c r="T137" i="12"/>
  <c r="M137" i="12"/>
  <c r="AQ137" i="12"/>
  <c r="Q137" i="12"/>
  <c r="AA137" i="12"/>
  <c r="AP137" i="12"/>
  <c r="L137" i="12"/>
  <c r="AM137" i="12"/>
  <c r="Z137" i="12"/>
  <c r="AH137" i="12"/>
  <c r="X137" i="12"/>
  <c r="G137" i="12"/>
  <c r="AK137" i="12"/>
  <c r="J32" i="12"/>
  <c r="D109" i="12"/>
  <c r="O16" i="12"/>
  <c r="AD139" i="12"/>
  <c r="Y139" i="12"/>
  <c r="I139" i="12"/>
  <c r="U139" i="12"/>
  <c r="P139" i="12"/>
  <c r="Q139" i="12"/>
  <c r="AR139" i="12"/>
  <c r="AM139" i="12"/>
  <c r="W139" i="12"/>
  <c r="AI139" i="12"/>
  <c r="AL139" i="12"/>
  <c r="AE139" i="12"/>
  <c r="AP139" i="12"/>
  <c r="S139" i="12"/>
  <c r="V139" i="12"/>
  <c r="AS139" i="12"/>
  <c r="M139" i="12"/>
  <c r="N139" i="12"/>
  <c r="AN139" i="12"/>
  <c r="AJ139" i="12"/>
  <c r="T139" i="12"/>
  <c r="AA139" i="12"/>
  <c r="AB139" i="12"/>
  <c r="O139" i="12"/>
  <c r="K139" i="12"/>
  <c r="AK139" i="12"/>
  <c r="G139" i="12"/>
  <c r="H139" i="12"/>
  <c r="J139" i="12"/>
  <c r="AT139" i="12"/>
  <c r="AO139" i="12"/>
  <c r="R139" i="12"/>
  <c r="AQ139" i="12"/>
  <c r="L139" i="12"/>
  <c r="AG139" i="12"/>
  <c r="Z139" i="12"/>
  <c r="AF139" i="12"/>
  <c r="AH139" i="12"/>
  <c r="X139" i="12"/>
  <c r="AC139" i="12"/>
  <c r="L162" i="12"/>
  <c r="P162" i="12"/>
  <c r="V162" i="12"/>
  <c r="K162" i="12"/>
  <c r="AB162" i="12"/>
  <c r="R162" i="12"/>
  <c r="AA162" i="12"/>
  <c r="T162" i="12"/>
  <c r="AO162" i="12"/>
  <c r="AR162" i="12"/>
  <c r="AH162" i="12"/>
  <c r="AN162" i="12"/>
  <c r="AJ162" i="12"/>
  <c r="AM162" i="12"/>
  <c r="AQ162" i="12"/>
  <c r="AL162" i="12"/>
  <c r="G162" i="12"/>
  <c r="AT162" i="12"/>
  <c r="I162" i="12"/>
  <c r="S162" i="12"/>
  <c r="M162" i="12"/>
  <c r="Q162" i="12"/>
  <c r="AK162" i="12"/>
  <c r="N162" i="12"/>
  <c r="AS162" i="12"/>
  <c r="AP162" i="12"/>
  <c r="U162" i="12"/>
  <c r="W162" i="12"/>
  <c r="O162" i="12"/>
  <c r="AF162" i="12"/>
  <c r="AC162" i="12"/>
  <c r="Y162" i="12"/>
  <c r="J162" i="12"/>
  <c r="AD162" i="12"/>
  <c r="AI162" i="12"/>
  <c r="Z162" i="12"/>
  <c r="H162" i="12"/>
  <c r="AE162" i="12"/>
  <c r="AG162" i="12"/>
  <c r="X162" i="12"/>
  <c r="J36" i="12"/>
  <c r="D113" i="12"/>
  <c r="J28" i="12"/>
  <c r="D105" i="12"/>
  <c r="J44" i="12"/>
  <c r="D121" i="12"/>
  <c r="N55" i="12"/>
  <c r="O55" i="12"/>
  <c r="U144" i="12"/>
  <c r="AD144" i="12"/>
  <c r="AF144" i="12"/>
  <c r="AB144" i="12"/>
  <c r="AS144" i="12"/>
  <c r="AI144" i="12"/>
  <c r="I144" i="12"/>
  <c r="G144" i="12"/>
  <c r="T144" i="12"/>
  <c r="AP144" i="12"/>
  <c r="AL144" i="12"/>
  <c r="W144" i="12"/>
  <c r="AJ144" i="12"/>
  <c r="Y144" i="12"/>
  <c r="M144" i="12"/>
  <c r="Z144" i="12"/>
  <c r="K144" i="12"/>
  <c r="AM144" i="12"/>
  <c r="AA144" i="12"/>
  <c r="AN144" i="12"/>
  <c r="AT144" i="12"/>
  <c r="AK144" i="12"/>
  <c r="AE144" i="12"/>
  <c r="S144" i="12"/>
  <c r="V144" i="12"/>
  <c r="N144" i="12"/>
  <c r="P144" i="12"/>
  <c r="AH144" i="12"/>
  <c r="AO144" i="12"/>
  <c r="Q144" i="12"/>
  <c r="R144" i="12"/>
  <c r="AG144" i="12"/>
  <c r="X144" i="12"/>
  <c r="O144" i="12"/>
  <c r="H144" i="12"/>
  <c r="AC144" i="12"/>
  <c r="AQ144" i="12"/>
  <c r="AR144" i="12"/>
  <c r="J144" i="12"/>
  <c r="L144" i="12"/>
  <c r="AG143" i="12"/>
  <c r="N143" i="12"/>
  <c r="AH143" i="12"/>
  <c r="L143" i="12"/>
  <c r="H143" i="12"/>
  <c r="AB143" i="12"/>
  <c r="I143" i="12"/>
  <c r="AL143" i="12"/>
  <c r="AD143" i="12"/>
  <c r="W143" i="12"/>
  <c r="R143" i="12"/>
  <c r="AR143" i="12"/>
  <c r="Y143" i="12"/>
  <c r="AS143" i="12"/>
  <c r="AF143" i="12"/>
  <c r="S143" i="12"/>
  <c r="AM143" i="12"/>
  <c r="T143" i="12"/>
  <c r="Z143" i="12"/>
  <c r="G143" i="12"/>
  <c r="X143" i="12"/>
  <c r="K143" i="12"/>
  <c r="AE143" i="12"/>
  <c r="AK143" i="12"/>
  <c r="AI143" i="12"/>
  <c r="U143" i="12"/>
  <c r="AA143" i="12"/>
  <c r="O143" i="12"/>
  <c r="AO143" i="12"/>
  <c r="AC143" i="12"/>
  <c r="AJ143" i="12"/>
  <c r="AP143" i="12"/>
  <c r="P143" i="12"/>
  <c r="J143" i="12"/>
  <c r="V143" i="12"/>
  <c r="AN143" i="12"/>
  <c r="Q143" i="12"/>
  <c r="AQ143" i="12"/>
  <c r="AT143" i="12"/>
  <c r="M143" i="12"/>
  <c r="AQ141" i="12"/>
  <c r="AT141" i="12"/>
  <c r="AD141" i="12"/>
  <c r="AK141" i="12"/>
  <c r="AL141" i="12"/>
  <c r="Y141" i="12"/>
  <c r="AP141" i="12"/>
  <c r="U141" i="12"/>
  <c r="AR141" i="12"/>
  <c r="L141" i="12"/>
  <c r="M141" i="12"/>
  <c r="AM141" i="12"/>
  <c r="Q141" i="12"/>
  <c r="AI141" i="12"/>
  <c r="S141" i="12"/>
  <c r="AA141" i="12"/>
  <c r="V141" i="12"/>
  <c r="AE141" i="12"/>
  <c r="AH141" i="12"/>
  <c r="AJ141" i="12"/>
  <c r="N141" i="12"/>
  <c r="R141" i="12"/>
  <c r="I141" i="12"/>
  <c r="K141" i="12"/>
  <c r="AB141" i="12"/>
  <c r="AC141" i="12"/>
  <c r="X141" i="12"/>
  <c r="H141" i="12"/>
  <c r="T141" i="12"/>
  <c r="O141" i="12"/>
  <c r="P141" i="12"/>
  <c r="AF141" i="12"/>
  <c r="G141" i="12"/>
  <c r="J141" i="12"/>
  <c r="Z141" i="12"/>
  <c r="AN141" i="12"/>
  <c r="AO141" i="12"/>
  <c r="AS141" i="12"/>
  <c r="W141" i="12"/>
  <c r="AG141" i="12"/>
  <c r="AC145" i="12"/>
  <c r="V145" i="12"/>
  <c r="I145" i="12"/>
  <c r="AJ145" i="12"/>
  <c r="G145" i="12"/>
  <c r="AQ145" i="12"/>
  <c r="Y145" i="12"/>
  <c r="W145" i="12"/>
  <c r="K145" i="12"/>
  <c r="AB145" i="12"/>
  <c r="AH145" i="12"/>
  <c r="AD145" i="12"/>
  <c r="AM145" i="12"/>
  <c r="AR145" i="12"/>
  <c r="AO145" i="12"/>
  <c r="U145" i="12"/>
  <c r="R145" i="12"/>
  <c r="S145" i="12"/>
  <c r="P145" i="12"/>
  <c r="AI145" i="12"/>
  <c r="Q145" i="12"/>
  <c r="AS145" i="12"/>
  <c r="H145" i="12"/>
  <c r="AA145" i="12"/>
  <c r="AT145" i="12"/>
  <c r="O145" i="12"/>
  <c r="AF145" i="12"/>
  <c r="AK145" i="12"/>
  <c r="AE145" i="12"/>
  <c r="J145" i="12"/>
  <c r="L145" i="12"/>
  <c r="M145" i="12"/>
  <c r="AN145" i="12"/>
  <c r="Z145" i="12"/>
  <c r="X145" i="12"/>
  <c r="AG145" i="12"/>
  <c r="AL145" i="12"/>
  <c r="T145" i="12"/>
  <c r="N145" i="12"/>
  <c r="AP145" i="12"/>
  <c r="V166" i="12"/>
  <c r="AH166" i="12"/>
  <c r="AF166" i="12"/>
  <c r="J166" i="12"/>
  <c r="M166" i="12"/>
  <c r="AJ166" i="12"/>
  <c r="AD166" i="12"/>
  <c r="I166" i="12"/>
  <c r="G166" i="12"/>
  <c r="X166" i="12"/>
  <c r="AA166" i="12"/>
  <c r="K166" i="12"/>
  <c r="AR166" i="12"/>
  <c r="W166" i="12"/>
  <c r="AK166" i="12"/>
  <c r="AO166" i="12"/>
  <c r="Y166" i="12"/>
  <c r="S166" i="12"/>
  <c r="AB166" i="12"/>
  <c r="L166" i="12"/>
  <c r="P166" i="12"/>
  <c r="AM166" i="12"/>
  <c r="N166" i="12"/>
  <c r="AG166" i="12"/>
  <c r="AP166" i="12"/>
  <c r="Z166" i="12"/>
  <c r="T166" i="12"/>
  <c r="R166" i="12"/>
  <c r="AI166" i="12"/>
  <c r="AL166" i="12"/>
  <c r="H166" i="12"/>
  <c r="AC166" i="12"/>
  <c r="AT166" i="12"/>
  <c r="AQ166" i="12"/>
  <c r="U166" i="12"/>
  <c r="AN166" i="12"/>
  <c r="AS166" i="12"/>
  <c r="O166" i="12"/>
  <c r="Q166" i="12"/>
  <c r="AE166" i="12"/>
  <c r="J43" i="12"/>
  <c r="D120" i="12"/>
  <c r="J48" i="12"/>
  <c r="D125" i="12"/>
  <c r="J35" i="12"/>
  <c r="D112" i="12"/>
  <c r="N26" i="12"/>
  <c r="O26" i="12"/>
  <c r="N20" i="12"/>
  <c r="O20" i="12"/>
  <c r="N18" i="12"/>
  <c r="O18" i="12"/>
  <c r="AI175" i="12"/>
  <c r="K175" i="12"/>
  <c r="AH175" i="12"/>
  <c r="G175" i="12"/>
  <c r="AJ175" i="12"/>
  <c r="V175" i="12"/>
  <c r="Q175" i="12"/>
  <c r="AQ175" i="12"/>
  <c r="AT175" i="12"/>
  <c r="I175" i="12"/>
  <c r="J175" i="12"/>
  <c r="AS175" i="12"/>
  <c r="AE175" i="12"/>
  <c r="W175" i="12"/>
  <c r="M175" i="12"/>
  <c r="X175" i="12"/>
  <c r="T175" i="12"/>
  <c r="Z175" i="12"/>
  <c r="AG175" i="12"/>
  <c r="AN175" i="12"/>
  <c r="AB175" i="12"/>
  <c r="H175" i="12"/>
  <c r="Y175" i="12"/>
  <c r="U175" i="12"/>
  <c r="AF175" i="12"/>
  <c r="AD175" i="12"/>
  <c r="AP175" i="12"/>
  <c r="AC175" i="12"/>
  <c r="AL175" i="12"/>
  <c r="AK175" i="12"/>
  <c r="S175" i="12"/>
  <c r="O175" i="12"/>
  <c r="AO175" i="12"/>
  <c r="AA175" i="12"/>
  <c r="L175" i="12"/>
  <c r="P175" i="12"/>
  <c r="N175" i="12"/>
  <c r="AM175" i="12"/>
  <c r="AR175" i="12"/>
  <c r="R175" i="12"/>
  <c r="AQ154" i="12"/>
  <c r="X154" i="12"/>
  <c r="AO154" i="12"/>
  <c r="W154" i="12"/>
  <c r="O154" i="12"/>
  <c r="V154" i="12"/>
  <c r="S154" i="12"/>
  <c r="AK154" i="12"/>
  <c r="U154" i="12"/>
  <c r="M154" i="12"/>
  <c r="T154" i="12"/>
  <c r="AB154" i="12"/>
  <c r="AH154" i="12"/>
  <c r="Y154" i="12"/>
  <c r="AI154" i="12"/>
  <c r="N154" i="12"/>
  <c r="AE154" i="12"/>
  <c r="G154" i="12"/>
  <c r="L154" i="12"/>
  <c r="AG154" i="12"/>
  <c r="AT154" i="12"/>
  <c r="AD154" i="12"/>
  <c r="AL154" i="12"/>
  <c r="AP154" i="12"/>
  <c r="Z154" i="12"/>
  <c r="AC154" i="12"/>
  <c r="I154" i="12"/>
  <c r="AJ154" i="12"/>
  <c r="P154" i="12"/>
  <c r="AF154" i="12"/>
  <c r="AS154" i="12"/>
  <c r="R154" i="12"/>
  <c r="AM154" i="12"/>
  <c r="AR154" i="12"/>
  <c r="K154" i="12"/>
  <c r="AN154" i="12"/>
  <c r="H154" i="12"/>
  <c r="AA154" i="12"/>
  <c r="J154" i="12"/>
  <c r="Q154" i="12"/>
  <c r="AL170" i="12"/>
  <c r="Q170" i="12"/>
  <c r="AR170" i="12"/>
  <c r="X170" i="12"/>
  <c r="AO170" i="12"/>
  <c r="V170" i="12"/>
  <c r="AE170" i="12"/>
  <c r="U170" i="12"/>
  <c r="R170" i="12"/>
  <c r="P170" i="12"/>
  <c r="AT170" i="12"/>
  <c r="S170" i="12"/>
  <c r="AI170" i="12"/>
  <c r="AH170" i="12"/>
  <c r="AF170" i="12"/>
  <c r="AK170" i="12"/>
  <c r="I170" i="12"/>
  <c r="G170" i="12"/>
  <c r="AA170" i="12"/>
  <c r="L170" i="12"/>
  <c r="W170" i="12"/>
  <c r="M170" i="12"/>
  <c r="AG170" i="12"/>
  <c r="AP170" i="12"/>
  <c r="O170" i="12"/>
  <c r="J170" i="12"/>
  <c r="AB170" i="12"/>
  <c r="T170" i="12"/>
  <c r="AC170" i="12"/>
  <c r="Y170" i="12"/>
  <c r="AD170" i="12"/>
  <c r="AJ170" i="12"/>
  <c r="AS170" i="12"/>
  <c r="K170" i="12"/>
  <c r="AQ170" i="12"/>
  <c r="N170" i="12"/>
  <c r="AM170" i="12"/>
  <c r="AN170" i="12"/>
  <c r="H170" i="12"/>
  <c r="Z170" i="12"/>
  <c r="AA171" i="12"/>
  <c r="AH171" i="12"/>
  <c r="G171" i="12"/>
  <c r="AO171" i="12"/>
  <c r="T171" i="12"/>
  <c r="I171" i="12"/>
  <c r="AJ171" i="12"/>
  <c r="P171" i="12"/>
  <c r="AG171" i="12"/>
  <c r="W171" i="12"/>
  <c r="M171" i="12"/>
  <c r="J171" i="12"/>
  <c r="AQ171" i="12"/>
  <c r="N171" i="12"/>
  <c r="V171" i="12"/>
  <c r="Z171" i="12"/>
  <c r="AT171" i="12"/>
  <c r="X171" i="12"/>
  <c r="K171" i="12"/>
  <c r="AC171" i="12"/>
  <c r="AN171" i="12"/>
  <c r="L171" i="12"/>
  <c r="AE171" i="12"/>
  <c r="U171" i="12"/>
  <c r="AF171" i="12"/>
  <c r="AB171" i="12"/>
  <c r="AS171" i="12"/>
  <c r="O171" i="12"/>
  <c r="AM171" i="12"/>
  <c r="S171" i="12"/>
  <c r="H171" i="12"/>
  <c r="AI171" i="12"/>
  <c r="AP171" i="12"/>
  <c r="AR171" i="12"/>
  <c r="AK171" i="12"/>
  <c r="Q171" i="12"/>
  <c r="R171" i="12"/>
  <c r="AL171" i="12"/>
  <c r="AD171" i="12"/>
  <c r="Y171" i="12"/>
  <c r="H140" i="12"/>
  <c r="AH140" i="12"/>
  <c r="AT140" i="12"/>
  <c r="AO140" i="12"/>
  <c r="AP140" i="12"/>
  <c r="AD140" i="12"/>
  <c r="Y140" i="12"/>
  <c r="I140" i="12"/>
  <c r="U140" i="12"/>
  <c r="P140" i="12"/>
  <c r="Q140" i="12"/>
  <c r="AR140" i="12"/>
  <c r="AM140" i="12"/>
  <c r="W140" i="12"/>
  <c r="AI140" i="12"/>
  <c r="AL140" i="12"/>
  <c r="AE140" i="12"/>
  <c r="Z140" i="12"/>
  <c r="S140" i="12"/>
  <c r="V140" i="12"/>
  <c r="AS140" i="12"/>
  <c r="M140" i="12"/>
  <c r="N140" i="12"/>
  <c r="AN140" i="12"/>
  <c r="R140" i="12"/>
  <c r="AJ140" i="12"/>
  <c r="T140" i="12"/>
  <c r="AA140" i="12"/>
  <c r="AB140" i="12"/>
  <c r="O140" i="12"/>
  <c r="AF140" i="12"/>
  <c r="AG140" i="12"/>
  <c r="X140" i="12"/>
  <c r="AQ140" i="12"/>
  <c r="K140" i="12"/>
  <c r="G140" i="12"/>
  <c r="AC140" i="12"/>
  <c r="J140" i="12"/>
  <c r="AK140" i="12"/>
  <c r="L140" i="12"/>
  <c r="J29" i="12"/>
  <c r="D106" i="12"/>
  <c r="L23" i="12"/>
  <c r="N38" i="12"/>
  <c r="O38" i="12"/>
  <c r="N19" i="12"/>
  <c r="O19" i="12"/>
  <c r="N34" i="12"/>
  <c r="O34" i="12"/>
  <c r="J47" i="12"/>
  <c r="D124" i="12"/>
  <c r="J39" i="12"/>
  <c r="D116" i="12"/>
  <c r="J40" i="12"/>
  <c r="D117" i="12"/>
  <c r="L42" i="12"/>
  <c r="U158" i="12"/>
  <c r="AF158" i="12"/>
  <c r="O158" i="12"/>
  <c r="AG158" i="12"/>
  <c r="Q158" i="12"/>
  <c r="AQ158" i="12"/>
  <c r="AD158" i="12"/>
  <c r="M158" i="12"/>
  <c r="AE158" i="12"/>
  <c r="I158" i="12"/>
  <c r="J158" i="12"/>
  <c r="AC158" i="12"/>
  <c r="Z158" i="12"/>
  <c r="AT158" i="12"/>
  <c r="AI158" i="12"/>
  <c r="AS158" i="12"/>
  <c r="S158" i="12"/>
  <c r="X158" i="12"/>
  <c r="P158" i="12"/>
  <c r="AP158" i="12"/>
  <c r="V158" i="12"/>
  <c r="N158" i="12"/>
  <c r="AK158" i="12"/>
  <c r="W158" i="12"/>
  <c r="AH158" i="12"/>
  <c r="G158" i="12"/>
  <c r="AA158" i="12"/>
  <c r="AJ158" i="12"/>
  <c r="AM158" i="12"/>
  <c r="AR158" i="12"/>
  <c r="Y158" i="12"/>
  <c r="AB158" i="12"/>
  <c r="AO158" i="12"/>
  <c r="AL158" i="12"/>
  <c r="T158" i="12"/>
  <c r="L158" i="12"/>
  <c r="K158" i="12"/>
  <c r="H158" i="12"/>
  <c r="R158" i="12"/>
  <c r="AN158" i="12"/>
  <c r="V174" i="12"/>
  <c r="AC174" i="12"/>
  <c r="H174" i="12"/>
  <c r="AN174" i="12"/>
  <c r="AT174" i="12"/>
  <c r="AP174" i="12"/>
  <c r="O174" i="12"/>
  <c r="AR174" i="12"/>
  <c r="K174" i="12"/>
  <c r="Q174" i="12"/>
  <c r="N174" i="12"/>
  <c r="U174" i="12"/>
  <c r="R174" i="12"/>
  <c r="AJ174" i="12"/>
  <c r="AA174" i="12"/>
  <c r="AE174" i="12"/>
  <c r="AH174" i="12"/>
  <c r="AF174" i="12"/>
  <c r="J174" i="12"/>
  <c r="AK174" i="12"/>
  <c r="I174" i="12"/>
  <c r="G174" i="12"/>
  <c r="X174" i="12"/>
  <c r="AB174" i="12"/>
  <c r="AD174" i="12"/>
  <c r="AQ174" i="12"/>
  <c r="AM174" i="12"/>
  <c r="AG174" i="12"/>
  <c r="Z174" i="12"/>
  <c r="AI174" i="12"/>
  <c r="S174" i="12"/>
  <c r="M174" i="12"/>
  <c r="AL174" i="12"/>
  <c r="AO174" i="12"/>
  <c r="L174" i="12"/>
  <c r="W174" i="12"/>
  <c r="AS174" i="12"/>
  <c r="Y174" i="12"/>
  <c r="T174" i="12"/>
  <c r="P174" i="12"/>
  <c r="AF142" i="12"/>
  <c r="J142" i="12"/>
  <c r="W142" i="12"/>
  <c r="G142" i="12"/>
  <c r="AN142" i="12"/>
  <c r="AH142" i="12"/>
  <c r="AG142" i="12"/>
  <c r="AS142" i="12"/>
  <c r="AO142" i="12"/>
  <c r="AC142" i="12"/>
  <c r="O142" i="12"/>
  <c r="X142" i="12"/>
  <c r="H142" i="12"/>
  <c r="T142" i="12"/>
  <c r="P142" i="12"/>
  <c r="AQ142" i="12"/>
  <c r="AT142" i="12"/>
  <c r="AD142" i="12"/>
  <c r="AK142" i="12"/>
  <c r="AL142" i="12"/>
  <c r="Z142" i="12"/>
  <c r="U142" i="12"/>
  <c r="AR142" i="12"/>
  <c r="Y142" i="12"/>
  <c r="L142" i="12"/>
  <c r="M142" i="12"/>
  <c r="Q142" i="12"/>
  <c r="AP142" i="12"/>
  <c r="I142" i="12"/>
  <c r="K142" i="12"/>
  <c r="AB142" i="12"/>
  <c r="AI142" i="12"/>
  <c r="AE142" i="12"/>
  <c r="N142" i="12"/>
  <c r="AA142" i="12"/>
  <c r="S142" i="12"/>
  <c r="R142" i="12"/>
  <c r="AM142" i="12"/>
  <c r="V142" i="12"/>
  <c r="AJ142" i="12"/>
  <c r="AI150" i="12"/>
  <c r="N150" i="12"/>
  <c r="S150" i="12"/>
  <c r="AN150" i="12"/>
  <c r="AL150" i="12"/>
  <c r="AA150" i="12"/>
  <c r="Q150" i="12"/>
  <c r="O150" i="12"/>
  <c r="AF150" i="12"/>
  <c r="Z150" i="12"/>
  <c r="R150" i="12"/>
  <c r="AJ150" i="12"/>
  <c r="G150" i="12"/>
  <c r="AH150" i="12"/>
  <c r="AG150" i="12"/>
  <c r="V150" i="12"/>
  <c r="K150" i="12"/>
  <c r="AB150" i="12"/>
  <c r="X150" i="12"/>
  <c r="H150" i="12"/>
  <c r="AO150" i="12"/>
  <c r="AT150" i="12"/>
  <c r="AP150" i="12"/>
  <c r="AS150" i="12"/>
  <c r="L150" i="12"/>
  <c r="U150" i="12"/>
  <c r="AR150" i="12"/>
  <c r="J150" i="12"/>
  <c r="AD150" i="12"/>
  <c r="M150" i="12"/>
  <c r="AE150" i="12"/>
  <c r="Y150" i="12"/>
  <c r="P150" i="12"/>
  <c r="T150" i="12"/>
  <c r="W150" i="12"/>
  <c r="AK150" i="12"/>
  <c r="I150" i="12"/>
  <c r="AC150" i="12"/>
  <c r="AQ150" i="12"/>
  <c r="AM150" i="12"/>
  <c r="AB136" i="12"/>
  <c r="AI136" i="12"/>
  <c r="P136" i="12"/>
  <c r="AP136" i="12"/>
  <c r="U136" i="12"/>
  <c r="J136" i="12"/>
  <c r="AK136" i="12"/>
  <c r="Q136" i="12"/>
  <c r="AH136" i="12"/>
  <c r="AF136" i="12"/>
  <c r="N136" i="12"/>
  <c r="K136" i="12"/>
  <c r="AJ136" i="12"/>
  <c r="AM136" i="12"/>
  <c r="AA136" i="12"/>
  <c r="Y136" i="12"/>
  <c r="AD136" i="12"/>
  <c r="AO136" i="12"/>
  <c r="H136" i="12"/>
  <c r="M136" i="12"/>
  <c r="AE136" i="12"/>
  <c r="AN136" i="12"/>
  <c r="V136" i="12"/>
  <c r="AG136" i="12"/>
  <c r="AC136" i="12"/>
  <c r="AT136" i="12"/>
  <c r="AR136" i="12"/>
  <c r="X136" i="12"/>
  <c r="T136" i="12"/>
  <c r="G136" i="12"/>
  <c r="I136" i="12"/>
  <c r="AQ136" i="12"/>
  <c r="AS136" i="12"/>
  <c r="W136" i="12"/>
  <c r="R136" i="12"/>
  <c r="S136" i="12"/>
  <c r="L136" i="12"/>
  <c r="AL136" i="12"/>
  <c r="O136" i="12"/>
  <c r="Z136" i="12"/>
  <c r="AJ138" i="12"/>
  <c r="T138" i="12"/>
  <c r="AA138" i="12"/>
  <c r="AB138" i="12"/>
  <c r="O138" i="12"/>
  <c r="AF138" i="12"/>
  <c r="K138" i="12"/>
  <c r="AK138" i="12"/>
  <c r="G138" i="12"/>
  <c r="J138" i="12"/>
  <c r="L138" i="12"/>
  <c r="AG138" i="12"/>
  <c r="X138" i="12"/>
  <c r="H138" i="12"/>
  <c r="AH138" i="12"/>
  <c r="AT138" i="12"/>
  <c r="AO138" i="12"/>
  <c r="AP138" i="12"/>
  <c r="S138" i="12"/>
  <c r="V138" i="12"/>
  <c r="AS138" i="12"/>
  <c r="M138" i="12"/>
  <c r="N138" i="12"/>
  <c r="AN138" i="12"/>
  <c r="R138" i="12"/>
  <c r="U138" i="12"/>
  <c r="AI138" i="12"/>
  <c r="AC138" i="12"/>
  <c r="Q138" i="12"/>
  <c r="I138" i="12"/>
  <c r="AQ138" i="12"/>
  <c r="P138" i="12"/>
  <c r="W138" i="12"/>
  <c r="Z138" i="12"/>
  <c r="AR138" i="12"/>
  <c r="AD138" i="12"/>
  <c r="Y138" i="12"/>
  <c r="AM138" i="12"/>
  <c r="AL138" i="12"/>
  <c r="AE138" i="12"/>
  <c r="N54" i="12"/>
  <c r="O54" i="12"/>
  <c r="N17" i="12"/>
  <c r="O17" i="12"/>
  <c r="J33" i="12"/>
  <c r="D110" i="12"/>
  <c r="J53" i="12"/>
  <c r="K53" i="12" s="1"/>
  <c r="L53" i="12" s="1"/>
  <c r="D130" i="12"/>
  <c r="J45" i="12"/>
  <c r="K45" i="12" s="1"/>
  <c r="L45" i="12" s="1"/>
  <c r="D122" i="12"/>
  <c r="I29" i="17" s="1"/>
  <c r="J31" i="12"/>
  <c r="D108" i="12"/>
  <c r="J52" i="12"/>
  <c r="K52" i="12" s="1"/>
  <c r="D129" i="12"/>
  <c r="J37" i="12"/>
  <c r="D114" i="12"/>
  <c r="K49" i="12"/>
  <c r="L49" i="12"/>
  <c r="K41" i="12"/>
  <c r="L41" i="12" s="1"/>
  <c r="K28" i="12"/>
  <c r="L28" i="12" s="1"/>
  <c r="K32" i="12"/>
  <c r="L32" i="12" s="1"/>
  <c r="K43" i="12"/>
  <c r="L43" i="12" s="1"/>
  <c r="K48" i="12"/>
  <c r="L48" i="12" s="1"/>
  <c r="K35" i="12"/>
  <c r="L35" i="12" s="1"/>
  <c r="K31" i="12"/>
  <c r="K36" i="12"/>
  <c r="L36" i="12" s="1"/>
  <c r="K44" i="12"/>
  <c r="L44" i="12" s="1"/>
  <c r="K29" i="12"/>
  <c r="L29" i="12" s="1"/>
  <c r="F50" i="4"/>
  <c r="G27" i="12"/>
  <c r="K33" i="12"/>
  <c r="L33" i="12" s="1"/>
  <c r="K47" i="12"/>
  <c r="L47" i="12" s="1"/>
  <c r="K40" i="12"/>
  <c r="L40" i="12"/>
  <c r="K50" i="4"/>
  <c r="C143" i="3"/>
  <c r="D143" i="3" s="1"/>
  <c r="C46" i="3"/>
  <c r="G46" i="3"/>
  <c r="B61" i="3"/>
  <c r="S46" i="3"/>
  <c r="O46" i="3"/>
  <c r="K46" i="3"/>
  <c r="L31" i="12" l="1"/>
  <c r="O31" i="12" s="1"/>
  <c r="K37" i="12"/>
  <c r="L37" i="12" s="1"/>
  <c r="N31" i="12"/>
  <c r="N45" i="12"/>
  <c r="O45" i="12"/>
  <c r="N43" i="12"/>
  <c r="O43" i="12"/>
  <c r="N25" i="12"/>
  <c r="O25" i="12"/>
  <c r="N32" i="12"/>
  <c r="O32" i="12"/>
  <c r="L52" i="12"/>
  <c r="AB157" i="12"/>
  <c r="X157" i="12"/>
  <c r="AM157" i="12"/>
  <c r="W157" i="12"/>
  <c r="O157" i="12"/>
  <c r="AQ157" i="12"/>
  <c r="AI157" i="12"/>
  <c r="V157" i="12"/>
  <c r="AG157" i="12"/>
  <c r="AK157" i="12"/>
  <c r="U157" i="12"/>
  <c r="M157" i="12"/>
  <c r="T157" i="12"/>
  <c r="K157" i="12"/>
  <c r="AH157" i="12"/>
  <c r="R157" i="12"/>
  <c r="P157" i="12"/>
  <c r="N157" i="12"/>
  <c r="AE157" i="12"/>
  <c r="Q157" i="12"/>
  <c r="AA157" i="12"/>
  <c r="L157" i="12"/>
  <c r="AC157" i="12"/>
  <c r="I157" i="12"/>
  <c r="AT157" i="12"/>
  <c r="AD157" i="12"/>
  <c r="S157" i="12"/>
  <c r="AP157" i="12"/>
  <c r="Z157" i="12"/>
  <c r="AL157" i="12"/>
  <c r="Y157" i="12"/>
  <c r="G157" i="12"/>
  <c r="J157" i="12"/>
  <c r="H157" i="12"/>
  <c r="AS157" i="12"/>
  <c r="AO157" i="12"/>
  <c r="AR157" i="12"/>
  <c r="AF157" i="12"/>
  <c r="AJ157" i="12"/>
  <c r="AN157" i="12"/>
  <c r="AB173" i="12"/>
  <c r="K173" i="12"/>
  <c r="AM173" i="12"/>
  <c r="AT173" i="12"/>
  <c r="AH173" i="12"/>
  <c r="M173" i="12"/>
  <c r="AA173" i="12"/>
  <c r="AO173" i="12"/>
  <c r="AL173" i="12"/>
  <c r="AC173" i="12"/>
  <c r="I173" i="12"/>
  <c r="Z173" i="12"/>
  <c r="P173" i="12"/>
  <c r="AS173" i="12"/>
  <c r="AP173" i="12"/>
  <c r="W173" i="12"/>
  <c r="T173" i="12"/>
  <c r="AQ173" i="12"/>
  <c r="Q173" i="12"/>
  <c r="AI173" i="12"/>
  <c r="AG173" i="12"/>
  <c r="N173" i="12"/>
  <c r="AE173" i="12"/>
  <c r="AR173" i="12"/>
  <c r="X173" i="12"/>
  <c r="Y173" i="12"/>
  <c r="U173" i="12"/>
  <c r="H173" i="12"/>
  <c r="AD173" i="12"/>
  <c r="R173" i="12"/>
  <c r="AN173" i="12"/>
  <c r="V173" i="12"/>
  <c r="AJ173" i="12"/>
  <c r="AK173" i="12"/>
  <c r="O173" i="12"/>
  <c r="AF173" i="12"/>
  <c r="J173" i="12"/>
  <c r="S173" i="12"/>
  <c r="L173" i="12"/>
  <c r="G173" i="12"/>
  <c r="AQ167" i="12"/>
  <c r="I167" i="12"/>
  <c r="AG167" i="12"/>
  <c r="AB167" i="12"/>
  <c r="J167" i="12"/>
  <c r="AA167" i="12"/>
  <c r="W167" i="12"/>
  <c r="AL167" i="12"/>
  <c r="Z167" i="12"/>
  <c r="X167" i="12"/>
  <c r="AO167" i="12"/>
  <c r="AR167" i="12"/>
  <c r="AN167" i="12"/>
  <c r="P167" i="12"/>
  <c r="AP167" i="12"/>
  <c r="M167" i="12"/>
  <c r="O167" i="12"/>
  <c r="AS167" i="12"/>
  <c r="N167" i="12"/>
  <c r="AI167" i="12"/>
  <c r="Q167" i="12"/>
  <c r="K167" i="12"/>
  <c r="T167" i="12"/>
  <c r="H167" i="12"/>
  <c r="AH167" i="12"/>
  <c r="S167" i="12"/>
  <c r="G167" i="12"/>
  <c r="L167" i="12"/>
  <c r="AC167" i="12"/>
  <c r="AE167" i="12"/>
  <c r="AD167" i="12"/>
  <c r="V167" i="12"/>
  <c r="AM167" i="12"/>
  <c r="R167" i="12"/>
  <c r="AT167" i="12"/>
  <c r="U167" i="12"/>
  <c r="AK167" i="12"/>
  <c r="Y167" i="12"/>
  <c r="AJ167" i="12"/>
  <c r="AF167" i="12"/>
  <c r="N23" i="12"/>
  <c r="O23" i="12"/>
  <c r="N33" i="12"/>
  <c r="O33" i="12"/>
  <c r="AM149" i="12"/>
  <c r="AG149" i="12"/>
  <c r="S149" i="12"/>
  <c r="N149" i="12"/>
  <c r="AK149" i="12"/>
  <c r="U149" i="12"/>
  <c r="H149" i="12"/>
  <c r="AN149" i="12"/>
  <c r="L149" i="12"/>
  <c r="AI149" i="12"/>
  <c r="R149" i="12"/>
  <c r="AC149" i="12"/>
  <c r="O149" i="12"/>
  <c r="AL149" i="12"/>
  <c r="Q149" i="12"/>
  <c r="AQ149" i="12"/>
  <c r="AJ149" i="12"/>
  <c r="AP149" i="12"/>
  <c r="AH149" i="12"/>
  <c r="AE149" i="12"/>
  <c r="AT149" i="12"/>
  <c r="K149" i="12"/>
  <c r="AF149" i="12"/>
  <c r="J149" i="12"/>
  <c r="Y149" i="12"/>
  <c r="Z149" i="12"/>
  <c r="AR149" i="12"/>
  <c r="T149" i="12"/>
  <c r="P149" i="12"/>
  <c r="M149" i="12"/>
  <c r="I149" i="12"/>
  <c r="G149" i="12"/>
  <c r="V149" i="12"/>
  <c r="AA149" i="12"/>
  <c r="W149" i="12"/>
  <c r="X149" i="12"/>
  <c r="AD149" i="12"/>
  <c r="AO149" i="12"/>
  <c r="AB149" i="12"/>
  <c r="AS149" i="12"/>
  <c r="AN155" i="12"/>
  <c r="AS155" i="12"/>
  <c r="Y155" i="12"/>
  <c r="G155" i="12"/>
  <c r="AL155" i="12"/>
  <c r="AO155" i="12"/>
  <c r="H155" i="12"/>
  <c r="AJ155" i="12"/>
  <c r="X155" i="12"/>
  <c r="S155" i="12"/>
  <c r="AK155" i="12"/>
  <c r="AE155" i="12"/>
  <c r="V155" i="12"/>
  <c r="AD155" i="12"/>
  <c r="AH155" i="12"/>
  <c r="AC155" i="12"/>
  <c r="AI155" i="12"/>
  <c r="AB155" i="12"/>
  <c r="AG155" i="12"/>
  <c r="AP155" i="12"/>
  <c r="O155" i="12"/>
  <c r="R155" i="12"/>
  <c r="AA155" i="12"/>
  <c r="P155" i="12"/>
  <c r="W155" i="12"/>
  <c r="I155" i="12"/>
  <c r="J155" i="12"/>
  <c r="M155" i="12"/>
  <c r="T155" i="12"/>
  <c r="Q155" i="12"/>
  <c r="AF155" i="12"/>
  <c r="U155" i="12"/>
  <c r="AQ155" i="12"/>
  <c r="AM155" i="12"/>
  <c r="AT155" i="12"/>
  <c r="N155" i="12"/>
  <c r="K155" i="12"/>
  <c r="AR155" i="12"/>
  <c r="L155" i="12"/>
  <c r="Z155" i="12"/>
  <c r="AK164" i="12"/>
  <c r="AB164" i="12"/>
  <c r="AM164" i="12"/>
  <c r="L164" i="12"/>
  <c r="AL164" i="12"/>
  <c r="AP164" i="12"/>
  <c r="AS164" i="12"/>
  <c r="AT164" i="12"/>
  <c r="Z164" i="12"/>
  <c r="AC164" i="12"/>
  <c r="M164" i="12"/>
  <c r="Q164" i="12"/>
  <c r="T164" i="12"/>
  <c r="U164" i="12"/>
  <c r="AN164" i="12"/>
  <c r="AQ164" i="12"/>
  <c r="AA164" i="12"/>
  <c r="AE164" i="12"/>
  <c r="AH164" i="12"/>
  <c r="AI164" i="12"/>
  <c r="AD164" i="12"/>
  <c r="O164" i="12"/>
  <c r="R164" i="12"/>
  <c r="AO164" i="12"/>
  <c r="I164" i="12"/>
  <c r="J164" i="12"/>
  <c r="AR164" i="12"/>
  <c r="V164" i="12"/>
  <c r="N164" i="12"/>
  <c r="H164" i="12"/>
  <c r="Y164" i="12"/>
  <c r="K164" i="12"/>
  <c r="W164" i="12"/>
  <c r="X164" i="12"/>
  <c r="P164" i="12"/>
  <c r="S164" i="12"/>
  <c r="AG164" i="12"/>
  <c r="G164" i="12"/>
  <c r="AF164" i="12"/>
  <c r="AJ164" i="12"/>
  <c r="X152" i="12"/>
  <c r="AR152" i="12"/>
  <c r="AK152" i="12"/>
  <c r="AP152" i="12"/>
  <c r="AH152" i="12"/>
  <c r="G152" i="12"/>
  <c r="AQ152" i="12"/>
  <c r="AN152" i="12"/>
  <c r="AG152" i="12"/>
  <c r="AM152" i="12"/>
  <c r="AE152" i="12"/>
  <c r="AB152" i="12"/>
  <c r="S152" i="12"/>
  <c r="L152" i="12"/>
  <c r="O152" i="12"/>
  <c r="N152" i="12"/>
  <c r="AF152" i="12"/>
  <c r="H152" i="12"/>
  <c r="Q152" i="12"/>
  <c r="AI152" i="12"/>
  <c r="AD152" i="12"/>
  <c r="Z152" i="12"/>
  <c r="I152" i="12"/>
  <c r="W152" i="12"/>
  <c r="AL152" i="12"/>
  <c r="AA152" i="12"/>
  <c r="T152" i="12"/>
  <c r="AS152" i="12"/>
  <c r="AJ152" i="12"/>
  <c r="Y152" i="12"/>
  <c r="J152" i="12"/>
  <c r="AC152" i="12"/>
  <c r="K152" i="12"/>
  <c r="P152" i="12"/>
  <c r="AO152" i="12"/>
  <c r="U152" i="12"/>
  <c r="M152" i="12"/>
  <c r="R152" i="12"/>
  <c r="V152" i="12"/>
  <c r="AT152" i="12"/>
  <c r="S169" i="12"/>
  <c r="AA169" i="12"/>
  <c r="L169" i="12"/>
  <c r="W169" i="12"/>
  <c r="R169" i="12"/>
  <c r="AJ169" i="12"/>
  <c r="Y169" i="12"/>
  <c r="M169" i="12"/>
  <c r="AF169" i="12"/>
  <c r="J169" i="12"/>
  <c r="AQ169" i="12"/>
  <c r="AD169" i="12"/>
  <c r="AM169" i="12"/>
  <c r="AC169" i="12"/>
  <c r="Z169" i="12"/>
  <c r="G169" i="12"/>
  <c r="AT169" i="12"/>
  <c r="AP169" i="12"/>
  <c r="AN169" i="12"/>
  <c r="V169" i="12"/>
  <c r="AS169" i="12"/>
  <c r="Q169" i="12"/>
  <c r="AI169" i="12"/>
  <c r="O169" i="12"/>
  <c r="AB169" i="12"/>
  <c r="H169" i="12"/>
  <c r="AK169" i="12"/>
  <c r="I169" i="12"/>
  <c r="AR169" i="12"/>
  <c r="AL169" i="12"/>
  <c r="N169" i="12"/>
  <c r="AH169" i="12"/>
  <c r="AE169" i="12"/>
  <c r="AG169" i="12"/>
  <c r="AO169" i="12"/>
  <c r="X169" i="12"/>
  <c r="T169" i="12"/>
  <c r="U169" i="12"/>
  <c r="P169" i="12"/>
  <c r="K169" i="12"/>
  <c r="N40" i="12"/>
  <c r="O40" i="12"/>
  <c r="N28" i="12"/>
  <c r="O28" i="12"/>
  <c r="J27" i="12"/>
  <c r="D104" i="12"/>
  <c r="G14" i="12"/>
  <c r="N35" i="12"/>
  <c r="O35" i="12"/>
  <c r="N172" i="12"/>
  <c r="AF172" i="12"/>
  <c r="P172" i="12"/>
  <c r="W172" i="12"/>
  <c r="X172" i="12"/>
  <c r="T172" i="12"/>
  <c r="AK172" i="12"/>
  <c r="G172" i="12"/>
  <c r="V172" i="12"/>
  <c r="AG172" i="12"/>
  <c r="L172" i="12"/>
  <c r="AQ172" i="12"/>
  <c r="H172" i="12"/>
  <c r="Y172" i="12"/>
  <c r="AL172" i="12"/>
  <c r="AC172" i="12"/>
  <c r="AA172" i="12"/>
  <c r="AM172" i="12"/>
  <c r="M172" i="12"/>
  <c r="AP172" i="12"/>
  <c r="O172" i="12"/>
  <c r="AI172" i="12"/>
  <c r="R172" i="12"/>
  <c r="AO172" i="12"/>
  <c r="I172" i="12"/>
  <c r="J172" i="12"/>
  <c r="AS172" i="12"/>
  <c r="K172" i="12"/>
  <c r="S172" i="12"/>
  <c r="AB172" i="12"/>
  <c r="AD172" i="12"/>
  <c r="AH172" i="12"/>
  <c r="AT172" i="12"/>
  <c r="Z172" i="12"/>
  <c r="AN172" i="12"/>
  <c r="AR172" i="12"/>
  <c r="AJ172" i="12"/>
  <c r="U172" i="12"/>
  <c r="Q172" i="12"/>
  <c r="AE172" i="12"/>
  <c r="G153" i="12"/>
  <c r="AT153" i="12"/>
  <c r="T153" i="12"/>
  <c r="AS153" i="12"/>
  <c r="AK153" i="12"/>
  <c r="Q153" i="12"/>
  <c r="I153" i="12"/>
  <c r="AR153" i="12"/>
  <c r="P153" i="12"/>
  <c r="AP153" i="12"/>
  <c r="AH153" i="12"/>
  <c r="AN153" i="12"/>
  <c r="AA153" i="12"/>
  <c r="N153" i="12"/>
  <c r="AM153" i="12"/>
  <c r="AL153" i="12"/>
  <c r="AJ153" i="12"/>
  <c r="L153" i="12"/>
  <c r="AG153" i="12"/>
  <c r="AQ153" i="12"/>
  <c r="AF153" i="12"/>
  <c r="H153" i="12"/>
  <c r="K153" i="12"/>
  <c r="Y153" i="12"/>
  <c r="Z153" i="12"/>
  <c r="J153" i="12"/>
  <c r="AI153" i="12"/>
  <c r="V153" i="12"/>
  <c r="R153" i="12"/>
  <c r="U153" i="12"/>
  <c r="AE153" i="12"/>
  <c r="AO153" i="12"/>
  <c r="AC153" i="12"/>
  <c r="S153" i="12"/>
  <c r="AD153" i="12"/>
  <c r="M153" i="12"/>
  <c r="X153" i="12"/>
  <c r="W153" i="12"/>
  <c r="AB153" i="12"/>
  <c r="O153" i="12"/>
  <c r="N42" i="12"/>
  <c r="O42" i="12"/>
  <c r="AD168" i="12"/>
  <c r="AL168" i="12"/>
  <c r="R168" i="12"/>
  <c r="AS168" i="12"/>
  <c r="Y168" i="12"/>
  <c r="AP168" i="12"/>
  <c r="AF168" i="12"/>
  <c r="T168" i="12"/>
  <c r="AM168" i="12"/>
  <c r="Q168" i="12"/>
  <c r="K168" i="12"/>
  <c r="G168" i="12"/>
  <c r="AJ168" i="12"/>
  <c r="AG168" i="12"/>
  <c r="J168" i="12"/>
  <c r="H168" i="12"/>
  <c r="AQ168" i="12"/>
  <c r="M168" i="12"/>
  <c r="X168" i="12"/>
  <c r="S168" i="12"/>
  <c r="AH168" i="12"/>
  <c r="AI168" i="12"/>
  <c r="O168" i="12"/>
  <c r="AR168" i="12"/>
  <c r="P168" i="12"/>
  <c r="N168" i="12"/>
  <c r="AA168" i="12"/>
  <c r="L168" i="12"/>
  <c r="AC168" i="12"/>
  <c r="Z168" i="12"/>
  <c r="AB168" i="12"/>
  <c r="AN168" i="12"/>
  <c r="AO168" i="12"/>
  <c r="AE168" i="12"/>
  <c r="U168" i="12"/>
  <c r="AT168" i="12"/>
  <c r="I168" i="12"/>
  <c r="AK168" i="12"/>
  <c r="V168" i="12"/>
  <c r="W168" i="12"/>
  <c r="K148" i="12"/>
  <c r="AK148" i="12"/>
  <c r="H148" i="12"/>
  <c r="AL148" i="12"/>
  <c r="L148" i="12"/>
  <c r="AC148" i="12"/>
  <c r="AD148" i="12"/>
  <c r="Y148" i="12"/>
  <c r="AQ148" i="12"/>
  <c r="I148" i="12"/>
  <c r="N148" i="12"/>
  <c r="AM148" i="12"/>
  <c r="AH148" i="12"/>
  <c r="AT148" i="12"/>
  <c r="W148" i="12"/>
  <c r="Z148" i="12"/>
  <c r="R148" i="12"/>
  <c r="U148" i="12"/>
  <c r="Q148" i="12"/>
  <c r="V148" i="12"/>
  <c r="AJ148" i="12"/>
  <c r="T148" i="12"/>
  <c r="AA148" i="12"/>
  <c r="AB148" i="12"/>
  <c r="P148" i="12"/>
  <c r="AG148" i="12"/>
  <c r="AE148" i="12"/>
  <c r="AF148" i="12"/>
  <c r="M148" i="12"/>
  <c r="G148" i="12"/>
  <c r="AI148" i="12"/>
  <c r="AN148" i="12"/>
  <c r="X148" i="12"/>
  <c r="AP148" i="12"/>
  <c r="AS148" i="12"/>
  <c r="AO148" i="12"/>
  <c r="S148" i="12"/>
  <c r="O148" i="12"/>
  <c r="J148" i="12"/>
  <c r="AR148" i="12"/>
  <c r="N36" i="12"/>
  <c r="O36" i="12"/>
  <c r="N48" i="12"/>
  <c r="O48" i="12"/>
  <c r="K39" i="12"/>
  <c r="L39" i="12" s="1"/>
  <c r="N29" i="12"/>
  <c r="O29" i="12"/>
  <c r="N41" i="12"/>
  <c r="O41" i="12"/>
  <c r="AD151" i="12"/>
  <c r="AP151" i="12"/>
  <c r="S151" i="12"/>
  <c r="AQ151" i="12"/>
  <c r="AN151" i="12"/>
  <c r="R151" i="12"/>
  <c r="I151" i="12"/>
  <c r="L151" i="12"/>
  <c r="AL151" i="12"/>
  <c r="U151" i="12"/>
  <c r="X151" i="12"/>
  <c r="J151" i="12"/>
  <c r="AB151" i="12"/>
  <c r="O151" i="12"/>
  <c r="V151" i="12"/>
  <c r="AT151" i="12"/>
  <c r="AS151" i="12"/>
  <c r="T151" i="12"/>
  <c r="AG151" i="12"/>
  <c r="AF151" i="12"/>
  <c r="K151" i="12"/>
  <c r="AO151" i="12"/>
  <c r="AJ151" i="12"/>
  <c r="P151" i="12"/>
  <c r="AM151" i="12"/>
  <c r="G151" i="12"/>
  <c r="H151" i="12"/>
  <c r="AR151" i="12"/>
  <c r="N151" i="12"/>
  <c r="AI151" i="12"/>
  <c r="AH151" i="12"/>
  <c r="M151" i="12"/>
  <c r="W151" i="12"/>
  <c r="AA151" i="12"/>
  <c r="AC151" i="12"/>
  <c r="AK151" i="12"/>
  <c r="Z151" i="12"/>
  <c r="AE151" i="12"/>
  <c r="Y151" i="12"/>
  <c r="Q151" i="12"/>
  <c r="L160" i="12"/>
  <c r="P160" i="12"/>
  <c r="AN160" i="12"/>
  <c r="AB160" i="12"/>
  <c r="R160" i="12"/>
  <c r="W160" i="12"/>
  <c r="T160" i="12"/>
  <c r="K160" i="12"/>
  <c r="AR160" i="12"/>
  <c r="AH160" i="12"/>
  <c r="AA160" i="12"/>
  <c r="AJ160" i="12"/>
  <c r="AM160" i="12"/>
  <c r="AO160" i="12"/>
  <c r="AL160" i="12"/>
  <c r="G160" i="12"/>
  <c r="AT160" i="12"/>
  <c r="AQ160" i="12"/>
  <c r="I160" i="12"/>
  <c r="N160" i="12"/>
  <c r="Q160" i="12"/>
  <c r="AK160" i="12"/>
  <c r="AI160" i="12"/>
  <c r="AS160" i="12"/>
  <c r="AP160" i="12"/>
  <c r="V160" i="12"/>
  <c r="U160" i="12"/>
  <c r="AG160" i="12"/>
  <c r="O160" i="12"/>
  <c r="Y160" i="12"/>
  <c r="AC160" i="12"/>
  <c r="AE160" i="12"/>
  <c r="J160" i="12"/>
  <c r="AD160" i="12"/>
  <c r="M160" i="12"/>
  <c r="H160" i="12"/>
  <c r="S160" i="12"/>
  <c r="X160" i="12"/>
  <c r="AF160" i="12"/>
  <c r="Z160" i="12"/>
  <c r="N53" i="12"/>
  <c r="O53" i="12"/>
  <c r="Z161" i="12"/>
  <c r="V161" i="12"/>
  <c r="AT161" i="12"/>
  <c r="G161" i="12"/>
  <c r="AP161" i="12"/>
  <c r="T161" i="12"/>
  <c r="AR161" i="12"/>
  <c r="S161" i="12"/>
  <c r="N161" i="12"/>
  <c r="AN161" i="12"/>
  <c r="AI161" i="12"/>
  <c r="O161" i="12"/>
  <c r="AL161" i="12"/>
  <c r="Q161" i="12"/>
  <c r="M161" i="12"/>
  <c r="Y161" i="12"/>
  <c r="I161" i="12"/>
  <c r="AG161" i="12"/>
  <c r="J161" i="12"/>
  <c r="AF161" i="12"/>
  <c r="P161" i="12"/>
  <c r="AQ161" i="12"/>
  <c r="X161" i="12"/>
  <c r="AM161" i="12"/>
  <c r="K161" i="12"/>
  <c r="AB161" i="12"/>
  <c r="AJ161" i="12"/>
  <c r="AE161" i="12"/>
  <c r="AH161" i="12"/>
  <c r="U161" i="12"/>
  <c r="AC161" i="12"/>
  <c r="AO161" i="12"/>
  <c r="AS161" i="12"/>
  <c r="AD161" i="12"/>
  <c r="H161" i="12"/>
  <c r="AK161" i="12"/>
  <c r="AA161" i="12"/>
  <c r="W161" i="12"/>
  <c r="L161" i="12"/>
  <c r="R161" i="12"/>
  <c r="N47" i="12"/>
  <c r="O47" i="12"/>
  <c r="S163" i="12"/>
  <c r="O163" i="12"/>
  <c r="AF163" i="12"/>
  <c r="AE163" i="12"/>
  <c r="AO163" i="12"/>
  <c r="AR163" i="12"/>
  <c r="T163" i="12"/>
  <c r="M163" i="12"/>
  <c r="AD163" i="12"/>
  <c r="AA163" i="12"/>
  <c r="AM163" i="12"/>
  <c r="P163" i="12"/>
  <c r="AJ163" i="12"/>
  <c r="K163" i="12"/>
  <c r="W163" i="12"/>
  <c r="J163" i="12"/>
  <c r="U163" i="12"/>
  <c r="N163" i="12"/>
  <c r="AK163" i="12"/>
  <c r="Z163" i="12"/>
  <c r="L163" i="12"/>
  <c r="V163" i="12"/>
  <c r="AQ163" i="12"/>
  <c r="Y163" i="12"/>
  <c r="AI163" i="12"/>
  <c r="AG163" i="12"/>
  <c r="AH163" i="12"/>
  <c r="AC163" i="12"/>
  <c r="H163" i="12"/>
  <c r="X163" i="12"/>
  <c r="AB163" i="12"/>
  <c r="AS163" i="12"/>
  <c r="AT163" i="12"/>
  <c r="G163" i="12"/>
  <c r="AN163" i="12"/>
  <c r="Q163" i="12"/>
  <c r="R163" i="12"/>
  <c r="AL163" i="12"/>
  <c r="AP163" i="12"/>
  <c r="I163" i="12"/>
  <c r="AO156" i="12"/>
  <c r="H156" i="12"/>
  <c r="AC156" i="12"/>
  <c r="AI156" i="12"/>
  <c r="AB156" i="12"/>
  <c r="AM156" i="12"/>
  <c r="W156" i="12"/>
  <c r="S156" i="12"/>
  <c r="AK156" i="12"/>
  <c r="O156" i="12"/>
  <c r="N156" i="12"/>
  <c r="Z156" i="12"/>
  <c r="U156" i="12"/>
  <c r="M156" i="12"/>
  <c r="AG156" i="12"/>
  <c r="Q156" i="12"/>
  <c r="AA156" i="12"/>
  <c r="Y156" i="12"/>
  <c r="R156" i="12"/>
  <c r="J156" i="12"/>
  <c r="K156" i="12"/>
  <c r="AT156" i="12"/>
  <c r="G156" i="12"/>
  <c r="AR156" i="12"/>
  <c r="I156" i="12"/>
  <c r="AJ156" i="12"/>
  <c r="P156" i="12"/>
  <c r="L156" i="12"/>
  <c r="AE156" i="12"/>
  <c r="X156" i="12"/>
  <c r="AD156" i="12"/>
  <c r="AP156" i="12"/>
  <c r="AN156" i="12"/>
  <c r="AL156" i="12"/>
  <c r="T156" i="12"/>
  <c r="AH156" i="12"/>
  <c r="V156" i="12"/>
  <c r="AQ156" i="12"/>
  <c r="AF156" i="12"/>
  <c r="AS156" i="12"/>
  <c r="N44" i="12"/>
  <c r="O44" i="12"/>
  <c r="N49" i="12"/>
  <c r="O49" i="12"/>
  <c r="AH165" i="12"/>
  <c r="G165" i="12"/>
  <c r="AI165" i="12"/>
  <c r="AD165" i="12"/>
  <c r="Q165" i="12"/>
  <c r="I165" i="12"/>
  <c r="AK165" i="12"/>
  <c r="J165" i="12"/>
  <c r="AR165" i="12"/>
  <c r="V165" i="12"/>
  <c r="AE165" i="12"/>
  <c r="W165" i="12"/>
  <c r="L165" i="12"/>
  <c r="X165" i="12"/>
  <c r="AL165" i="12"/>
  <c r="S165" i="12"/>
  <c r="Z165" i="12"/>
  <c r="M165" i="12"/>
  <c r="AG165" i="12"/>
  <c r="AN165" i="12"/>
  <c r="AC165" i="12"/>
  <c r="AA165" i="12"/>
  <c r="H165" i="12"/>
  <c r="Y165" i="12"/>
  <c r="T165" i="12"/>
  <c r="AF165" i="12"/>
  <c r="U165" i="12"/>
  <c r="AP165" i="12"/>
  <c r="AS165" i="12"/>
  <c r="AT165" i="12"/>
  <c r="AQ165" i="12"/>
  <c r="AJ165" i="12"/>
  <c r="K165" i="12"/>
  <c r="N165" i="12"/>
  <c r="P165" i="12"/>
  <c r="O165" i="12"/>
  <c r="AO165" i="12"/>
  <c r="AB165" i="12"/>
  <c r="R165" i="12"/>
  <c r="AM165" i="12"/>
  <c r="J159" i="12"/>
  <c r="AA159" i="12"/>
  <c r="U159" i="12"/>
  <c r="AP159" i="12"/>
  <c r="AJ159" i="12"/>
  <c r="Z159" i="12"/>
  <c r="AO159" i="12"/>
  <c r="AB159" i="12"/>
  <c r="AN159" i="12"/>
  <c r="AG159" i="12"/>
  <c r="G159" i="12"/>
  <c r="AL159" i="12"/>
  <c r="AQ159" i="12"/>
  <c r="AM159" i="12"/>
  <c r="AR159" i="12"/>
  <c r="AT159" i="12"/>
  <c r="S159" i="12"/>
  <c r="N159" i="12"/>
  <c r="I159" i="12"/>
  <c r="Q159" i="12"/>
  <c r="AF159" i="12"/>
  <c r="L159" i="12"/>
  <c r="Y159" i="12"/>
  <c r="AS159" i="12"/>
  <c r="M159" i="12"/>
  <c r="H159" i="12"/>
  <c r="W159" i="12"/>
  <c r="K159" i="12"/>
  <c r="T159" i="12"/>
  <c r="AD159" i="12"/>
  <c r="V159" i="12"/>
  <c r="R159" i="12"/>
  <c r="AK159" i="12"/>
  <c r="AE159" i="12"/>
  <c r="AC159" i="12"/>
  <c r="AI159" i="12"/>
  <c r="O159" i="12"/>
  <c r="P159" i="12"/>
  <c r="AH159" i="12"/>
  <c r="X159" i="12"/>
  <c r="K27" i="12"/>
  <c r="L27" i="12" s="1"/>
  <c r="K61" i="3"/>
  <c r="C61" i="3"/>
  <c r="S61" i="3"/>
  <c r="B76" i="3"/>
  <c r="O61" i="3"/>
  <c r="G61" i="3"/>
  <c r="O37" i="12" l="1"/>
  <c r="N37" i="12"/>
  <c r="N39" i="12"/>
  <c r="O39" i="12"/>
  <c r="N52" i="12"/>
  <c r="O52" i="12"/>
  <c r="AP147" i="12"/>
  <c r="AP177" i="12" s="1"/>
  <c r="AP178" i="12" s="1"/>
  <c r="L147" i="12"/>
  <c r="L177" i="12" s="1"/>
  <c r="L178" i="12" s="1"/>
  <c r="AC147" i="12"/>
  <c r="AC177" i="12" s="1"/>
  <c r="AC178" i="12" s="1"/>
  <c r="AL147" i="12"/>
  <c r="AL177" i="12" s="1"/>
  <c r="AL178" i="12" s="1"/>
  <c r="Y147" i="12"/>
  <c r="Y177" i="12" s="1"/>
  <c r="Y178" i="12" s="1"/>
  <c r="AQ147" i="12"/>
  <c r="AQ177" i="12" s="1"/>
  <c r="AQ178" i="12" s="1"/>
  <c r="I147" i="12"/>
  <c r="I177" i="12" s="1"/>
  <c r="I178" i="12" s="1"/>
  <c r="R147" i="12"/>
  <c r="R177" i="12" s="1"/>
  <c r="R178" i="12" s="1"/>
  <c r="AM147" i="12"/>
  <c r="AM177" i="12" s="1"/>
  <c r="AM178" i="12" s="1"/>
  <c r="J147" i="12"/>
  <c r="J177" i="12" s="1"/>
  <c r="J178" i="12" s="1"/>
  <c r="V147" i="12"/>
  <c r="V177" i="12" s="1"/>
  <c r="V178" i="12" s="1"/>
  <c r="W147" i="12"/>
  <c r="W177" i="12" s="1"/>
  <c r="W178" i="12" s="1"/>
  <c r="AH147" i="12"/>
  <c r="AH177" i="12" s="1"/>
  <c r="AH178" i="12" s="1"/>
  <c r="Z147" i="12"/>
  <c r="Z177" i="12" s="1"/>
  <c r="Z178" i="12" s="1"/>
  <c r="U147" i="12"/>
  <c r="U177" i="12" s="1"/>
  <c r="U178" i="12" s="1"/>
  <c r="Q147" i="12"/>
  <c r="Q177" i="12" s="1"/>
  <c r="Q178" i="12" s="1"/>
  <c r="AD147" i="12"/>
  <c r="AD177" i="12" s="1"/>
  <c r="AD178" i="12" s="1"/>
  <c r="AR147" i="12"/>
  <c r="AR177" i="12" s="1"/>
  <c r="AR178" i="12" s="1"/>
  <c r="AN147" i="12"/>
  <c r="AN177" i="12" s="1"/>
  <c r="AN178" i="12" s="1"/>
  <c r="X147" i="12"/>
  <c r="X177" i="12" s="1"/>
  <c r="X178" i="12" s="1"/>
  <c r="AI147" i="12"/>
  <c r="AI177" i="12" s="1"/>
  <c r="AI178" i="12" s="1"/>
  <c r="AE147" i="12"/>
  <c r="AE177" i="12" s="1"/>
  <c r="AE178" i="12" s="1"/>
  <c r="AF147" i="12"/>
  <c r="AF177" i="12" s="1"/>
  <c r="AF178" i="12" s="1"/>
  <c r="AT147" i="12"/>
  <c r="AT177" i="12" s="1"/>
  <c r="AT178" i="12" s="1"/>
  <c r="K147" i="12"/>
  <c r="K177" i="12" s="1"/>
  <c r="K178" i="12" s="1"/>
  <c r="AK147" i="12"/>
  <c r="AK177" i="12" s="1"/>
  <c r="AK178" i="12" s="1"/>
  <c r="H147" i="12"/>
  <c r="H177" i="12" s="1"/>
  <c r="H178" i="12" s="1"/>
  <c r="AS147" i="12"/>
  <c r="AS177" i="12" s="1"/>
  <c r="AS178" i="12" s="1"/>
  <c r="AO147" i="12"/>
  <c r="AO177" i="12" s="1"/>
  <c r="AO178" i="12" s="1"/>
  <c r="AB147" i="12"/>
  <c r="AB177" i="12" s="1"/>
  <c r="AB178" i="12" s="1"/>
  <c r="T147" i="12"/>
  <c r="T177" i="12" s="1"/>
  <c r="T178" i="12" s="1"/>
  <c r="P147" i="12"/>
  <c r="P177" i="12" s="1"/>
  <c r="P178" i="12" s="1"/>
  <c r="S147" i="12"/>
  <c r="S177" i="12" s="1"/>
  <c r="S178" i="12" s="1"/>
  <c r="O147" i="12"/>
  <c r="O177" i="12" s="1"/>
  <c r="O178" i="12" s="1"/>
  <c r="AJ147" i="12"/>
  <c r="AJ177" i="12" s="1"/>
  <c r="AJ178" i="12" s="1"/>
  <c r="N147" i="12"/>
  <c r="N177" i="12" s="1"/>
  <c r="N178" i="12" s="1"/>
  <c r="M147" i="12"/>
  <c r="M177" i="12" s="1"/>
  <c r="M178" i="12" s="1"/>
  <c r="G147" i="12"/>
  <c r="AG147" i="12"/>
  <c r="AG177" i="12" s="1"/>
  <c r="AG178" i="12" s="1"/>
  <c r="AA147" i="12"/>
  <c r="AA177" i="12" s="1"/>
  <c r="AA178" i="12" s="1"/>
  <c r="C187" i="12"/>
  <c r="H29" i="17"/>
  <c r="K29" i="17" s="1"/>
  <c r="N27" i="12"/>
  <c r="O27" i="12"/>
  <c r="C76" i="3"/>
  <c r="S76" i="3"/>
  <c r="O76" i="3"/>
  <c r="B91" i="3"/>
  <c r="K76" i="3"/>
  <c r="G76" i="3"/>
  <c r="G177" i="12" l="1"/>
  <c r="G178" i="12" s="1"/>
  <c r="D181" i="12"/>
  <c r="D183" i="12" s="1"/>
  <c r="D187" i="12" s="1"/>
  <c r="D182" i="12"/>
  <c r="S91" i="3"/>
  <c r="K91" i="3"/>
  <c r="C91" i="3"/>
  <c r="G91" i="3"/>
  <c r="O91" i="3"/>
  <c r="B106" i="3"/>
  <c r="S106" i="3" l="1"/>
  <c r="K106" i="3"/>
  <c r="C106" i="3"/>
  <c r="B121" i="3"/>
  <c r="K121" i="3" s="1"/>
  <c r="O106" i="3"/>
  <c r="G106" i="3"/>
  <c r="G121" i="3" l="1"/>
  <c r="C121" i="3"/>
  <c r="S121" i="3"/>
  <c r="O121" i="3"/>
  <c r="C204" i="2" l="1"/>
  <c r="C205" i="2" s="1"/>
  <c r="C208" i="2" s="1"/>
  <c r="T134" i="2"/>
  <c r="P134" i="2"/>
  <c r="L134" i="2"/>
  <c r="H134" i="2"/>
  <c r="D134" i="2"/>
  <c r="T133" i="2"/>
  <c r="P133" i="2"/>
  <c r="L133" i="2"/>
  <c r="H133" i="2"/>
  <c r="D133" i="2"/>
  <c r="T132" i="2"/>
  <c r="P132" i="2"/>
  <c r="L132" i="2"/>
  <c r="H132" i="2"/>
  <c r="D132" i="2"/>
  <c r="T131" i="2"/>
  <c r="P131" i="2"/>
  <c r="L131" i="2"/>
  <c r="H131" i="2"/>
  <c r="D131" i="2"/>
  <c r="T130" i="2"/>
  <c r="P130" i="2"/>
  <c r="L130" i="2"/>
  <c r="H130" i="2"/>
  <c r="D130" i="2"/>
  <c r="T127" i="2"/>
  <c r="U127" i="2" s="1"/>
  <c r="P127" i="2"/>
  <c r="Q127" i="2" s="1"/>
  <c r="L127" i="2"/>
  <c r="M127" i="2" s="1"/>
  <c r="H127" i="2"/>
  <c r="I127" i="2" s="1"/>
  <c r="D127" i="2"/>
  <c r="E127" i="2" s="1"/>
  <c r="T126" i="2"/>
  <c r="U126" i="2" s="1"/>
  <c r="P126" i="2"/>
  <c r="Q126" i="2" s="1"/>
  <c r="L126" i="2"/>
  <c r="M126" i="2" s="1"/>
  <c r="H126" i="2"/>
  <c r="I126" i="2" s="1"/>
  <c r="D126" i="2"/>
  <c r="E126" i="2" s="1"/>
  <c r="T125" i="2"/>
  <c r="U125" i="2" s="1"/>
  <c r="P125" i="2"/>
  <c r="Q125" i="2" s="1"/>
  <c r="L125" i="2"/>
  <c r="M125" i="2" s="1"/>
  <c r="H125" i="2"/>
  <c r="I125" i="2" s="1"/>
  <c r="D125" i="2"/>
  <c r="E125" i="2" s="1"/>
  <c r="T124" i="2"/>
  <c r="U124" i="2" s="1"/>
  <c r="P124" i="2"/>
  <c r="Q124" i="2" s="1"/>
  <c r="L124" i="2"/>
  <c r="M124" i="2" s="1"/>
  <c r="H124" i="2"/>
  <c r="I124" i="2" s="1"/>
  <c r="D124" i="2"/>
  <c r="E124" i="2" s="1"/>
  <c r="T123" i="2"/>
  <c r="L181" i="2" s="1"/>
  <c r="E48" i="4" s="1"/>
  <c r="G55" i="13" s="1"/>
  <c r="P123" i="2"/>
  <c r="Q123" i="2" s="1"/>
  <c r="M180" i="2" s="1"/>
  <c r="J47" i="4" s="1"/>
  <c r="L123" i="2"/>
  <c r="H123" i="2"/>
  <c r="I123" i="2" s="1"/>
  <c r="M178" i="2" s="1"/>
  <c r="J45" i="4" s="1"/>
  <c r="D123" i="2"/>
  <c r="E123" i="2" s="1"/>
  <c r="M177" i="2" s="1"/>
  <c r="J44" i="4" s="1"/>
  <c r="T119" i="2"/>
  <c r="P119" i="2"/>
  <c r="L119" i="2"/>
  <c r="H119" i="2"/>
  <c r="D119" i="2"/>
  <c r="T118" i="2"/>
  <c r="P118" i="2"/>
  <c r="L118" i="2"/>
  <c r="H118" i="2"/>
  <c r="D118" i="2"/>
  <c r="T117" i="2"/>
  <c r="P117" i="2"/>
  <c r="L117" i="2"/>
  <c r="H117" i="2"/>
  <c r="D117" i="2"/>
  <c r="T116" i="2"/>
  <c r="P116" i="2"/>
  <c r="L116" i="2"/>
  <c r="H116" i="2"/>
  <c r="D116" i="2"/>
  <c r="T115" i="2"/>
  <c r="P115" i="2"/>
  <c r="L115" i="2"/>
  <c r="H115" i="2"/>
  <c r="D115" i="2"/>
  <c r="T112" i="2"/>
  <c r="U112" i="2" s="1"/>
  <c r="P112" i="2"/>
  <c r="Q112" i="2" s="1"/>
  <c r="L112" i="2"/>
  <c r="M112" i="2" s="1"/>
  <c r="H112" i="2"/>
  <c r="I112" i="2" s="1"/>
  <c r="D112" i="2"/>
  <c r="E112" i="2" s="1"/>
  <c r="T111" i="2"/>
  <c r="U111" i="2" s="1"/>
  <c r="P111" i="2"/>
  <c r="Q111" i="2" s="1"/>
  <c r="L111" i="2"/>
  <c r="M111" i="2" s="1"/>
  <c r="H111" i="2"/>
  <c r="I111" i="2" s="1"/>
  <c r="D111" i="2"/>
  <c r="E111" i="2" s="1"/>
  <c r="T110" i="2"/>
  <c r="U110" i="2" s="1"/>
  <c r="P110" i="2"/>
  <c r="Q110" i="2" s="1"/>
  <c r="L110" i="2"/>
  <c r="M110" i="2" s="1"/>
  <c r="H110" i="2"/>
  <c r="I110" i="2" s="1"/>
  <c r="D110" i="2"/>
  <c r="E110" i="2" s="1"/>
  <c r="T109" i="2"/>
  <c r="U109" i="2" s="1"/>
  <c r="P109" i="2"/>
  <c r="Q109" i="2" s="1"/>
  <c r="L109" i="2"/>
  <c r="M109" i="2" s="1"/>
  <c r="H109" i="2"/>
  <c r="I109" i="2" s="1"/>
  <c r="D109" i="2"/>
  <c r="E109" i="2" s="1"/>
  <c r="T108" i="2"/>
  <c r="U108" i="2" s="1"/>
  <c r="M176" i="2" s="1"/>
  <c r="J43" i="4" s="1"/>
  <c r="P108" i="2"/>
  <c r="L108" i="2"/>
  <c r="H108" i="2"/>
  <c r="L173" i="2" s="1"/>
  <c r="E40" i="4" s="1"/>
  <c r="G47" i="13" s="1"/>
  <c r="D108" i="2"/>
  <c r="E108" i="2" s="1"/>
  <c r="M172" i="2" s="1"/>
  <c r="J39" i="4" s="1"/>
  <c r="T104" i="2"/>
  <c r="P104" i="2"/>
  <c r="L104" i="2"/>
  <c r="H104" i="2"/>
  <c r="D104" i="2"/>
  <c r="T103" i="2"/>
  <c r="P103" i="2"/>
  <c r="L103" i="2"/>
  <c r="H103" i="2"/>
  <c r="D103" i="2"/>
  <c r="T102" i="2"/>
  <c r="P102" i="2"/>
  <c r="L102" i="2"/>
  <c r="H102" i="2"/>
  <c r="D102" i="2"/>
  <c r="T101" i="2"/>
  <c r="P101" i="2"/>
  <c r="L101" i="2"/>
  <c r="H101" i="2"/>
  <c r="D101" i="2"/>
  <c r="T100" i="2"/>
  <c r="P100" i="2"/>
  <c r="L100" i="2"/>
  <c r="H100" i="2"/>
  <c r="D100" i="2"/>
  <c r="T97" i="2"/>
  <c r="U97" i="2" s="1"/>
  <c r="P97" i="2"/>
  <c r="Q97" i="2" s="1"/>
  <c r="L97" i="2"/>
  <c r="M97" i="2" s="1"/>
  <c r="H97" i="2"/>
  <c r="I97" i="2" s="1"/>
  <c r="D97" i="2"/>
  <c r="E97" i="2" s="1"/>
  <c r="T96" i="2"/>
  <c r="U96" i="2" s="1"/>
  <c r="P96" i="2"/>
  <c r="Q96" i="2" s="1"/>
  <c r="L96" i="2"/>
  <c r="M96" i="2" s="1"/>
  <c r="H96" i="2"/>
  <c r="I96" i="2" s="1"/>
  <c r="D96" i="2"/>
  <c r="E96" i="2" s="1"/>
  <c r="T95" i="2"/>
  <c r="U95" i="2" s="1"/>
  <c r="P95" i="2"/>
  <c r="Q95" i="2" s="1"/>
  <c r="L95" i="2"/>
  <c r="M95" i="2" s="1"/>
  <c r="H95" i="2"/>
  <c r="I95" i="2" s="1"/>
  <c r="D95" i="2"/>
  <c r="E95" i="2" s="1"/>
  <c r="T94" i="2"/>
  <c r="U94" i="2" s="1"/>
  <c r="P94" i="2"/>
  <c r="Q94" i="2" s="1"/>
  <c r="L94" i="2"/>
  <c r="M94" i="2" s="1"/>
  <c r="H94" i="2"/>
  <c r="I94" i="2" s="1"/>
  <c r="D94" i="2"/>
  <c r="E94" i="2" s="1"/>
  <c r="T93" i="2"/>
  <c r="P93" i="2"/>
  <c r="Q93" i="2" s="1"/>
  <c r="M170" i="2" s="1"/>
  <c r="J37" i="4" s="1"/>
  <c r="L93" i="2"/>
  <c r="L169" i="2" s="1"/>
  <c r="E36" i="4" s="1"/>
  <c r="G43" i="13" s="1"/>
  <c r="H93" i="2"/>
  <c r="I93" i="2" s="1"/>
  <c r="M168" i="2" s="1"/>
  <c r="J35" i="4" s="1"/>
  <c r="D93" i="2"/>
  <c r="T89" i="2"/>
  <c r="P89" i="2"/>
  <c r="L89" i="2"/>
  <c r="H89" i="2"/>
  <c r="D89" i="2"/>
  <c r="T88" i="2"/>
  <c r="P88" i="2"/>
  <c r="L88" i="2"/>
  <c r="H88" i="2"/>
  <c r="D88" i="2"/>
  <c r="T87" i="2"/>
  <c r="P87" i="2"/>
  <c r="L87" i="2"/>
  <c r="H87" i="2"/>
  <c r="D87" i="2"/>
  <c r="T86" i="2"/>
  <c r="P86" i="2"/>
  <c r="L86" i="2"/>
  <c r="H86" i="2"/>
  <c r="D86" i="2"/>
  <c r="T85" i="2"/>
  <c r="P85" i="2"/>
  <c r="L85" i="2"/>
  <c r="H85" i="2"/>
  <c r="D85" i="2"/>
  <c r="T82" i="2"/>
  <c r="U82" i="2" s="1"/>
  <c r="P82" i="2"/>
  <c r="Q82" i="2" s="1"/>
  <c r="L82" i="2"/>
  <c r="M82" i="2" s="1"/>
  <c r="H82" i="2"/>
  <c r="I82" i="2" s="1"/>
  <c r="D82" i="2"/>
  <c r="E82" i="2" s="1"/>
  <c r="T81" i="2"/>
  <c r="U81" i="2" s="1"/>
  <c r="P81" i="2"/>
  <c r="Q81" i="2" s="1"/>
  <c r="L81" i="2"/>
  <c r="M81" i="2" s="1"/>
  <c r="H81" i="2"/>
  <c r="I81" i="2" s="1"/>
  <c r="D81" i="2"/>
  <c r="E81" i="2" s="1"/>
  <c r="T80" i="2"/>
  <c r="U80" i="2" s="1"/>
  <c r="P80" i="2"/>
  <c r="Q80" i="2" s="1"/>
  <c r="L80" i="2"/>
  <c r="M80" i="2" s="1"/>
  <c r="H80" i="2"/>
  <c r="I80" i="2" s="1"/>
  <c r="D80" i="2"/>
  <c r="E80" i="2" s="1"/>
  <c r="T79" i="2"/>
  <c r="U79" i="2" s="1"/>
  <c r="P79" i="2"/>
  <c r="Q79" i="2" s="1"/>
  <c r="L79" i="2"/>
  <c r="M79" i="2" s="1"/>
  <c r="H79" i="2"/>
  <c r="I79" i="2" s="1"/>
  <c r="D79" i="2"/>
  <c r="E79" i="2" s="1"/>
  <c r="T78" i="2"/>
  <c r="P78" i="2"/>
  <c r="L165" i="2" s="1"/>
  <c r="E32" i="4" s="1"/>
  <c r="G39" i="13" s="1"/>
  <c r="L78" i="2"/>
  <c r="M78" i="2" s="1"/>
  <c r="M164" i="2" s="1"/>
  <c r="J31" i="4" s="1"/>
  <c r="H78" i="2"/>
  <c r="D78" i="2"/>
  <c r="E78" i="2" s="1"/>
  <c r="M162" i="2" s="1"/>
  <c r="J29" i="4" s="1"/>
  <c r="T74" i="2"/>
  <c r="P74" i="2"/>
  <c r="L74" i="2"/>
  <c r="H74" i="2"/>
  <c r="D74" i="2"/>
  <c r="T73" i="2"/>
  <c r="P73" i="2"/>
  <c r="L73" i="2"/>
  <c r="H73" i="2"/>
  <c r="D73" i="2"/>
  <c r="T72" i="2"/>
  <c r="P72" i="2"/>
  <c r="L72" i="2"/>
  <c r="H72" i="2"/>
  <c r="D72" i="2"/>
  <c r="T71" i="2"/>
  <c r="P71" i="2"/>
  <c r="L71" i="2"/>
  <c r="H71" i="2"/>
  <c r="D71" i="2"/>
  <c r="T70" i="2"/>
  <c r="P70" i="2"/>
  <c r="L70" i="2"/>
  <c r="H70" i="2"/>
  <c r="D70" i="2"/>
  <c r="T67" i="2"/>
  <c r="U67" i="2" s="1"/>
  <c r="P67" i="2"/>
  <c r="Q67" i="2" s="1"/>
  <c r="L67" i="2"/>
  <c r="M67" i="2" s="1"/>
  <c r="H67" i="2"/>
  <c r="I67" i="2" s="1"/>
  <c r="D67" i="2"/>
  <c r="E67" i="2" s="1"/>
  <c r="T66" i="2"/>
  <c r="U66" i="2" s="1"/>
  <c r="P66" i="2"/>
  <c r="Q66" i="2" s="1"/>
  <c r="L66" i="2"/>
  <c r="M66" i="2" s="1"/>
  <c r="H66" i="2"/>
  <c r="I66" i="2" s="1"/>
  <c r="D66" i="2"/>
  <c r="E66" i="2" s="1"/>
  <c r="T65" i="2"/>
  <c r="U65" i="2" s="1"/>
  <c r="P65" i="2"/>
  <c r="Q65" i="2" s="1"/>
  <c r="L65" i="2"/>
  <c r="M65" i="2" s="1"/>
  <c r="H65" i="2"/>
  <c r="I65" i="2" s="1"/>
  <c r="D65" i="2"/>
  <c r="E65" i="2" s="1"/>
  <c r="T64" i="2"/>
  <c r="U64" i="2" s="1"/>
  <c r="P64" i="2"/>
  <c r="Q64" i="2" s="1"/>
  <c r="L64" i="2"/>
  <c r="M64" i="2" s="1"/>
  <c r="H64" i="2"/>
  <c r="I64" i="2" s="1"/>
  <c r="D64" i="2"/>
  <c r="E64" i="2" s="1"/>
  <c r="T63" i="2"/>
  <c r="L161" i="2" s="1"/>
  <c r="E28" i="4" s="1"/>
  <c r="G35" i="13" s="1"/>
  <c r="P63" i="2"/>
  <c r="Q63" i="2" s="1"/>
  <c r="M160" i="2" s="1"/>
  <c r="J27" i="4" s="1"/>
  <c r="L63" i="2"/>
  <c r="H63" i="2"/>
  <c r="D63" i="2"/>
  <c r="L157" i="2" s="1"/>
  <c r="E24" i="4" s="1"/>
  <c r="G31" i="13" s="1"/>
  <c r="T59" i="2"/>
  <c r="P59" i="2"/>
  <c r="L59" i="2"/>
  <c r="H59" i="2"/>
  <c r="D59" i="2"/>
  <c r="T58" i="2"/>
  <c r="P58" i="2"/>
  <c r="L58" i="2"/>
  <c r="H58" i="2"/>
  <c r="D58" i="2"/>
  <c r="T57" i="2"/>
  <c r="P57" i="2"/>
  <c r="L57" i="2"/>
  <c r="H57" i="2"/>
  <c r="D57" i="2"/>
  <c r="T56" i="2"/>
  <c r="P56" i="2"/>
  <c r="L56" i="2"/>
  <c r="H56" i="2"/>
  <c r="D56" i="2"/>
  <c r="T55" i="2"/>
  <c r="P55" i="2"/>
  <c r="L55" i="2"/>
  <c r="H55" i="2"/>
  <c r="D55" i="2"/>
  <c r="T52" i="2"/>
  <c r="U52" i="2" s="1"/>
  <c r="P52" i="2"/>
  <c r="Q52" i="2" s="1"/>
  <c r="L52" i="2"/>
  <c r="M52" i="2" s="1"/>
  <c r="H52" i="2"/>
  <c r="I52" i="2" s="1"/>
  <c r="D52" i="2"/>
  <c r="E52" i="2" s="1"/>
  <c r="T51" i="2"/>
  <c r="U51" i="2" s="1"/>
  <c r="P51" i="2"/>
  <c r="Q51" i="2" s="1"/>
  <c r="L51" i="2"/>
  <c r="M51" i="2" s="1"/>
  <c r="H51" i="2"/>
  <c r="I51" i="2" s="1"/>
  <c r="D51" i="2"/>
  <c r="E51" i="2" s="1"/>
  <c r="T50" i="2"/>
  <c r="U50" i="2" s="1"/>
  <c r="P50" i="2"/>
  <c r="Q50" i="2" s="1"/>
  <c r="L50" i="2"/>
  <c r="M50" i="2" s="1"/>
  <c r="H50" i="2"/>
  <c r="I50" i="2" s="1"/>
  <c r="D50" i="2"/>
  <c r="E50" i="2" s="1"/>
  <c r="T49" i="2"/>
  <c r="U49" i="2" s="1"/>
  <c r="P49" i="2"/>
  <c r="Q49" i="2" s="1"/>
  <c r="L49" i="2"/>
  <c r="M49" i="2" s="1"/>
  <c r="H49" i="2"/>
  <c r="I49" i="2" s="1"/>
  <c r="D49" i="2"/>
  <c r="E49" i="2" s="1"/>
  <c r="T48" i="2"/>
  <c r="U48" i="2" s="1"/>
  <c r="M156" i="2" s="1"/>
  <c r="J23" i="4" s="1"/>
  <c r="P48" i="2"/>
  <c r="L48" i="2"/>
  <c r="M48" i="2" s="1"/>
  <c r="M154" i="2" s="1"/>
  <c r="J21" i="4" s="1"/>
  <c r="H48" i="2"/>
  <c r="L153" i="2" s="1"/>
  <c r="E20" i="4" s="1"/>
  <c r="G27" i="13" s="1"/>
  <c r="D48" i="2"/>
  <c r="L152" i="2" s="1"/>
  <c r="E19" i="4" s="1"/>
  <c r="G26" i="13" s="1"/>
  <c r="T44" i="2"/>
  <c r="P44" i="2"/>
  <c r="L44" i="2"/>
  <c r="H44" i="2"/>
  <c r="D44" i="2"/>
  <c r="T43" i="2"/>
  <c r="P43" i="2"/>
  <c r="L43" i="2"/>
  <c r="H43" i="2"/>
  <c r="D43" i="2"/>
  <c r="T42" i="2"/>
  <c r="P42" i="2"/>
  <c r="L42" i="2"/>
  <c r="H42" i="2"/>
  <c r="D42" i="2"/>
  <c r="T41" i="2"/>
  <c r="P41" i="2"/>
  <c r="L41" i="2"/>
  <c r="H41" i="2"/>
  <c r="D41" i="2"/>
  <c r="T40" i="2"/>
  <c r="P40" i="2"/>
  <c r="L40" i="2"/>
  <c r="H40" i="2"/>
  <c r="D40" i="2"/>
  <c r="T37" i="2"/>
  <c r="U37" i="2" s="1"/>
  <c r="P37" i="2"/>
  <c r="Q37" i="2" s="1"/>
  <c r="L37" i="2"/>
  <c r="M37" i="2" s="1"/>
  <c r="H37" i="2"/>
  <c r="I37" i="2" s="1"/>
  <c r="D37" i="2"/>
  <c r="E37" i="2" s="1"/>
  <c r="T36" i="2"/>
  <c r="U36" i="2" s="1"/>
  <c r="P36" i="2"/>
  <c r="Q36" i="2" s="1"/>
  <c r="L36" i="2"/>
  <c r="M36" i="2" s="1"/>
  <c r="H36" i="2"/>
  <c r="I36" i="2" s="1"/>
  <c r="D36" i="2"/>
  <c r="E36" i="2" s="1"/>
  <c r="T35" i="2"/>
  <c r="U35" i="2" s="1"/>
  <c r="P35" i="2"/>
  <c r="Q35" i="2" s="1"/>
  <c r="L35" i="2"/>
  <c r="M35" i="2" s="1"/>
  <c r="H35" i="2"/>
  <c r="I35" i="2" s="1"/>
  <c r="D35" i="2"/>
  <c r="E35" i="2" s="1"/>
  <c r="T34" i="2"/>
  <c r="U34" i="2" s="1"/>
  <c r="P34" i="2"/>
  <c r="Q34" i="2" s="1"/>
  <c r="L34" i="2"/>
  <c r="M34" i="2" s="1"/>
  <c r="H34" i="2"/>
  <c r="I34" i="2" s="1"/>
  <c r="D34" i="2"/>
  <c r="E34" i="2" s="1"/>
  <c r="T33" i="2"/>
  <c r="L151" i="2" s="1"/>
  <c r="E18" i="4" s="1"/>
  <c r="G25" i="13" s="1"/>
  <c r="P33" i="2"/>
  <c r="L150" i="2" s="1"/>
  <c r="E17" i="4" s="1"/>
  <c r="G24" i="13" s="1"/>
  <c r="L33" i="2"/>
  <c r="L149" i="2" s="1"/>
  <c r="E16" i="4" s="1"/>
  <c r="G23" i="13" s="1"/>
  <c r="H33" i="2"/>
  <c r="L148" i="2" s="1"/>
  <c r="E15" i="4" s="1"/>
  <c r="G22" i="13" s="1"/>
  <c r="D33" i="2"/>
  <c r="L147" i="2" s="1"/>
  <c r="E14" i="4" s="1"/>
  <c r="G21" i="13" s="1"/>
  <c r="B31" i="2"/>
  <c r="K31" i="2" s="1"/>
  <c r="T29" i="2"/>
  <c r="P29" i="2"/>
  <c r="L29" i="2"/>
  <c r="H29" i="2"/>
  <c r="D29" i="2"/>
  <c r="T28" i="2"/>
  <c r="P28" i="2"/>
  <c r="L28" i="2"/>
  <c r="H28" i="2"/>
  <c r="D28" i="2"/>
  <c r="T27" i="2"/>
  <c r="P27" i="2"/>
  <c r="L27" i="2"/>
  <c r="H27" i="2"/>
  <c r="D27" i="2"/>
  <c r="T26" i="2"/>
  <c r="P26" i="2"/>
  <c r="L26" i="2"/>
  <c r="H26" i="2"/>
  <c r="D26" i="2"/>
  <c r="T25" i="2"/>
  <c r="P25" i="2"/>
  <c r="L25" i="2"/>
  <c r="H25" i="2"/>
  <c r="D25" i="2"/>
  <c r="T22" i="2"/>
  <c r="U22" i="2" s="1"/>
  <c r="P22" i="2"/>
  <c r="Q22" i="2" s="1"/>
  <c r="L22" i="2"/>
  <c r="M22" i="2" s="1"/>
  <c r="H22" i="2"/>
  <c r="I22" i="2" s="1"/>
  <c r="D22" i="2"/>
  <c r="E22" i="2" s="1"/>
  <c r="T21" i="2"/>
  <c r="U21" i="2" s="1"/>
  <c r="P21" i="2"/>
  <c r="Q21" i="2" s="1"/>
  <c r="L21" i="2"/>
  <c r="M21" i="2" s="1"/>
  <c r="H21" i="2"/>
  <c r="I21" i="2" s="1"/>
  <c r="D21" i="2"/>
  <c r="T20" i="2"/>
  <c r="U20" i="2" s="1"/>
  <c r="P20" i="2"/>
  <c r="Q20" i="2" s="1"/>
  <c r="L20" i="2"/>
  <c r="M20" i="2" s="1"/>
  <c r="H20" i="2"/>
  <c r="I20" i="2" s="1"/>
  <c r="D20" i="2"/>
  <c r="T19" i="2"/>
  <c r="U19" i="2" s="1"/>
  <c r="P19" i="2"/>
  <c r="Q19" i="2" s="1"/>
  <c r="L19" i="2"/>
  <c r="M19" i="2" s="1"/>
  <c r="H19" i="2"/>
  <c r="I19" i="2" s="1"/>
  <c r="D19" i="2"/>
  <c r="T18" i="2"/>
  <c r="U18" i="2" s="1"/>
  <c r="M146" i="2" s="1"/>
  <c r="J13" i="4" s="1"/>
  <c r="P18" i="2"/>
  <c r="L145" i="2" s="1"/>
  <c r="E12" i="4" s="1"/>
  <c r="G19" i="13" s="1"/>
  <c r="L18" i="2"/>
  <c r="M18" i="2" s="1"/>
  <c r="M144" i="2" s="1"/>
  <c r="J11" i="4" s="1"/>
  <c r="H18" i="2"/>
  <c r="L143" i="2" s="1"/>
  <c r="E10" i="4" s="1"/>
  <c r="G17" i="13" s="1"/>
  <c r="D18" i="2"/>
  <c r="L142" i="2" s="1"/>
  <c r="E9" i="4" s="1"/>
  <c r="G16" i="13" s="1"/>
  <c r="S16" i="2"/>
  <c r="O16" i="2"/>
  <c r="K16" i="2"/>
  <c r="G16" i="2"/>
  <c r="C16" i="2"/>
  <c r="F14" i="2"/>
  <c r="F13" i="2"/>
  <c r="F12" i="2"/>
  <c r="F11" i="2"/>
  <c r="F10" i="2"/>
  <c r="I9" i="2"/>
  <c r="J2" i="2"/>
  <c r="J35" i="13" l="1"/>
  <c r="K35" i="13" s="1"/>
  <c r="L35" i="13" s="1"/>
  <c r="N35" i="13" s="1"/>
  <c r="D112" i="13"/>
  <c r="J55" i="13"/>
  <c r="K55" i="13" s="1"/>
  <c r="L55" i="13" s="1"/>
  <c r="N55" i="13" s="1"/>
  <c r="D132" i="13"/>
  <c r="J23" i="13"/>
  <c r="K23" i="13" s="1"/>
  <c r="L23" i="13" s="1"/>
  <c r="N23" i="13" s="1"/>
  <c r="D100" i="13"/>
  <c r="J26" i="13"/>
  <c r="K26" i="13" s="1"/>
  <c r="L26" i="13" s="1"/>
  <c r="N26" i="13" s="1"/>
  <c r="D103" i="13"/>
  <c r="J43" i="13"/>
  <c r="D120" i="13"/>
  <c r="J39" i="13"/>
  <c r="D116" i="13"/>
  <c r="J24" i="13"/>
  <c r="K24" i="13" s="1"/>
  <c r="L24" i="13" s="1"/>
  <c r="N24" i="13" s="1"/>
  <c r="D101" i="13"/>
  <c r="J27" i="13"/>
  <c r="K27" i="13" s="1"/>
  <c r="L27" i="13" s="1"/>
  <c r="N27" i="13" s="1"/>
  <c r="D104" i="13"/>
  <c r="J47" i="13"/>
  <c r="K47" i="13" s="1"/>
  <c r="L47" i="13" s="1"/>
  <c r="N47" i="13" s="1"/>
  <c r="D124" i="13"/>
  <c r="J19" i="13"/>
  <c r="K19" i="13" s="1"/>
  <c r="L19" i="13" s="1"/>
  <c r="N19" i="13" s="1"/>
  <c r="D96" i="13"/>
  <c r="J25" i="13"/>
  <c r="K25" i="13" s="1"/>
  <c r="L25" i="13" s="1"/>
  <c r="N25" i="13" s="1"/>
  <c r="D102" i="13"/>
  <c r="J31" i="13"/>
  <c r="D108" i="13"/>
  <c r="J16" i="13"/>
  <c r="K16" i="13" s="1"/>
  <c r="L16" i="13" s="1"/>
  <c r="N16" i="13" s="1"/>
  <c r="D93" i="13"/>
  <c r="J21" i="13"/>
  <c r="K21" i="13" s="1"/>
  <c r="L21" i="13" s="1"/>
  <c r="N21" i="13" s="1"/>
  <c r="D98" i="13"/>
  <c r="J22" i="13"/>
  <c r="K22" i="13" s="1"/>
  <c r="L22" i="13" s="1"/>
  <c r="N22" i="13" s="1"/>
  <c r="D99" i="13"/>
  <c r="J17" i="13"/>
  <c r="K17" i="13" s="1"/>
  <c r="L17" i="13" s="1"/>
  <c r="N17" i="13" s="1"/>
  <c r="D94" i="13"/>
  <c r="K39" i="13"/>
  <c r="L39" i="13"/>
  <c r="N39" i="13" s="1"/>
  <c r="K43" i="13"/>
  <c r="L43" i="13" s="1"/>
  <c r="N43" i="13" s="1"/>
  <c r="C146" i="2"/>
  <c r="K31" i="13"/>
  <c r="L31" i="13" s="1"/>
  <c r="N31" i="13" s="1"/>
  <c r="S31" i="2"/>
  <c r="Q56" i="2"/>
  <c r="U133" i="2"/>
  <c r="O31" i="2"/>
  <c r="I29" i="2"/>
  <c r="U25" i="2"/>
  <c r="C144" i="2"/>
  <c r="E74" i="2"/>
  <c r="M29" i="2"/>
  <c r="Q41" i="2"/>
  <c r="M59" i="2"/>
  <c r="M85" i="2"/>
  <c r="Q130" i="2"/>
  <c r="M26" i="2"/>
  <c r="I26" i="2"/>
  <c r="E40" i="2"/>
  <c r="E25" i="2"/>
  <c r="U26" i="2"/>
  <c r="U56" i="2"/>
  <c r="M71" i="2"/>
  <c r="Q74" i="2"/>
  <c r="Q116" i="2"/>
  <c r="Q25" i="2"/>
  <c r="U115" i="2"/>
  <c r="I43" i="2"/>
  <c r="E87" i="2"/>
  <c r="I132" i="2"/>
  <c r="Q29" i="2"/>
  <c r="I40" i="2"/>
  <c r="U41" i="2"/>
  <c r="M43" i="2"/>
  <c r="Q59" i="2"/>
  <c r="I74" i="2"/>
  <c r="U104" i="2"/>
  <c r="M119" i="2"/>
  <c r="Q88" i="2"/>
  <c r="I25" i="2"/>
  <c r="E28" i="2"/>
  <c r="M25" i="2"/>
  <c r="Q26" i="2"/>
  <c r="U29" i="2"/>
  <c r="M40" i="2"/>
  <c r="E42" i="2"/>
  <c r="Q43" i="2"/>
  <c r="I58" i="2"/>
  <c r="I100" i="2"/>
  <c r="U101" i="2"/>
  <c r="M103" i="2"/>
  <c r="Q119" i="2"/>
  <c r="I134" i="2"/>
  <c r="U27" i="2"/>
  <c r="I118" i="2"/>
  <c r="M134" i="2"/>
  <c r="E73" i="2"/>
  <c r="E27" i="2"/>
  <c r="Q28" i="2"/>
  <c r="U40" i="2"/>
  <c r="M42" i="2"/>
  <c r="E44" i="2"/>
  <c r="Q71" i="2"/>
  <c r="I86" i="2"/>
  <c r="U116" i="2"/>
  <c r="M131" i="2"/>
  <c r="E133" i="2"/>
  <c r="M28" i="2"/>
  <c r="I27" i="2"/>
  <c r="U28" i="2"/>
  <c r="E41" i="2"/>
  <c r="Q42" i="2"/>
  <c r="I44" i="2"/>
  <c r="Q55" i="2"/>
  <c r="I70" i="2"/>
  <c r="Q131" i="2"/>
  <c r="E26" i="2"/>
  <c r="E29" i="2"/>
  <c r="I41" i="2"/>
  <c r="U42" i="2"/>
  <c r="M44" i="2"/>
  <c r="U55" i="2"/>
  <c r="M57" i="2"/>
  <c r="E59" i="2"/>
  <c r="M70" i="2"/>
  <c r="E85" i="2"/>
  <c r="E101" i="2"/>
  <c r="Q115" i="2"/>
  <c r="U131" i="2"/>
  <c r="Q27" i="2"/>
  <c r="U73" i="2"/>
  <c r="M117" i="2"/>
  <c r="E119" i="2"/>
  <c r="M130" i="2"/>
  <c r="E115" i="2"/>
  <c r="I104" i="2"/>
  <c r="I72" i="2"/>
  <c r="C145" i="2"/>
  <c r="D145" i="2" s="1"/>
  <c r="E19" i="2"/>
  <c r="U63" i="2"/>
  <c r="M161" i="2" s="1"/>
  <c r="J28" i="4" s="1"/>
  <c r="E63" i="2"/>
  <c r="M157" i="2" s="1"/>
  <c r="J24" i="4" s="1"/>
  <c r="L168" i="2"/>
  <c r="E35" i="4" s="1"/>
  <c r="G42" i="13" s="1"/>
  <c r="L144" i="2"/>
  <c r="E11" i="4" s="1"/>
  <c r="L176" i="2"/>
  <c r="E43" i="4" s="1"/>
  <c r="G50" i="13" s="1"/>
  <c r="I18" i="2"/>
  <c r="M143" i="2" s="1"/>
  <c r="J10" i="4" s="1"/>
  <c r="I48" i="2"/>
  <c r="M153" i="2" s="1"/>
  <c r="J20" i="4" s="1"/>
  <c r="L156" i="2"/>
  <c r="E23" i="4" s="1"/>
  <c r="G30" i="13" s="1"/>
  <c r="E33" i="2"/>
  <c r="M147" i="2" s="1"/>
  <c r="J14" i="4" s="1"/>
  <c r="L180" i="2"/>
  <c r="E47" i="4" s="1"/>
  <c r="G54" i="13" s="1"/>
  <c r="E48" i="2"/>
  <c r="M152" i="2" s="1"/>
  <c r="J19" i="4" s="1"/>
  <c r="U33" i="2"/>
  <c r="M151" i="2" s="1"/>
  <c r="J18" i="4" s="1"/>
  <c r="L170" i="2"/>
  <c r="E37" i="4" s="1"/>
  <c r="G44" i="13" s="1"/>
  <c r="L172" i="2"/>
  <c r="E39" i="4" s="1"/>
  <c r="G46" i="13" s="1"/>
  <c r="U88" i="2"/>
  <c r="M123" i="2"/>
  <c r="M179" i="2" s="1"/>
  <c r="J46" i="4" s="1"/>
  <c r="L179" i="2"/>
  <c r="E46" i="4" s="1"/>
  <c r="G53" i="13" s="1"/>
  <c r="I57" i="2"/>
  <c r="M58" i="2"/>
  <c r="L159" i="2"/>
  <c r="E26" i="4" s="1"/>
  <c r="G33" i="13" s="1"/>
  <c r="M63" i="2"/>
  <c r="M159" i="2" s="1"/>
  <c r="J26" i="4" s="1"/>
  <c r="U71" i="2"/>
  <c r="M74" i="2"/>
  <c r="I85" i="2"/>
  <c r="M86" i="2"/>
  <c r="E89" i="2"/>
  <c r="E100" i="2"/>
  <c r="I101" i="2"/>
  <c r="U103" i="2"/>
  <c r="I117" i="2"/>
  <c r="M118" i="2"/>
  <c r="E132" i="2"/>
  <c r="I133" i="2"/>
  <c r="L146" i="2"/>
  <c r="E13" i="4" s="1"/>
  <c r="G20" i="13" s="1"/>
  <c r="L160" i="2"/>
  <c r="E27" i="4" s="1"/>
  <c r="G34" i="13" s="1"/>
  <c r="U72" i="2"/>
  <c r="M87" i="2"/>
  <c r="I102" i="2"/>
  <c r="L154" i="2"/>
  <c r="E21" i="4" s="1"/>
  <c r="G28" i="13" s="1"/>
  <c r="M27" i="2"/>
  <c r="I28" i="2"/>
  <c r="Q40" i="2"/>
  <c r="M41" i="2"/>
  <c r="I42" i="2"/>
  <c r="E43" i="2"/>
  <c r="U43" i="2"/>
  <c r="Q44" i="2"/>
  <c r="E56" i="2"/>
  <c r="Q58" i="2"/>
  <c r="U59" i="2"/>
  <c r="Q70" i="2"/>
  <c r="E72" i="2"/>
  <c r="I73" i="2"/>
  <c r="I78" i="2"/>
  <c r="M163" i="2" s="1"/>
  <c r="J30" i="4" s="1"/>
  <c r="L163" i="2"/>
  <c r="E30" i="4" s="1"/>
  <c r="G37" i="13" s="1"/>
  <c r="Q86" i="2"/>
  <c r="U87" i="2"/>
  <c r="I89" i="2"/>
  <c r="L167" i="2"/>
  <c r="E34" i="4" s="1"/>
  <c r="G41" i="13" s="1"/>
  <c r="E93" i="2"/>
  <c r="M167" i="2" s="1"/>
  <c r="J34" i="4" s="1"/>
  <c r="M101" i="2"/>
  <c r="Q102" i="2"/>
  <c r="E104" i="2"/>
  <c r="E116" i="2"/>
  <c r="Q118" i="2"/>
  <c r="U119" i="2"/>
  <c r="U130" i="2"/>
  <c r="M133" i="2"/>
  <c r="Q134" i="2"/>
  <c r="C147" i="2"/>
  <c r="D147" i="2" s="1"/>
  <c r="L177" i="2"/>
  <c r="E44" i="4" s="1"/>
  <c r="G51" i="13" s="1"/>
  <c r="E18" i="2"/>
  <c r="M142" i="2" s="1"/>
  <c r="J9" i="4" s="1"/>
  <c r="Q48" i="2"/>
  <c r="M155" i="2" s="1"/>
  <c r="J22" i="4" s="1"/>
  <c r="L155" i="2"/>
  <c r="E22" i="4" s="1"/>
  <c r="G29" i="13" s="1"/>
  <c r="M102" i="2"/>
  <c r="E117" i="2"/>
  <c r="I56" i="2"/>
  <c r="U58" i="2"/>
  <c r="U70" i="2"/>
  <c r="M73" i="2"/>
  <c r="U86" i="2"/>
  <c r="E88" i="2"/>
  <c r="Q101" i="2"/>
  <c r="U102" i="2"/>
  <c r="I116" i="2"/>
  <c r="U118" i="2"/>
  <c r="U123" i="2"/>
  <c r="M181" i="2" s="1"/>
  <c r="J48" i="4" s="1"/>
  <c r="E131" i="2"/>
  <c r="Q133" i="2"/>
  <c r="U134" i="2"/>
  <c r="L162" i="2"/>
  <c r="E29" i="4" s="1"/>
  <c r="G36" i="13" s="1"/>
  <c r="I30" i="17" s="1"/>
  <c r="L30" i="17" s="1"/>
  <c r="L178" i="2"/>
  <c r="E45" i="4" s="1"/>
  <c r="G52" i="13" s="1"/>
  <c r="L174" i="2"/>
  <c r="E41" i="4" s="1"/>
  <c r="G48" i="13" s="1"/>
  <c r="M108" i="2"/>
  <c r="M174" i="2" s="1"/>
  <c r="J41" i="4" s="1"/>
  <c r="Q33" i="2"/>
  <c r="M150" i="2" s="1"/>
  <c r="J17" i="4" s="1"/>
  <c r="L158" i="2"/>
  <c r="E25" i="4" s="1"/>
  <c r="G32" i="13" s="1"/>
  <c r="I63" i="2"/>
  <c r="M158" i="2" s="1"/>
  <c r="J25" i="4" s="1"/>
  <c r="E20" i="2"/>
  <c r="C31" i="2"/>
  <c r="I33" i="2"/>
  <c r="M148" i="2" s="1"/>
  <c r="J15" i="4" s="1"/>
  <c r="U44" i="2"/>
  <c r="E55" i="2"/>
  <c r="M56" i="2"/>
  <c r="Q57" i="2"/>
  <c r="E71" i="2"/>
  <c r="Q73" i="2"/>
  <c r="U74" i="2"/>
  <c r="Q85" i="2"/>
  <c r="I88" i="2"/>
  <c r="M89" i="2"/>
  <c r="M100" i="2"/>
  <c r="E103" i="2"/>
  <c r="M116" i="2"/>
  <c r="Q117" i="2"/>
  <c r="I131" i="2"/>
  <c r="M132" i="2"/>
  <c r="L164" i="2"/>
  <c r="E31" i="4" s="1"/>
  <c r="G38" i="13" s="1"/>
  <c r="L175" i="2"/>
  <c r="E42" i="4" s="1"/>
  <c r="G49" i="13" s="1"/>
  <c r="Q108" i="2"/>
  <c r="M175" i="2" s="1"/>
  <c r="J42" i="4" s="1"/>
  <c r="G31" i="2"/>
  <c r="B46" i="2"/>
  <c r="I55" i="2"/>
  <c r="U57" i="2"/>
  <c r="I71" i="2"/>
  <c r="M72" i="2"/>
  <c r="Q78" i="2"/>
  <c r="M165" i="2" s="1"/>
  <c r="J32" i="4" s="1"/>
  <c r="U85" i="2"/>
  <c r="M88" i="2"/>
  <c r="Q89" i="2"/>
  <c r="M93" i="2"/>
  <c r="M169" i="2" s="1"/>
  <c r="J36" i="4" s="1"/>
  <c r="Q100" i="2"/>
  <c r="I103" i="2"/>
  <c r="M104" i="2"/>
  <c r="I115" i="2"/>
  <c r="U117" i="2"/>
  <c r="E130" i="2"/>
  <c r="Q132" i="2"/>
  <c r="U93" i="2"/>
  <c r="M171" i="2" s="1"/>
  <c r="J38" i="4" s="1"/>
  <c r="L171" i="2"/>
  <c r="E38" i="4" s="1"/>
  <c r="G45" i="13" s="1"/>
  <c r="E57" i="2"/>
  <c r="Q87" i="2"/>
  <c r="Q103" i="2"/>
  <c r="D146" i="2"/>
  <c r="Q18" i="2"/>
  <c r="M145" i="2" s="1"/>
  <c r="J12" i="4" s="1"/>
  <c r="E21" i="2"/>
  <c r="M33" i="2"/>
  <c r="M149" i="2" s="1"/>
  <c r="J16" i="4" s="1"/>
  <c r="M55" i="2"/>
  <c r="E58" i="2"/>
  <c r="I59" i="2"/>
  <c r="E70" i="2"/>
  <c r="Q72" i="2"/>
  <c r="L166" i="2"/>
  <c r="E33" i="4" s="1"/>
  <c r="G40" i="13" s="1"/>
  <c r="U78" i="2"/>
  <c r="M166" i="2" s="1"/>
  <c r="J33" i="4" s="1"/>
  <c r="E86" i="2"/>
  <c r="I87" i="2"/>
  <c r="U89" i="2"/>
  <c r="U100" i="2"/>
  <c r="E102" i="2"/>
  <c r="Q104" i="2"/>
  <c r="I108" i="2"/>
  <c r="M173" i="2" s="1"/>
  <c r="J40" i="4" s="1"/>
  <c r="M115" i="2"/>
  <c r="E118" i="2"/>
  <c r="I119" i="2"/>
  <c r="I130" i="2"/>
  <c r="U132" i="2"/>
  <c r="E134" i="2"/>
  <c r="D144" i="2"/>
  <c r="J29" i="13" l="1"/>
  <c r="D106" i="13"/>
  <c r="J54" i="13"/>
  <c r="K54" i="13" s="1"/>
  <c r="L54" i="13" s="1"/>
  <c r="N54" i="13" s="1"/>
  <c r="D131" i="13"/>
  <c r="J167" i="13"/>
  <c r="AO167" i="13"/>
  <c r="AE167" i="13"/>
  <c r="G167" i="13"/>
  <c r="AT167" i="13"/>
  <c r="Q167" i="13"/>
  <c r="O167" i="13"/>
  <c r="P167" i="13"/>
  <c r="AS167" i="13"/>
  <c r="Z167" i="13"/>
  <c r="X167" i="13"/>
  <c r="AN167" i="13"/>
  <c r="AP167" i="13"/>
  <c r="R167" i="13"/>
  <c r="AF167" i="13"/>
  <c r="H167" i="13"/>
  <c r="U167" i="13"/>
  <c r="AC167" i="13"/>
  <c r="AG167" i="13"/>
  <c r="AK167" i="13"/>
  <c r="AL167" i="13"/>
  <c r="V167" i="13"/>
  <c r="AJ167" i="13"/>
  <c r="AA167" i="13"/>
  <c r="K167" i="13"/>
  <c r="AR167" i="13"/>
  <c r="T167" i="13"/>
  <c r="S167" i="13"/>
  <c r="AQ167" i="13"/>
  <c r="AB167" i="13"/>
  <c r="Y167" i="13"/>
  <c r="AI167" i="13"/>
  <c r="W167" i="13"/>
  <c r="N167" i="13"/>
  <c r="AM167" i="13"/>
  <c r="L167" i="13"/>
  <c r="AD167" i="13"/>
  <c r="I167" i="13"/>
  <c r="AH167" i="13"/>
  <c r="M167" i="13"/>
  <c r="J40" i="13"/>
  <c r="D117" i="13"/>
  <c r="J32" i="13"/>
  <c r="D109" i="13"/>
  <c r="J30" i="13"/>
  <c r="D107" i="13"/>
  <c r="AH142" i="13"/>
  <c r="U142" i="13"/>
  <c r="AP142" i="13"/>
  <c r="AS142" i="13"/>
  <c r="M142" i="13"/>
  <c r="J142" i="13"/>
  <c r="AC142" i="13"/>
  <c r="R142" i="13"/>
  <c r="AK142" i="13"/>
  <c r="Z142" i="13"/>
  <c r="N142" i="13"/>
  <c r="T142" i="13"/>
  <c r="V142" i="13"/>
  <c r="K142" i="13"/>
  <c r="AB142" i="13"/>
  <c r="AD142" i="13"/>
  <c r="Y142" i="13"/>
  <c r="AN142" i="13"/>
  <c r="AQ142" i="13"/>
  <c r="L142" i="13"/>
  <c r="AE142" i="13"/>
  <c r="Q142" i="13"/>
  <c r="AI142" i="13"/>
  <c r="AG142" i="13"/>
  <c r="AO142" i="13"/>
  <c r="AA142" i="13"/>
  <c r="H142" i="13"/>
  <c r="AR142" i="13"/>
  <c r="S142" i="13"/>
  <c r="P142" i="13"/>
  <c r="AJ142" i="13"/>
  <c r="W142" i="13"/>
  <c r="G142" i="13"/>
  <c r="AT142" i="13"/>
  <c r="X142" i="13"/>
  <c r="AM142" i="13"/>
  <c r="O142" i="13"/>
  <c r="I142" i="13"/>
  <c r="AF142" i="13"/>
  <c r="AL142" i="13"/>
  <c r="AR151" i="13"/>
  <c r="G151" i="13"/>
  <c r="S151" i="13"/>
  <c r="V151" i="13"/>
  <c r="N151" i="13"/>
  <c r="M151" i="13"/>
  <c r="AL151" i="13"/>
  <c r="O151" i="13"/>
  <c r="Y151" i="13"/>
  <c r="AG151" i="13"/>
  <c r="AJ151" i="13"/>
  <c r="X151" i="13"/>
  <c r="AA151" i="13"/>
  <c r="W151" i="13"/>
  <c r="AK151" i="13"/>
  <c r="AQ151" i="13"/>
  <c r="U151" i="13"/>
  <c r="AT151" i="13"/>
  <c r="I151" i="13"/>
  <c r="AB151" i="13"/>
  <c r="AH151" i="13"/>
  <c r="AO151" i="13"/>
  <c r="H151" i="13"/>
  <c r="P151" i="13"/>
  <c r="AN151" i="13"/>
  <c r="K151" i="13"/>
  <c r="AE151" i="13"/>
  <c r="J151" i="13"/>
  <c r="AD151" i="13"/>
  <c r="Z151" i="13"/>
  <c r="AC151" i="13"/>
  <c r="AM151" i="13"/>
  <c r="AS151" i="13"/>
  <c r="Q151" i="13"/>
  <c r="R151" i="13"/>
  <c r="L151" i="13"/>
  <c r="AP151" i="13"/>
  <c r="AI151" i="13"/>
  <c r="AF151" i="13"/>
  <c r="T151" i="13"/>
  <c r="AQ147" i="13"/>
  <c r="U147" i="13"/>
  <c r="Z147" i="13"/>
  <c r="P147" i="13"/>
  <c r="AB147" i="13"/>
  <c r="T147" i="13"/>
  <c r="AC147" i="13"/>
  <c r="I147" i="13"/>
  <c r="N147" i="13"/>
  <c r="AH147" i="13"/>
  <c r="AI147" i="13"/>
  <c r="AO147" i="13"/>
  <c r="S147" i="13"/>
  <c r="AJ147" i="13"/>
  <c r="AG147" i="13"/>
  <c r="AF147" i="13"/>
  <c r="V147" i="13"/>
  <c r="AS147" i="13"/>
  <c r="K147" i="13"/>
  <c r="AD147" i="13"/>
  <c r="AR147" i="13"/>
  <c r="O147" i="13"/>
  <c r="AA147" i="13"/>
  <c r="M147" i="13"/>
  <c r="Y147" i="13"/>
  <c r="AP147" i="13"/>
  <c r="L147" i="13"/>
  <c r="J147" i="13"/>
  <c r="AK147" i="13"/>
  <c r="W147" i="13"/>
  <c r="AE147" i="13"/>
  <c r="AM147" i="13"/>
  <c r="G147" i="13"/>
  <c r="R147" i="13"/>
  <c r="AN147" i="13"/>
  <c r="AL147" i="13"/>
  <c r="Q147" i="13"/>
  <c r="H147" i="13"/>
  <c r="AT147" i="13"/>
  <c r="X147" i="13"/>
  <c r="Y146" i="13"/>
  <c r="P146" i="13"/>
  <c r="AM146" i="13"/>
  <c r="X146" i="13"/>
  <c r="O146" i="13"/>
  <c r="AS146" i="13"/>
  <c r="J146" i="13"/>
  <c r="U146" i="13"/>
  <c r="R146" i="13"/>
  <c r="AK146" i="13"/>
  <c r="Z146" i="13"/>
  <c r="AH146" i="13"/>
  <c r="AP146" i="13"/>
  <c r="AC146" i="13"/>
  <c r="AL146" i="13"/>
  <c r="N146" i="13"/>
  <c r="H146" i="13"/>
  <c r="V146" i="13"/>
  <c r="AN146" i="13"/>
  <c r="AI146" i="13"/>
  <c r="AQ146" i="13"/>
  <c r="AT146" i="13"/>
  <c r="S146" i="13"/>
  <c r="AB146" i="13"/>
  <c r="W146" i="13"/>
  <c r="AF146" i="13"/>
  <c r="I146" i="13"/>
  <c r="G146" i="13"/>
  <c r="AE146" i="13"/>
  <c r="AR146" i="13"/>
  <c r="AG146" i="13"/>
  <c r="K146" i="13"/>
  <c r="L146" i="13"/>
  <c r="AO146" i="13"/>
  <c r="M146" i="13"/>
  <c r="Q146" i="13"/>
  <c r="AD146" i="13"/>
  <c r="AA146" i="13"/>
  <c r="AJ146" i="13"/>
  <c r="T146" i="13"/>
  <c r="J20" i="13"/>
  <c r="K20" i="13" s="1"/>
  <c r="L20" i="13" s="1"/>
  <c r="N20" i="13" s="1"/>
  <c r="D97" i="13"/>
  <c r="S137" i="13"/>
  <c r="K137" i="13"/>
  <c r="AQ137" i="13"/>
  <c r="Z137" i="13"/>
  <c r="R137" i="13"/>
  <c r="AP137" i="13"/>
  <c r="AA137" i="13"/>
  <c r="J137" i="13"/>
  <c r="AI137" i="13"/>
  <c r="AK137" i="13"/>
  <c r="G137" i="13"/>
  <c r="U137" i="13"/>
  <c r="M137" i="13"/>
  <c r="AS137" i="13"/>
  <c r="AJ137" i="13"/>
  <c r="AF137" i="13"/>
  <c r="T137" i="13"/>
  <c r="AL137" i="13"/>
  <c r="W137" i="13"/>
  <c r="AM137" i="13"/>
  <c r="AD137" i="13"/>
  <c r="N137" i="13"/>
  <c r="AR137" i="13"/>
  <c r="L137" i="13"/>
  <c r="AE137" i="13"/>
  <c r="H137" i="13"/>
  <c r="V137" i="13"/>
  <c r="AT137" i="13"/>
  <c r="O137" i="13"/>
  <c r="AH137" i="13"/>
  <c r="AN137" i="13"/>
  <c r="I137" i="13"/>
  <c r="Y137" i="13"/>
  <c r="AG137" i="13"/>
  <c r="AC137" i="13"/>
  <c r="X137" i="13"/>
  <c r="P137" i="13"/>
  <c r="Q137" i="13"/>
  <c r="AO137" i="13"/>
  <c r="AB137" i="13"/>
  <c r="G155" i="13"/>
  <c r="Y155" i="13"/>
  <c r="X155" i="13"/>
  <c r="M155" i="13"/>
  <c r="S155" i="13"/>
  <c r="Z155" i="13"/>
  <c r="AT155" i="13"/>
  <c r="T155" i="13"/>
  <c r="R155" i="13"/>
  <c r="J155" i="13"/>
  <c r="H155" i="13"/>
  <c r="AD155" i="13"/>
  <c r="O155" i="13"/>
  <c r="P155" i="13"/>
  <c r="AG155" i="13"/>
  <c r="AF155" i="13"/>
  <c r="AA155" i="13"/>
  <c r="W155" i="13"/>
  <c r="AE155" i="13"/>
  <c r="Q155" i="13"/>
  <c r="AN155" i="13"/>
  <c r="AR155" i="13"/>
  <c r="L155" i="13"/>
  <c r="I155" i="13"/>
  <c r="AH155" i="13"/>
  <c r="U155" i="13"/>
  <c r="AB155" i="13"/>
  <c r="AO155" i="13"/>
  <c r="N155" i="13"/>
  <c r="K155" i="13"/>
  <c r="AI155" i="13"/>
  <c r="AP155" i="13"/>
  <c r="AQ155" i="13"/>
  <c r="AC155" i="13"/>
  <c r="AJ155" i="13"/>
  <c r="AS155" i="13"/>
  <c r="AK155" i="13"/>
  <c r="V155" i="13"/>
  <c r="AL155" i="13"/>
  <c r="AM155" i="13"/>
  <c r="J53" i="13"/>
  <c r="K53" i="13" s="1"/>
  <c r="L53" i="13" s="1"/>
  <c r="N53" i="13" s="1"/>
  <c r="D130" i="13"/>
  <c r="J51" i="13"/>
  <c r="K51" i="13" s="1"/>
  <c r="L51" i="13" s="1"/>
  <c r="N51" i="13" s="1"/>
  <c r="D128" i="13"/>
  <c r="J37" i="13"/>
  <c r="D114" i="13"/>
  <c r="J28" i="13"/>
  <c r="D105" i="13"/>
  <c r="J46" i="13"/>
  <c r="K46" i="13" s="1"/>
  <c r="L46" i="13" s="1"/>
  <c r="N46" i="13" s="1"/>
  <c r="D123" i="13"/>
  <c r="I141" i="13"/>
  <c r="AI141" i="13"/>
  <c r="AH141" i="13"/>
  <c r="R141" i="13"/>
  <c r="Y141" i="13"/>
  <c r="AG141" i="13"/>
  <c r="AP141" i="13"/>
  <c r="AO141" i="13"/>
  <c r="J141" i="13"/>
  <c r="S141" i="13"/>
  <c r="Q141" i="13"/>
  <c r="Z141" i="13"/>
  <c r="AK141" i="13"/>
  <c r="G141" i="13"/>
  <c r="U141" i="13"/>
  <c r="AS141" i="13"/>
  <c r="M141" i="13"/>
  <c r="AC141" i="13"/>
  <c r="AR141" i="13"/>
  <c r="AM141" i="13"/>
  <c r="W141" i="13"/>
  <c r="O141" i="13"/>
  <c r="AT141" i="13"/>
  <c r="H141" i="13"/>
  <c r="AB141" i="13"/>
  <c r="AE141" i="13"/>
  <c r="X141" i="13"/>
  <c r="T141" i="13"/>
  <c r="AF141" i="13"/>
  <c r="AJ141" i="13"/>
  <c r="L141" i="13"/>
  <c r="AD141" i="13"/>
  <c r="N141" i="13"/>
  <c r="V141" i="13"/>
  <c r="P141" i="13"/>
  <c r="K141" i="13"/>
  <c r="AN141" i="13"/>
  <c r="AQ141" i="13"/>
  <c r="AL141" i="13"/>
  <c r="AA141" i="13"/>
  <c r="AH145" i="13"/>
  <c r="S145" i="13"/>
  <c r="AG145" i="13"/>
  <c r="K145" i="13"/>
  <c r="AQ145" i="13"/>
  <c r="AI145" i="13"/>
  <c r="R145" i="13"/>
  <c r="AA145" i="13"/>
  <c r="M145" i="13"/>
  <c r="AC145" i="13"/>
  <c r="AK145" i="13"/>
  <c r="G145" i="13"/>
  <c r="AS145" i="13"/>
  <c r="AF145" i="13"/>
  <c r="AB145" i="13"/>
  <c r="AD145" i="13"/>
  <c r="V145" i="13"/>
  <c r="W145" i="13"/>
  <c r="X145" i="13"/>
  <c r="H145" i="13"/>
  <c r="AL145" i="13"/>
  <c r="N145" i="13"/>
  <c r="AE145" i="13"/>
  <c r="L145" i="13"/>
  <c r="AM145" i="13"/>
  <c r="AR145" i="13"/>
  <c r="Z145" i="13"/>
  <c r="AN145" i="13"/>
  <c r="P145" i="13"/>
  <c r="AT145" i="13"/>
  <c r="T145" i="13"/>
  <c r="AO145" i="13"/>
  <c r="O145" i="13"/>
  <c r="U145" i="13"/>
  <c r="AP145" i="13"/>
  <c r="AJ145" i="13"/>
  <c r="Y145" i="13"/>
  <c r="Q145" i="13"/>
  <c r="I145" i="13"/>
  <c r="J145" i="13"/>
  <c r="M144" i="13"/>
  <c r="H144" i="13"/>
  <c r="AQ144" i="13"/>
  <c r="AC144" i="13"/>
  <c r="W144" i="13"/>
  <c r="AF144" i="13"/>
  <c r="P144" i="13"/>
  <c r="L144" i="13"/>
  <c r="AM144" i="13"/>
  <c r="G144" i="13"/>
  <c r="X144" i="13"/>
  <c r="AK144" i="13"/>
  <c r="AE144" i="13"/>
  <c r="AN144" i="13"/>
  <c r="Q144" i="13"/>
  <c r="I144" i="13"/>
  <c r="AG144" i="13"/>
  <c r="Y144" i="13"/>
  <c r="K144" i="13"/>
  <c r="AJ144" i="13"/>
  <c r="U144" i="13"/>
  <c r="AO144" i="13"/>
  <c r="S144" i="13"/>
  <c r="AR144" i="13"/>
  <c r="AS144" i="13"/>
  <c r="O144" i="13"/>
  <c r="AA144" i="13"/>
  <c r="T144" i="13"/>
  <c r="AB144" i="13"/>
  <c r="AI144" i="13"/>
  <c r="AH144" i="13"/>
  <c r="Z144" i="13"/>
  <c r="AL144" i="13"/>
  <c r="V144" i="13"/>
  <c r="AT144" i="13"/>
  <c r="AD144" i="13"/>
  <c r="J144" i="13"/>
  <c r="R144" i="13"/>
  <c r="AP144" i="13"/>
  <c r="N144" i="13"/>
  <c r="AM143" i="13"/>
  <c r="AE143" i="13"/>
  <c r="AS143" i="13"/>
  <c r="AK143" i="13"/>
  <c r="Q143" i="13"/>
  <c r="Y143" i="13"/>
  <c r="AR143" i="13"/>
  <c r="AN143" i="13"/>
  <c r="K143" i="13"/>
  <c r="P143" i="13"/>
  <c r="AP143" i="13"/>
  <c r="AF143" i="13"/>
  <c r="AL143" i="13"/>
  <c r="M143" i="13"/>
  <c r="AJ143" i="13"/>
  <c r="AQ143" i="13"/>
  <c r="H143" i="13"/>
  <c r="I143" i="13"/>
  <c r="AO143" i="13"/>
  <c r="V143" i="13"/>
  <c r="R143" i="13"/>
  <c r="AB143" i="13"/>
  <c r="AA143" i="13"/>
  <c r="AG143" i="13"/>
  <c r="S143" i="13"/>
  <c r="AD143" i="13"/>
  <c r="L143" i="13"/>
  <c r="AC143" i="13"/>
  <c r="J143" i="13"/>
  <c r="T143" i="13"/>
  <c r="G143" i="13"/>
  <c r="O143" i="13"/>
  <c r="AH143" i="13"/>
  <c r="AI143" i="13"/>
  <c r="Z143" i="13"/>
  <c r="N143" i="13"/>
  <c r="U143" i="13"/>
  <c r="X143" i="13"/>
  <c r="AT143" i="13"/>
  <c r="W143" i="13"/>
  <c r="J38" i="13"/>
  <c r="K38" i="13" s="1"/>
  <c r="L38" i="13" s="1"/>
  <c r="N38" i="13" s="1"/>
  <c r="D115" i="13"/>
  <c r="J48" i="13"/>
  <c r="K48" i="13" s="1"/>
  <c r="L48" i="13" s="1"/>
  <c r="N48" i="13" s="1"/>
  <c r="D125" i="13"/>
  <c r="J44" i="13"/>
  <c r="D121" i="13"/>
  <c r="J50" i="13"/>
  <c r="K50" i="13" s="1"/>
  <c r="L50" i="13" s="1"/>
  <c r="N50" i="13" s="1"/>
  <c r="D127" i="13"/>
  <c r="J49" i="13"/>
  <c r="K49" i="13" s="1"/>
  <c r="L49" i="13" s="1"/>
  <c r="N49" i="13" s="1"/>
  <c r="D126" i="13"/>
  <c r="J33" i="13"/>
  <c r="D110" i="13"/>
  <c r="J52" i="13"/>
  <c r="K52" i="13" s="1"/>
  <c r="L52" i="13" s="1"/>
  <c r="N52" i="13" s="1"/>
  <c r="D129" i="13"/>
  <c r="U136" i="13"/>
  <c r="P136" i="13"/>
  <c r="K136" i="13"/>
  <c r="T136" i="13"/>
  <c r="AE136" i="13"/>
  <c r="AS136" i="13"/>
  <c r="AF136" i="13"/>
  <c r="Q136" i="13"/>
  <c r="S136" i="13"/>
  <c r="AB136" i="13"/>
  <c r="AC136" i="13"/>
  <c r="G136" i="13"/>
  <c r="X136" i="13"/>
  <c r="AM136" i="13"/>
  <c r="AN136" i="13"/>
  <c r="AQ136" i="13"/>
  <c r="AK136" i="13"/>
  <c r="W136" i="13"/>
  <c r="O136" i="13"/>
  <c r="I136" i="13"/>
  <c r="M136" i="13"/>
  <c r="AA136" i="13"/>
  <c r="AI136" i="13"/>
  <c r="L136" i="13"/>
  <c r="H136" i="13"/>
  <c r="AJ136" i="13"/>
  <c r="AR136" i="13"/>
  <c r="AG136" i="13"/>
  <c r="J136" i="13"/>
  <c r="N136" i="13"/>
  <c r="Y136" i="13"/>
  <c r="AT136" i="13"/>
  <c r="AH136" i="13"/>
  <c r="R136" i="13"/>
  <c r="AL136" i="13"/>
  <c r="V136" i="13"/>
  <c r="AD136" i="13"/>
  <c r="Z136" i="13"/>
  <c r="AP136" i="13"/>
  <c r="AO136" i="13"/>
  <c r="P139" i="13"/>
  <c r="AD139" i="13"/>
  <c r="AQ139" i="13"/>
  <c r="AC139" i="13"/>
  <c r="J139" i="13"/>
  <c r="H139" i="13"/>
  <c r="R139" i="13"/>
  <c r="AS139" i="13"/>
  <c r="AL139" i="13"/>
  <c r="AR139" i="13"/>
  <c r="AB139" i="13"/>
  <c r="K139" i="13"/>
  <c r="Y139" i="13"/>
  <c r="V139" i="13"/>
  <c r="AO139" i="13"/>
  <c r="L139" i="13"/>
  <c r="AK139" i="13"/>
  <c r="AG139" i="13"/>
  <c r="AN139" i="13"/>
  <c r="N139" i="13"/>
  <c r="S139" i="13"/>
  <c r="X139" i="13"/>
  <c r="U139" i="13"/>
  <c r="M139" i="13"/>
  <c r="AJ139" i="13"/>
  <c r="AH139" i="13"/>
  <c r="I139" i="13"/>
  <c r="AA139" i="13"/>
  <c r="AF139" i="13"/>
  <c r="T139" i="13"/>
  <c r="Z139" i="13"/>
  <c r="AI139" i="13"/>
  <c r="AP139" i="13"/>
  <c r="AE139" i="13"/>
  <c r="Q139" i="13"/>
  <c r="AT139" i="13"/>
  <c r="AM139" i="13"/>
  <c r="G139" i="13"/>
  <c r="W139" i="13"/>
  <c r="O139" i="13"/>
  <c r="Y159" i="13"/>
  <c r="Z159" i="13"/>
  <c r="H159" i="13"/>
  <c r="N159" i="13"/>
  <c r="AH159" i="13"/>
  <c r="AT159" i="13"/>
  <c r="U159" i="13"/>
  <c r="AL159" i="13"/>
  <c r="G159" i="13"/>
  <c r="AC159" i="13"/>
  <c r="AF159" i="13"/>
  <c r="AG159" i="13"/>
  <c r="AM159" i="13"/>
  <c r="V159" i="13"/>
  <c r="AA159" i="13"/>
  <c r="T159" i="13"/>
  <c r="AS159" i="13"/>
  <c r="J159" i="13"/>
  <c r="AB159" i="13"/>
  <c r="K159" i="13"/>
  <c r="AR159" i="13"/>
  <c r="L159" i="13"/>
  <c r="AP159" i="13"/>
  <c r="S159" i="13"/>
  <c r="AQ159" i="13"/>
  <c r="AK159" i="13"/>
  <c r="AN159" i="13"/>
  <c r="Q159" i="13"/>
  <c r="AI159" i="13"/>
  <c r="W159" i="13"/>
  <c r="AJ159" i="13"/>
  <c r="AE159" i="13"/>
  <c r="I159" i="13"/>
  <c r="X159" i="13"/>
  <c r="R159" i="13"/>
  <c r="P159" i="13"/>
  <c r="O159" i="13"/>
  <c r="AD159" i="13"/>
  <c r="M159" i="13"/>
  <c r="AO159" i="13"/>
  <c r="Q175" i="13"/>
  <c r="AH175" i="13"/>
  <c r="AK175" i="13"/>
  <c r="AE175" i="13"/>
  <c r="AS175" i="13"/>
  <c r="P175" i="13"/>
  <c r="X175" i="13"/>
  <c r="AF175" i="13"/>
  <c r="I175" i="13"/>
  <c r="Y175" i="13"/>
  <c r="M175" i="13"/>
  <c r="O175" i="13"/>
  <c r="AG175" i="13"/>
  <c r="U175" i="13"/>
  <c r="W175" i="13"/>
  <c r="AM175" i="13"/>
  <c r="AC175" i="13"/>
  <c r="AQ175" i="13"/>
  <c r="AJ175" i="13"/>
  <c r="AR175" i="13"/>
  <c r="AB175" i="13"/>
  <c r="K175" i="13"/>
  <c r="AI175" i="13"/>
  <c r="AD175" i="13"/>
  <c r="S175" i="13"/>
  <c r="T175" i="13"/>
  <c r="AA175" i="13"/>
  <c r="AO175" i="13"/>
  <c r="N175" i="13"/>
  <c r="G175" i="13"/>
  <c r="AL175" i="13"/>
  <c r="R175" i="13"/>
  <c r="L175" i="13"/>
  <c r="AT175" i="13"/>
  <c r="H175" i="13"/>
  <c r="AP175" i="13"/>
  <c r="Z175" i="13"/>
  <c r="J175" i="13"/>
  <c r="V175" i="13"/>
  <c r="AN175" i="13"/>
  <c r="J45" i="13"/>
  <c r="K45" i="13" s="1"/>
  <c r="L45" i="13" s="1"/>
  <c r="N45" i="13" s="1"/>
  <c r="D122" i="13"/>
  <c r="J36" i="13"/>
  <c r="K36" i="13" s="1"/>
  <c r="L36" i="13" s="1"/>
  <c r="N36" i="13" s="1"/>
  <c r="D113" i="13"/>
  <c r="J41" i="13"/>
  <c r="D118" i="13"/>
  <c r="J34" i="13"/>
  <c r="K34" i="13" s="1"/>
  <c r="L34" i="13" s="1"/>
  <c r="N34" i="13" s="1"/>
  <c r="D111" i="13"/>
  <c r="J42" i="13"/>
  <c r="K42" i="13" s="1"/>
  <c r="L42" i="13" s="1"/>
  <c r="N42" i="13" s="1"/>
  <c r="D119" i="13"/>
  <c r="AC163" i="13"/>
  <c r="H163" i="13"/>
  <c r="U163" i="13"/>
  <c r="AS163" i="13"/>
  <c r="M163" i="13"/>
  <c r="AN163" i="13"/>
  <c r="X163" i="13"/>
  <c r="W163" i="13"/>
  <c r="G163" i="13"/>
  <c r="AH163" i="13"/>
  <c r="J163" i="13"/>
  <c r="O163" i="13"/>
  <c r="AF163" i="13"/>
  <c r="AP163" i="13"/>
  <c r="Y163" i="13"/>
  <c r="AK163" i="13"/>
  <c r="S163" i="13"/>
  <c r="AQ163" i="13"/>
  <c r="AR163" i="13"/>
  <c r="AL163" i="13"/>
  <c r="T163" i="13"/>
  <c r="K163" i="13"/>
  <c r="AB163" i="13"/>
  <c r="AO163" i="13"/>
  <c r="Q163" i="13"/>
  <c r="AI163" i="13"/>
  <c r="Z163" i="13"/>
  <c r="P163" i="13"/>
  <c r="AJ163" i="13"/>
  <c r="AA163" i="13"/>
  <c r="N163" i="13"/>
  <c r="AG163" i="13"/>
  <c r="AD163" i="13"/>
  <c r="AM163" i="13"/>
  <c r="V163" i="13"/>
  <c r="AT163" i="13"/>
  <c r="R163" i="13"/>
  <c r="AE163" i="13"/>
  <c r="I163" i="13"/>
  <c r="L163" i="13"/>
  <c r="K33" i="13"/>
  <c r="L33" i="13" s="1"/>
  <c r="N33" i="13" s="1"/>
  <c r="K37" i="13"/>
  <c r="L37" i="13" s="1"/>
  <c r="N37" i="13" s="1"/>
  <c r="J2" i="4"/>
  <c r="K28" i="13"/>
  <c r="L28" i="13" s="1"/>
  <c r="N28" i="13" s="1"/>
  <c r="K44" i="13"/>
  <c r="L44" i="13" s="1"/>
  <c r="N44" i="13" s="1"/>
  <c r="K29" i="13"/>
  <c r="L29" i="13" s="1"/>
  <c r="N29" i="13" s="1"/>
  <c r="E50" i="4"/>
  <c r="G18" i="13"/>
  <c r="K41" i="13"/>
  <c r="L41" i="13" s="1"/>
  <c r="N41" i="13" s="1"/>
  <c r="K40" i="13"/>
  <c r="L40" i="13" s="1"/>
  <c r="N40" i="13" s="1"/>
  <c r="K32" i="13"/>
  <c r="L32" i="13" s="1"/>
  <c r="N32" i="13" s="1"/>
  <c r="K30" i="13"/>
  <c r="L30" i="13" s="1"/>
  <c r="N30" i="13" s="1"/>
  <c r="J5" i="4"/>
  <c r="J4" i="4"/>
  <c r="J50" i="4"/>
  <c r="J3" i="4"/>
  <c r="C143" i="2"/>
  <c r="D143" i="2" s="1"/>
  <c r="C46" i="2"/>
  <c r="G46" i="2"/>
  <c r="B61" i="2"/>
  <c r="S46" i="2"/>
  <c r="O46" i="2"/>
  <c r="K46" i="2"/>
  <c r="D130" i="1"/>
  <c r="S162" i="13" l="1"/>
  <c r="K162" i="13"/>
  <c r="AQ162" i="13"/>
  <c r="P162" i="13"/>
  <c r="T162" i="13"/>
  <c r="Q162" i="13"/>
  <c r="H162" i="13"/>
  <c r="AB162" i="13"/>
  <c r="AM162" i="13"/>
  <c r="AO162" i="13"/>
  <c r="AF162" i="13"/>
  <c r="M162" i="13"/>
  <c r="AH162" i="13"/>
  <c r="J162" i="13"/>
  <c r="AR162" i="13"/>
  <c r="W162" i="13"/>
  <c r="AI162" i="13"/>
  <c r="Y162" i="13"/>
  <c r="AN162" i="13"/>
  <c r="AK162" i="13"/>
  <c r="L162" i="13"/>
  <c r="AE162" i="13"/>
  <c r="Z162" i="13"/>
  <c r="AC162" i="13"/>
  <c r="AS162" i="13"/>
  <c r="U162" i="13"/>
  <c r="N162" i="13"/>
  <c r="AD162" i="13"/>
  <c r="AL162" i="13"/>
  <c r="G162" i="13"/>
  <c r="AA162" i="13"/>
  <c r="V162" i="13"/>
  <c r="O162" i="13"/>
  <c r="I162" i="13"/>
  <c r="AT162" i="13"/>
  <c r="AG162" i="13"/>
  <c r="X162" i="13"/>
  <c r="AJ162" i="13"/>
  <c r="AP162" i="13"/>
  <c r="R162" i="13"/>
  <c r="U165" i="13"/>
  <c r="AC165" i="13"/>
  <c r="AJ165" i="13"/>
  <c r="AL165" i="13"/>
  <c r="S165" i="13"/>
  <c r="AD165" i="13"/>
  <c r="G165" i="13"/>
  <c r="M165" i="13"/>
  <c r="AA165" i="13"/>
  <c r="AR165" i="13"/>
  <c r="AM165" i="13"/>
  <c r="AS165" i="13"/>
  <c r="W165" i="13"/>
  <c r="Z165" i="13"/>
  <c r="T165" i="13"/>
  <c r="O165" i="13"/>
  <c r="J165" i="13"/>
  <c r="H165" i="13"/>
  <c r="AN165" i="13"/>
  <c r="AH165" i="13"/>
  <c r="X165" i="13"/>
  <c r="AP165" i="13"/>
  <c r="R165" i="13"/>
  <c r="AO165" i="13"/>
  <c r="AB165" i="13"/>
  <c r="AE165" i="13"/>
  <c r="AG165" i="13"/>
  <c r="P165" i="13"/>
  <c r="AF165" i="13"/>
  <c r="AT165" i="13"/>
  <c r="K165" i="13"/>
  <c r="N165" i="13"/>
  <c r="V165" i="13"/>
  <c r="L165" i="13"/>
  <c r="AI165" i="13"/>
  <c r="I165" i="13"/>
  <c r="AQ165" i="13"/>
  <c r="AK165" i="13"/>
  <c r="Y165" i="13"/>
  <c r="Q165" i="13"/>
  <c r="N169" i="13"/>
  <c r="U169" i="13"/>
  <c r="Q169" i="13"/>
  <c r="AI169" i="13"/>
  <c r="I169" i="13"/>
  <c r="S169" i="13"/>
  <c r="AO169" i="13"/>
  <c r="AR169" i="13"/>
  <c r="AB169" i="13"/>
  <c r="AD169" i="13"/>
  <c r="G169" i="13"/>
  <c r="AC169" i="13"/>
  <c r="AQ169" i="13"/>
  <c r="AT169" i="13"/>
  <c r="K169" i="13"/>
  <c r="V169" i="13"/>
  <c r="AJ169" i="13"/>
  <c r="H169" i="13"/>
  <c r="AL169" i="13"/>
  <c r="M169" i="13"/>
  <c r="O169" i="13"/>
  <c r="X169" i="13"/>
  <c r="AN169" i="13"/>
  <c r="AE169" i="13"/>
  <c r="AS169" i="13"/>
  <c r="R169" i="13"/>
  <c r="AF169" i="13"/>
  <c r="W169" i="13"/>
  <c r="AM169" i="13"/>
  <c r="AK169" i="13"/>
  <c r="Y169" i="13"/>
  <c r="AP169" i="13"/>
  <c r="Z169" i="13"/>
  <c r="T169" i="13"/>
  <c r="AA169" i="13"/>
  <c r="AH169" i="13"/>
  <c r="L169" i="13"/>
  <c r="J169" i="13"/>
  <c r="AG169" i="13"/>
  <c r="P169" i="13"/>
  <c r="AG158" i="13"/>
  <c r="K158" i="13"/>
  <c r="AK158" i="13"/>
  <c r="T158" i="13"/>
  <c r="AE158" i="13"/>
  <c r="I158" i="13"/>
  <c r="AF158" i="13"/>
  <c r="AN158" i="13"/>
  <c r="R158" i="13"/>
  <c r="J158" i="13"/>
  <c r="AO158" i="13"/>
  <c r="Y158" i="13"/>
  <c r="AR158" i="13"/>
  <c r="AA158" i="13"/>
  <c r="S158" i="13"/>
  <c r="AH158" i="13"/>
  <c r="AI158" i="13"/>
  <c r="M158" i="13"/>
  <c r="W158" i="13"/>
  <c r="G158" i="13"/>
  <c r="P158" i="13"/>
  <c r="AQ158" i="13"/>
  <c r="AJ158" i="13"/>
  <c r="AC158" i="13"/>
  <c r="L158" i="13"/>
  <c r="H158" i="13"/>
  <c r="AM158" i="13"/>
  <c r="U158" i="13"/>
  <c r="Q158" i="13"/>
  <c r="AS158" i="13"/>
  <c r="AB158" i="13"/>
  <c r="Z158" i="13"/>
  <c r="O158" i="13"/>
  <c r="AD158" i="13"/>
  <c r="N158" i="13"/>
  <c r="AL158" i="13"/>
  <c r="X158" i="13"/>
  <c r="AT158" i="13"/>
  <c r="AP158" i="13"/>
  <c r="V158" i="13"/>
  <c r="AN171" i="13"/>
  <c r="Z171" i="13"/>
  <c r="O171" i="13"/>
  <c r="AE171" i="13"/>
  <c r="G171" i="13"/>
  <c r="P171" i="13"/>
  <c r="AH171" i="13"/>
  <c r="AC171" i="13"/>
  <c r="AT171" i="13"/>
  <c r="AP171" i="13"/>
  <c r="R171" i="13"/>
  <c r="I171" i="13"/>
  <c r="AF171" i="13"/>
  <c r="W171" i="13"/>
  <c r="M171" i="13"/>
  <c r="AS171" i="13"/>
  <c r="Y171" i="13"/>
  <c r="AM171" i="13"/>
  <c r="AO171" i="13"/>
  <c r="Q171" i="13"/>
  <c r="AR171" i="13"/>
  <c r="K171" i="13"/>
  <c r="AJ171" i="13"/>
  <c r="AL171" i="13"/>
  <c r="N171" i="13"/>
  <c r="S171" i="13"/>
  <c r="AQ171" i="13"/>
  <c r="T171" i="13"/>
  <c r="AI171" i="13"/>
  <c r="L171" i="13"/>
  <c r="V171" i="13"/>
  <c r="AG171" i="13"/>
  <c r="AK171" i="13"/>
  <c r="AB171" i="13"/>
  <c r="AD171" i="13"/>
  <c r="AA171" i="13"/>
  <c r="U171" i="13"/>
  <c r="H171" i="13"/>
  <c r="J171" i="13"/>
  <c r="X171" i="13"/>
  <c r="AN152" i="13"/>
  <c r="S152" i="13"/>
  <c r="AE152" i="13"/>
  <c r="V152" i="13"/>
  <c r="AO152" i="13"/>
  <c r="L152" i="13"/>
  <c r="AJ152" i="13"/>
  <c r="G152" i="13"/>
  <c r="AQ152" i="13"/>
  <c r="AP152" i="13"/>
  <c r="AG152" i="13"/>
  <c r="AC152" i="13"/>
  <c r="AK152" i="13"/>
  <c r="AD152" i="13"/>
  <c r="Z152" i="13"/>
  <c r="X152" i="13"/>
  <c r="U152" i="13"/>
  <c r="Y152" i="13"/>
  <c r="AB152" i="13"/>
  <c r="AH152" i="13"/>
  <c r="P152" i="13"/>
  <c r="AS152" i="13"/>
  <c r="M152" i="13"/>
  <c r="T152" i="13"/>
  <c r="W152" i="13"/>
  <c r="K152" i="13"/>
  <c r="O152" i="13"/>
  <c r="J152" i="13"/>
  <c r="AL152" i="13"/>
  <c r="AF152" i="13"/>
  <c r="AA152" i="13"/>
  <c r="AT152" i="13"/>
  <c r="AI152" i="13"/>
  <c r="H152" i="13"/>
  <c r="Q152" i="13"/>
  <c r="N152" i="13"/>
  <c r="AR152" i="13"/>
  <c r="AM152" i="13"/>
  <c r="R152" i="13"/>
  <c r="I152" i="13"/>
  <c r="J18" i="13"/>
  <c r="K18" i="13" s="1"/>
  <c r="L18" i="13" s="1"/>
  <c r="N18" i="13" s="1"/>
  <c r="D95" i="13"/>
  <c r="H30" i="17"/>
  <c r="K30" i="17" s="1"/>
  <c r="AB154" i="13"/>
  <c r="AG154" i="13"/>
  <c r="AS154" i="13"/>
  <c r="AP154" i="13"/>
  <c r="I154" i="13"/>
  <c r="O154" i="13"/>
  <c r="T154" i="13"/>
  <c r="AK154" i="13"/>
  <c r="AA154" i="13"/>
  <c r="R154" i="13"/>
  <c r="AM154" i="13"/>
  <c r="J154" i="13"/>
  <c r="AC154" i="13"/>
  <c r="X154" i="13"/>
  <c r="K154" i="13"/>
  <c r="AJ154" i="13"/>
  <c r="W154" i="13"/>
  <c r="AN154" i="13"/>
  <c r="AF154" i="13"/>
  <c r="G154" i="13"/>
  <c r="AO154" i="13"/>
  <c r="P154" i="13"/>
  <c r="Y154" i="13"/>
  <c r="AH154" i="13"/>
  <c r="Z154" i="13"/>
  <c r="AQ154" i="13"/>
  <c r="AI154" i="13"/>
  <c r="L154" i="13"/>
  <c r="AR154" i="13"/>
  <c r="U154" i="13"/>
  <c r="H154" i="13"/>
  <c r="Q154" i="13"/>
  <c r="AE154" i="13"/>
  <c r="M154" i="13"/>
  <c r="V154" i="13"/>
  <c r="N154" i="13"/>
  <c r="AD154" i="13"/>
  <c r="AL154" i="13"/>
  <c r="S154" i="13"/>
  <c r="AT154" i="13"/>
  <c r="AG170" i="13"/>
  <c r="AI170" i="13"/>
  <c r="AQ170" i="13"/>
  <c r="W170" i="13"/>
  <c r="H170" i="13"/>
  <c r="K170" i="13"/>
  <c r="AB170" i="13"/>
  <c r="AN170" i="13"/>
  <c r="R170" i="13"/>
  <c r="AC170" i="13"/>
  <c r="M170" i="13"/>
  <c r="AK170" i="13"/>
  <c r="N170" i="13"/>
  <c r="AS170" i="13"/>
  <c r="V170" i="13"/>
  <c r="AL170" i="13"/>
  <c r="AO170" i="13"/>
  <c r="U170" i="13"/>
  <c r="AD170" i="13"/>
  <c r="AA170" i="13"/>
  <c r="L170" i="13"/>
  <c r="AJ170" i="13"/>
  <c r="Z170" i="13"/>
  <c r="Q170" i="13"/>
  <c r="X170" i="13"/>
  <c r="AR170" i="13"/>
  <c r="O170" i="13"/>
  <c r="AE170" i="13"/>
  <c r="Y170" i="13"/>
  <c r="T170" i="13"/>
  <c r="AM170" i="13"/>
  <c r="J170" i="13"/>
  <c r="P170" i="13"/>
  <c r="AP170" i="13"/>
  <c r="S170" i="13"/>
  <c r="G170" i="13"/>
  <c r="AT170" i="13"/>
  <c r="I170" i="13"/>
  <c r="AF170" i="13"/>
  <c r="AH170" i="13"/>
  <c r="AO166" i="13"/>
  <c r="AE166" i="13"/>
  <c r="AH166" i="13"/>
  <c r="M166" i="13"/>
  <c r="U166" i="13"/>
  <c r="AC166" i="13"/>
  <c r="AS166" i="13"/>
  <c r="V166" i="13"/>
  <c r="AL166" i="13"/>
  <c r="AK166" i="13"/>
  <c r="AD166" i="13"/>
  <c r="N166" i="13"/>
  <c r="S166" i="13"/>
  <c r="O166" i="13"/>
  <c r="AA166" i="13"/>
  <c r="Y166" i="13"/>
  <c r="AJ166" i="13"/>
  <c r="AR166" i="13"/>
  <c r="H166" i="13"/>
  <c r="AQ166" i="13"/>
  <c r="J166" i="13"/>
  <c r="P166" i="13"/>
  <c r="AN166" i="13"/>
  <c r="G166" i="13"/>
  <c r="W166" i="13"/>
  <c r="AP166" i="13"/>
  <c r="AF166" i="13"/>
  <c r="AI166" i="13"/>
  <c r="AG166" i="13"/>
  <c r="Q166" i="13"/>
  <c r="T166" i="13"/>
  <c r="AT166" i="13"/>
  <c r="Z166" i="13"/>
  <c r="AM166" i="13"/>
  <c r="AB166" i="13"/>
  <c r="L166" i="13"/>
  <c r="X166" i="13"/>
  <c r="I166" i="13"/>
  <c r="R166" i="13"/>
  <c r="K166" i="13"/>
  <c r="AG173" i="13"/>
  <c r="AA173" i="13"/>
  <c r="G173" i="13"/>
  <c r="I173" i="13"/>
  <c r="AK173" i="13"/>
  <c r="AH173" i="13"/>
  <c r="T173" i="13"/>
  <c r="Y173" i="13"/>
  <c r="AM173" i="13"/>
  <c r="AT173" i="13"/>
  <c r="AQ173" i="13"/>
  <c r="AE173" i="13"/>
  <c r="W173" i="13"/>
  <c r="R173" i="13"/>
  <c r="P173" i="13"/>
  <c r="AO173" i="13"/>
  <c r="O173" i="13"/>
  <c r="N173" i="13"/>
  <c r="S173" i="13"/>
  <c r="AB173" i="13"/>
  <c r="AF173" i="13"/>
  <c r="AS173" i="13"/>
  <c r="J173" i="13"/>
  <c r="AP173" i="13"/>
  <c r="M173" i="13"/>
  <c r="U173" i="13"/>
  <c r="AD173" i="13"/>
  <c r="Z173" i="13"/>
  <c r="Q173" i="13"/>
  <c r="AJ173" i="13"/>
  <c r="AR173" i="13"/>
  <c r="AC173" i="13"/>
  <c r="AN173" i="13"/>
  <c r="K173" i="13"/>
  <c r="AL173" i="13"/>
  <c r="X173" i="13"/>
  <c r="AI173" i="13"/>
  <c r="H173" i="13"/>
  <c r="V173" i="13"/>
  <c r="L173" i="13"/>
  <c r="AL160" i="13"/>
  <c r="K160" i="13"/>
  <c r="AB160" i="13"/>
  <c r="G160" i="13"/>
  <c r="U160" i="13"/>
  <c r="AT160" i="13"/>
  <c r="H160" i="13"/>
  <c r="AA160" i="13"/>
  <c r="AQ160" i="13"/>
  <c r="T160" i="13"/>
  <c r="P160" i="13"/>
  <c r="AJ160" i="13"/>
  <c r="AK160" i="13"/>
  <c r="L160" i="13"/>
  <c r="AP160" i="13"/>
  <c r="O160" i="13"/>
  <c r="I160" i="13"/>
  <c r="AE160" i="13"/>
  <c r="X160" i="13"/>
  <c r="M160" i="13"/>
  <c r="AH160" i="13"/>
  <c r="AG160" i="13"/>
  <c r="N160" i="13"/>
  <c r="AI160" i="13"/>
  <c r="AS160" i="13"/>
  <c r="V160" i="13"/>
  <c r="AF160" i="13"/>
  <c r="S160" i="13"/>
  <c r="AD160" i="13"/>
  <c r="AM160" i="13"/>
  <c r="AN160" i="13"/>
  <c r="AC160" i="13"/>
  <c r="Z160" i="13"/>
  <c r="Y160" i="13"/>
  <c r="AO160" i="13"/>
  <c r="R160" i="13"/>
  <c r="AR160" i="13"/>
  <c r="W160" i="13"/>
  <c r="Q160" i="13"/>
  <c r="J160" i="13"/>
  <c r="AB161" i="13"/>
  <c r="J161" i="13"/>
  <c r="T161" i="13"/>
  <c r="AG161" i="13"/>
  <c r="N161" i="13"/>
  <c r="AJ161" i="13"/>
  <c r="Q161" i="13"/>
  <c r="U161" i="13"/>
  <c r="AL161" i="13"/>
  <c r="G161" i="13"/>
  <c r="AN161" i="13"/>
  <c r="W161" i="13"/>
  <c r="I161" i="13"/>
  <c r="S161" i="13"/>
  <c r="L161" i="13"/>
  <c r="M161" i="13"/>
  <c r="Y161" i="13"/>
  <c r="AF161" i="13"/>
  <c r="V161" i="13"/>
  <c r="AP161" i="13"/>
  <c r="AR161" i="13"/>
  <c r="P161" i="13"/>
  <c r="AO161" i="13"/>
  <c r="AA161" i="13"/>
  <c r="AS161" i="13"/>
  <c r="AM161" i="13"/>
  <c r="X161" i="13"/>
  <c r="O161" i="13"/>
  <c r="AH161" i="13"/>
  <c r="AC161" i="13"/>
  <c r="Z161" i="13"/>
  <c r="AE161" i="13"/>
  <c r="AQ161" i="13"/>
  <c r="H161" i="13"/>
  <c r="AT161" i="13"/>
  <c r="AD161" i="13"/>
  <c r="AK161" i="13"/>
  <c r="R161" i="13"/>
  <c r="AI161" i="13"/>
  <c r="K161" i="13"/>
  <c r="AK172" i="13"/>
  <c r="P172" i="13"/>
  <c r="AF172" i="13"/>
  <c r="AA172" i="13"/>
  <c r="AM172" i="13"/>
  <c r="I172" i="13"/>
  <c r="AE172" i="13"/>
  <c r="AH172" i="13"/>
  <c r="N172" i="13"/>
  <c r="R172" i="13"/>
  <c r="V172" i="13"/>
  <c r="AL172" i="13"/>
  <c r="Y172" i="13"/>
  <c r="AR172" i="13"/>
  <c r="AJ172" i="13"/>
  <c r="Q172" i="13"/>
  <c r="Z172" i="13"/>
  <c r="AB172" i="13"/>
  <c r="AP172" i="13"/>
  <c r="AI172" i="13"/>
  <c r="S172" i="13"/>
  <c r="AD172" i="13"/>
  <c r="W172" i="13"/>
  <c r="L172" i="13"/>
  <c r="AC172" i="13"/>
  <c r="AG172" i="13"/>
  <c r="AS172" i="13"/>
  <c r="X172" i="13"/>
  <c r="T172" i="13"/>
  <c r="J172" i="13"/>
  <c r="M172" i="13"/>
  <c r="AN172" i="13"/>
  <c r="AT172" i="13"/>
  <c r="AQ172" i="13"/>
  <c r="AO172" i="13"/>
  <c r="K172" i="13"/>
  <c r="H172" i="13"/>
  <c r="U172" i="13"/>
  <c r="O172" i="13"/>
  <c r="G172" i="13"/>
  <c r="M164" i="13"/>
  <c r="S164" i="13"/>
  <c r="AD164" i="13"/>
  <c r="AQ164" i="13"/>
  <c r="H164" i="13"/>
  <c r="U164" i="13"/>
  <c r="AS164" i="13"/>
  <c r="X164" i="13"/>
  <c r="AF164" i="13"/>
  <c r="AR164" i="13"/>
  <c r="AA164" i="13"/>
  <c r="V164" i="13"/>
  <c r="O164" i="13"/>
  <c r="AP164" i="13"/>
  <c r="Y164" i="13"/>
  <c r="I164" i="13"/>
  <c r="P164" i="13"/>
  <c r="AB164" i="13"/>
  <c r="AH164" i="13"/>
  <c r="Q164" i="13"/>
  <c r="N164" i="13"/>
  <c r="AG164" i="13"/>
  <c r="AL164" i="13"/>
  <c r="AO164" i="13"/>
  <c r="J164" i="13"/>
  <c r="Z164" i="13"/>
  <c r="R164" i="13"/>
  <c r="AK164" i="13"/>
  <c r="AC164" i="13"/>
  <c r="K164" i="13"/>
  <c r="L164" i="13"/>
  <c r="AJ164" i="13"/>
  <c r="AI164" i="13"/>
  <c r="G164" i="13"/>
  <c r="AN164" i="13"/>
  <c r="W164" i="13"/>
  <c r="AE164" i="13"/>
  <c r="T164" i="13"/>
  <c r="AT164" i="13"/>
  <c r="AM164" i="13"/>
  <c r="M148" i="13"/>
  <c r="AM148" i="13"/>
  <c r="AF148" i="13"/>
  <c r="AA148" i="13"/>
  <c r="AI148" i="13"/>
  <c r="AK148" i="13"/>
  <c r="U148" i="13"/>
  <c r="G148" i="13"/>
  <c r="Q148" i="13"/>
  <c r="AS148" i="13"/>
  <c r="AB148" i="13"/>
  <c r="O148" i="13"/>
  <c r="P148" i="13"/>
  <c r="Y148" i="13"/>
  <c r="AG148" i="13"/>
  <c r="AJ148" i="13"/>
  <c r="W148" i="13"/>
  <c r="AN148" i="13"/>
  <c r="AO148" i="13"/>
  <c r="X148" i="13"/>
  <c r="K148" i="13"/>
  <c r="AR148" i="13"/>
  <c r="H148" i="13"/>
  <c r="S148" i="13"/>
  <c r="AQ148" i="13"/>
  <c r="L148" i="13"/>
  <c r="AC148" i="13"/>
  <c r="AE148" i="13"/>
  <c r="T148" i="13"/>
  <c r="AT148" i="13"/>
  <c r="AH148" i="13"/>
  <c r="N148" i="13"/>
  <c r="AL148" i="13"/>
  <c r="J148" i="13"/>
  <c r="AD148" i="13"/>
  <c r="Z148" i="13"/>
  <c r="R148" i="13"/>
  <c r="AP148" i="13"/>
  <c r="I148" i="13"/>
  <c r="V148" i="13"/>
  <c r="O140" i="13"/>
  <c r="AG140" i="13"/>
  <c r="L140" i="13"/>
  <c r="G140" i="13"/>
  <c r="T140" i="13"/>
  <c r="P140" i="13"/>
  <c r="AM140" i="13"/>
  <c r="AN140" i="13"/>
  <c r="AK140" i="13"/>
  <c r="I140" i="13"/>
  <c r="AS140" i="13"/>
  <c r="H140" i="13"/>
  <c r="Y140" i="13"/>
  <c r="AA140" i="13"/>
  <c r="AR140" i="13"/>
  <c r="AE140" i="13"/>
  <c r="AF140" i="13"/>
  <c r="AO140" i="13"/>
  <c r="AI140" i="13"/>
  <c r="X140" i="13"/>
  <c r="W140" i="13"/>
  <c r="AQ140" i="13"/>
  <c r="K140" i="13"/>
  <c r="Q140" i="13"/>
  <c r="S140" i="13"/>
  <c r="AB140" i="13"/>
  <c r="AJ140" i="13"/>
  <c r="V140" i="13"/>
  <c r="AL140" i="13"/>
  <c r="J140" i="13"/>
  <c r="AH140" i="13"/>
  <c r="R140" i="13"/>
  <c r="Z140" i="13"/>
  <c r="N140" i="13"/>
  <c r="AT140" i="13"/>
  <c r="AD140" i="13"/>
  <c r="AP140" i="13"/>
  <c r="AC140" i="13"/>
  <c r="U140" i="13"/>
  <c r="M140" i="13"/>
  <c r="AO174" i="13"/>
  <c r="AE174" i="13"/>
  <c r="P174" i="13"/>
  <c r="S174" i="13"/>
  <c r="Z174" i="13"/>
  <c r="AK174" i="13"/>
  <c r="U174" i="13"/>
  <c r="AC174" i="13"/>
  <c r="N174" i="13"/>
  <c r="AS174" i="13"/>
  <c r="T174" i="13"/>
  <c r="AM174" i="13"/>
  <c r="AA174" i="13"/>
  <c r="W174" i="13"/>
  <c r="V174" i="13"/>
  <c r="AL174" i="13"/>
  <c r="M174" i="13"/>
  <c r="AR174" i="13"/>
  <c r="AH174" i="13"/>
  <c r="AP174" i="13"/>
  <c r="AJ174" i="13"/>
  <c r="L174" i="13"/>
  <c r="J174" i="13"/>
  <c r="H174" i="13"/>
  <c r="AD174" i="13"/>
  <c r="K174" i="13"/>
  <c r="O174" i="13"/>
  <c r="AB174" i="13"/>
  <c r="Q174" i="13"/>
  <c r="R174" i="13"/>
  <c r="X174" i="13"/>
  <c r="Y174" i="13"/>
  <c r="AG174" i="13"/>
  <c r="I174" i="13"/>
  <c r="AI174" i="13"/>
  <c r="AT174" i="13"/>
  <c r="AN174" i="13"/>
  <c r="AF174" i="13"/>
  <c r="AQ174" i="13"/>
  <c r="G174" i="13"/>
  <c r="G156" i="13"/>
  <c r="Y156" i="13"/>
  <c r="AO156" i="13"/>
  <c r="AQ156" i="13"/>
  <c r="AT156" i="13"/>
  <c r="K156" i="13"/>
  <c r="T156" i="13"/>
  <c r="AC156" i="13"/>
  <c r="P156" i="13"/>
  <c r="AH156" i="13"/>
  <c r="AP156" i="13"/>
  <c r="W156" i="13"/>
  <c r="Q156" i="13"/>
  <c r="AA156" i="13"/>
  <c r="AM156" i="13"/>
  <c r="AK156" i="13"/>
  <c r="AS156" i="13"/>
  <c r="X156" i="13"/>
  <c r="V156" i="13"/>
  <c r="J156" i="13"/>
  <c r="AI156" i="13"/>
  <c r="AR156" i="13"/>
  <c r="AB156" i="13"/>
  <c r="H156" i="13"/>
  <c r="N156" i="13"/>
  <c r="R156" i="13"/>
  <c r="AF156" i="13"/>
  <c r="O156" i="13"/>
  <c r="S156" i="13"/>
  <c r="I156" i="13"/>
  <c r="AD156" i="13"/>
  <c r="AE156" i="13"/>
  <c r="L156" i="13"/>
  <c r="AG156" i="13"/>
  <c r="Z156" i="13"/>
  <c r="AN156" i="13"/>
  <c r="U156" i="13"/>
  <c r="M156" i="13"/>
  <c r="AL156" i="13"/>
  <c r="AJ156" i="13"/>
  <c r="N153" i="13"/>
  <c r="AM153" i="13"/>
  <c r="AR153" i="13"/>
  <c r="AC153" i="13"/>
  <c r="AL153" i="13"/>
  <c r="AE153" i="13"/>
  <c r="M153" i="13"/>
  <c r="AP153" i="13"/>
  <c r="V153" i="13"/>
  <c r="W153" i="13"/>
  <c r="G153" i="13"/>
  <c r="P153" i="13"/>
  <c r="AH153" i="13"/>
  <c r="Q153" i="13"/>
  <c r="Z153" i="13"/>
  <c r="AA153" i="13"/>
  <c r="AJ153" i="13"/>
  <c r="I153" i="13"/>
  <c r="L153" i="13"/>
  <c r="AG153" i="13"/>
  <c r="U153" i="13"/>
  <c r="AQ153" i="13"/>
  <c r="H153" i="13"/>
  <c r="R153" i="13"/>
  <c r="AS153" i="13"/>
  <c r="AI153" i="13"/>
  <c r="T153" i="13"/>
  <c r="AF153" i="13"/>
  <c r="S153" i="13"/>
  <c r="AT153" i="13"/>
  <c r="AO153" i="13"/>
  <c r="AK153" i="13"/>
  <c r="X153" i="13"/>
  <c r="O153" i="13"/>
  <c r="AB153" i="13"/>
  <c r="AN153" i="13"/>
  <c r="Y153" i="13"/>
  <c r="AD153" i="13"/>
  <c r="J153" i="13"/>
  <c r="K153" i="13"/>
  <c r="M168" i="13"/>
  <c r="H168" i="13"/>
  <c r="AS168" i="13"/>
  <c r="G168" i="13"/>
  <c r="T168" i="13"/>
  <c r="AN168" i="13"/>
  <c r="J168" i="13"/>
  <c r="R168" i="13"/>
  <c r="AA168" i="13"/>
  <c r="AJ168" i="13"/>
  <c r="AR168" i="13"/>
  <c r="AL168" i="13"/>
  <c r="AO168" i="13"/>
  <c r="AC168" i="13"/>
  <c r="AE168" i="13"/>
  <c r="AB168" i="13"/>
  <c r="X168" i="13"/>
  <c r="N168" i="13"/>
  <c r="Z168" i="13"/>
  <c r="AM168" i="13"/>
  <c r="O168" i="13"/>
  <c r="P168" i="13"/>
  <c r="AG168" i="13"/>
  <c r="W168" i="13"/>
  <c r="U168" i="13"/>
  <c r="Q168" i="13"/>
  <c r="V168" i="13"/>
  <c r="AP168" i="13"/>
  <c r="AI168" i="13"/>
  <c r="AT168" i="13"/>
  <c r="AF168" i="13"/>
  <c r="AK168" i="13"/>
  <c r="K168" i="13"/>
  <c r="AD168" i="13"/>
  <c r="AQ168" i="13"/>
  <c r="Y168" i="13"/>
  <c r="I168" i="13"/>
  <c r="AH168" i="13"/>
  <c r="S168" i="13"/>
  <c r="L168" i="13"/>
  <c r="AM157" i="13"/>
  <c r="K157" i="13"/>
  <c r="AA157" i="13"/>
  <c r="L157" i="13"/>
  <c r="U157" i="13"/>
  <c r="AH157" i="13"/>
  <c r="Q157" i="13"/>
  <c r="J157" i="13"/>
  <c r="AD157" i="13"/>
  <c r="S157" i="13"/>
  <c r="AL157" i="13"/>
  <c r="AJ157" i="13"/>
  <c r="AF157" i="13"/>
  <c r="M157" i="13"/>
  <c r="AT157" i="13"/>
  <c r="H157" i="13"/>
  <c r="AP157" i="13"/>
  <c r="AR157" i="13"/>
  <c r="AN157" i="13"/>
  <c r="W157" i="13"/>
  <c r="AO157" i="13"/>
  <c r="AQ157" i="13"/>
  <c r="AK157" i="13"/>
  <c r="V157" i="13"/>
  <c r="AG157" i="13"/>
  <c r="P157" i="13"/>
  <c r="Z157" i="13"/>
  <c r="AC157" i="13"/>
  <c r="AE157" i="13"/>
  <c r="AI157" i="13"/>
  <c r="AB157" i="13"/>
  <c r="AS157" i="13"/>
  <c r="T157" i="13"/>
  <c r="N157" i="13"/>
  <c r="I157" i="13"/>
  <c r="G157" i="13"/>
  <c r="Y157" i="13"/>
  <c r="R157" i="13"/>
  <c r="X157" i="13"/>
  <c r="O157" i="13"/>
  <c r="X150" i="13"/>
  <c r="Y150" i="13"/>
  <c r="T150" i="13"/>
  <c r="K150" i="13"/>
  <c r="AQ150" i="13"/>
  <c r="AH150" i="13"/>
  <c r="AS150" i="13"/>
  <c r="AP150" i="13"/>
  <c r="M150" i="13"/>
  <c r="J150" i="13"/>
  <c r="U150" i="13"/>
  <c r="R150" i="13"/>
  <c r="AC150" i="13"/>
  <c r="AK150" i="13"/>
  <c r="Z150" i="13"/>
  <c r="AL150" i="13"/>
  <c r="AD150" i="13"/>
  <c r="V150" i="13"/>
  <c r="G150" i="13"/>
  <c r="AA150" i="13"/>
  <c r="L150" i="13"/>
  <c r="N150" i="13"/>
  <c r="AT150" i="13"/>
  <c r="AR150" i="13"/>
  <c r="AO150" i="13"/>
  <c r="AN150" i="13"/>
  <c r="AB150" i="13"/>
  <c r="W150" i="13"/>
  <c r="AM150" i="13"/>
  <c r="AI150" i="13"/>
  <c r="I150" i="13"/>
  <c r="S150" i="13"/>
  <c r="P150" i="13"/>
  <c r="O150" i="13"/>
  <c r="Q150" i="13"/>
  <c r="AE150" i="13"/>
  <c r="AG150" i="13"/>
  <c r="H150" i="13"/>
  <c r="AF150" i="13"/>
  <c r="AJ150" i="13"/>
  <c r="AH149" i="13"/>
  <c r="S149" i="13"/>
  <c r="AI149" i="13"/>
  <c r="I149" i="13"/>
  <c r="R149" i="13"/>
  <c r="AP149" i="13"/>
  <c r="Z149" i="13"/>
  <c r="AG149" i="13"/>
  <c r="J149" i="13"/>
  <c r="Q149" i="13"/>
  <c r="Y149" i="13"/>
  <c r="AO149" i="13"/>
  <c r="M149" i="13"/>
  <c r="U149" i="13"/>
  <c r="AC149" i="13"/>
  <c r="AK149" i="13"/>
  <c r="AS149" i="13"/>
  <c r="G149" i="13"/>
  <c r="V149" i="13"/>
  <c r="AJ149" i="13"/>
  <c r="P149" i="13"/>
  <c r="W149" i="13"/>
  <c r="T149" i="13"/>
  <c r="X149" i="13"/>
  <c r="AM149" i="13"/>
  <c r="AT149" i="13"/>
  <c r="H149" i="13"/>
  <c r="AF149" i="13"/>
  <c r="O149" i="13"/>
  <c r="N149" i="13"/>
  <c r="AR149" i="13"/>
  <c r="AL149" i="13"/>
  <c r="AD149" i="13"/>
  <c r="AQ149" i="13"/>
  <c r="AN149" i="13"/>
  <c r="AE149" i="13"/>
  <c r="AB149" i="13"/>
  <c r="K149" i="13"/>
  <c r="AA149" i="13"/>
  <c r="L149" i="13"/>
  <c r="E20" i="8"/>
  <c r="Q36" i="8" s="1"/>
  <c r="G20" i="8"/>
  <c r="S36" i="8" s="1"/>
  <c r="H20" i="8"/>
  <c r="T36" i="8" s="1"/>
  <c r="D20" i="8"/>
  <c r="F20" i="8"/>
  <c r="R36" i="8" s="1"/>
  <c r="H26" i="8"/>
  <c r="T42" i="8" s="1"/>
  <c r="G26" i="8"/>
  <c r="S42" i="8" s="1"/>
  <c r="F26" i="8"/>
  <c r="R42" i="8" s="1"/>
  <c r="E26" i="8"/>
  <c r="Q42" i="8" s="1"/>
  <c r="D26" i="8"/>
  <c r="H21" i="8"/>
  <c r="T37" i="8" s="1"/>
  <c r="G21" i="8"/>
  <c r="S37" i="8" s="1"/>
  <c r="F21" i="8"/>
  <c r="R37" i="8" s="1"/>
  <c r="E21" i="8"/>
  <c r="Q37" i="8" s="1"/>
  <c r="D21" i="8"/>
  <c r="H22" i="8"/>
  <c r="T38" i="8" s="1"/>
  <c r="G22" i="8"/>
  <c r="S38" i="8" s="1"/>
  <c r="F22" i="8"/>
  <c r="R38" i="8" s="1"/>
  <c r="E22" i="8"/>
  <c r="Q38" i="8" s="1"/>
  <c r="D22" i="8"/>
  <c r="E19" i="8"/>
  <c r="Q35" i="8" s="1"/>
  <c r="E35" i="8" s="1"/>
  <c r="H23" i="8"/>
  <c r="T39" i="8" s="1"/>
  <c r="G23" i="8"/>
  <c r="S39" i="8" s="1"/>
  <c r="F23" i="8"/>
  <c r="R39" i="8" s="1"/>
  <c r="E23" i="8"/>
  <c r="Q39" i="8" s="1"/>
  <c r="D23" i="8"/>
  <c r="D19" i="8"/>
  <c r="H24" i="8"/>
  <c r="T40" i="8" s="1"/>
  <c r="G24" i="8"/>
  <c r="S40" i="8" s="1"/>
  <c r="F24" i="8"/>
  <c r="R40" i="8" s="1"/>
  <c r="E24" i="8"/>
  <c r="Q40" i="8" s="1"/>
  <c r="D24" i="8"/>
  <c r="G19" i="8"/>
  <c r="S35" i="8" s="1"/>
  <c r="G35" i="8" s="1"/>
  <c r="H25" i="8"/>
  <c r="T41" i="8" s="1"/>
  <c r="G25" i="8"/>
  <c r="S41" i="8" s="1"/>
  <c r="F25" i="8"/>
  <c r="R41" i="8" s="1"/>
  <c r="E25" i="8"/>
  <c r="Q41" i="8" s="1"/>
  <c r="D25" i="8"/>
  <c r="H19" i="8"/>
  <c r="T35" i="8" s="1"/>
  <c r="H35" i="8" s="1"/>
  <c r="F19" i="8"/>
  <c r="R35" i="8" s="1"/>
  <c r="S61" i="2"/>
  <c r="K61" i="2"/>
  <c r="C61" i="2"/>
  <c r="B76" i="2"/>
  <c r="G76" i="2" s="1"/>
  <c r="O61" i="2"/>
  <c r="G61" i="2"/>
  <c r="C204" i="1"/>
  <c r="C205" i="1" s="1"/>
  <c r="C208" i="1" s="1"/>
  <c r="H138" i="13" l="1"/>
  <c r="H177" i="13" s="1"/>
  <c r="H178" i="13" s="1"/>
  <c r="AC138" i="13"/>
  <c r="AC177" i="13" s="1"/>
  <c r="AC178" i="13" s="1"/>
  <c r="AQ138" i="13"/>
  <c r="AQ177" i="13" s="1"/>
  <c r="AQ178" i="13" s="1"/>
  <c r="O138" i="13"/>
  <c r="O177" i="13" s="1"/>
  <c r="O178" i="13" s="1"/>
  <c r="AB138" i="13"/>
  <c r="AB177" i="13" s="1"/>
  <c r="AB178" i="13" s="1"/>
  <c r="P138" i="13"/>
  <c r="P177" i="13" s="1"/>
  <c r="P178" i="13" s="1"/>
  <c r="AR138" i="13"/>
  <c r="AR177" i="13" s="1"/>
  <c r="AR178" i="13" s="1"/>
  <c r="AK138" i="13"/>
  <c r="AK177" i="13" s="1"/>
  <c r="AK178" i="13" s="1"/>
  <c r="J138" i="13"/>
  <c r="J177" i="13" s="1"/>
  <c r="J178" i="13" s="1"/>
  <c r="R138" i="13"/>
  <c r="R177" i="13" s="1"/>
  <c r="R178" i="13" s="1"/>
  <c r="U138" i="13"/>
  <c r="U177" i="13" s="1"/>
  <c r="U178" i="13" s="1"/>
  <c r="Z138" i="13"/>
  <c r="Z177" i="13" s="1"/>
  <c r="Z178" i="13" s="1"/>
  <c r="AS138" i="13"/>
  <c r="AS177" i="13" s="1"/>
  <c r="AS178" i="13" s="1"/>
  <c r="AH138" i="13"/>
  <c r="AH177" i="13" s="1"/>
  <c r="AH178" i="13" s="1"/>
  <c r="AP138" i="13"/>
  <c r="AP177" i="13" s="1"/>
  <c r="AP178" i="13" s="1"/>
  <c r="M138" i="13"/>
  <c r="M177" i="13" s="1"/>
  <c r="M178" i="13" s="1"/>
  <c r="AL138" i="13"/>
  <c r="AL177" i="13" s="1"/>
  <c r="AL178" i="13" s="1"/>
  <c r="X138" i="13"/>
  <c r="X177" i="13" s="1"/>
  <c r="X178" i="13" s="1"/>
  <c r="AO138" i="13"/>
  <c r="AO177" i="13" s="1"/>
  <c r="AO178" i="13" s="1"/>
  <c r="AG138" i="13"/>
  <c r="AG177" i="13" s="1"/>
  <c r="AG178" i="13" s="1"/>
  <c r="V138" i="13"/>
  <c r="V177" i="13" s="1"/>
  <c r="V178" i="13" s="1"/>
  <c r="N138" i="13"/>
  <c r="N177" i="13" s="1"/>
  <c r="N178" i="13" s="1"/>
  <c r="G138" i="13"/>
  <c r="AD138" i="13"/>
  <c r="AD177" i="13" s="1"/>
  <c r="AD178" i="13" s="1"/>
  <c r="L138" i="13"/>
  <c r="L177" i="13" s="1"/>
  <c r="L178" i="13" s="1"/>
  <c r="Y138" i="13"/>
  <c r="Y177" i="13" s="1"/>
  <c r="Y178" i="13" s="1"/>
  <c r="I138" i="13"/>
  <c r="I177" i="13" s="1"/>
  <c r="I178" i="13" s="1"/>
  <c r="AI138" i="13"/>
  <c r="AI177" i="13" s="1"/>
  <c r="AI178" i="13" s="1"/>
  <c r="T138" i="13"/>
  <c r="T177" i="13" s="1"/>
  <c r="T178" i="13" s="1"/>
  <c r="W138" i="13"/>
  <c r="W177" i="13" s="1"/>
  <c r="W178" i="13" s="1"/>
  <c r="AM138" i="13"/>
  <c r="AM177" i="13" s="1"/>
  <c r="AM178" i="13" s="1"/>
  <c r="AF138" i="13"/>
  <c r="AF177" i="13" s="1"/>
  <c r="AF178" i="13" s="1"/>
  <c r="S138" i="13"/>
  <c r="S177" i="13" s="1"/>
  <c r="S178" i="13" s="1"/>
  <c r="AE138" i="13"/>
  <c r="AE177" i="13" s="1"/>
  <c r="AE178" i="13" s="1"/>
  <c r="Q138" i="13"/>
  <c r="Q177" i="13" s="1"/>
  <c r="Q178" i="13" s="1"/>
  <c r="K138" i="13"/>
  <c r="K177" i="13" s="1"/>
  <c r="K178" i="13" s="1"/>
  <c r="AT138" i="13"/>
  <c r="AT177" i="13" s="1"/>
  <c r="AT178" i="13" s="1"/>
  <c r="AA138" i="13"/>
  <c r="AA177" i="13" s="1"/>
  <c r="AA178" i="13" s="1"/>
  <c r="AN138" i="13"/>
  <c r="AN177" i="13" s="1"/>
  <c r="AN178" i="13" s="1"/>
  <c r="AJ138" i="13"/>
  <c r="AJ177" i="13" s="1"/>
  <c r="AJ178" i="13" s="1"/>
  <c r="C189" i="12"/>
  <c r="C188" i="12"/>
  <c r="H46" i="8"/>
  <c r="H36" i="8"/>
  <c r="P37" i="8"/>
  <c r="J21" i="8"/>
  <c r="P41" i="8"/>
  <c r="J25" i="8"/>
  <c r="P40" i="8"/>
  <c r="J24" i="8"/>
  <c r="E46" i="8"/>
  <c r="E36" i="8"/>
  <c r="P38" i="8"/>
  <c r="J22" i="8"/>
  <c r="P36" i="8"/>
  <c r="J20" i="8"/>
  <c r="P35" i="8"/>
  <c r="J19" i="8"/>
  <c r="P39" i="8"/>
  <c r="J23" i="8"/>
  <c r="P42" i="8"/>
  <c r="J26" i="8"/>
  <c r="G36" i="8"/>
  <c r="G46" i="8"/>
  <c r="K76" i="2"/>
  <c r="B91" i="2"/>
  <c r="C76" i="2"/>
  <c r="O76" i="2"/>
  <c r="S76" i="2"/>
  <c r="I9" i="1"/>
  <c r="B4" i="4" s="1"/>
  <c r="D134" i="1"/>
  <c r="D133" i="1"/>
  <c r="D132" i="1"/>
  <c r="D131" i="1"/>
  <c r="D127" i="1"/>
  <c r="E127" i="1" s="1"/>
  <c r="D126" i="1"/>
  <c r="E126" i="1" s="1"/>
  <c r="D125" i="1"/>
  <c r="E125" i="1" s="1"/>
  <c r="D124" i="1"/>
  <c r="E124" i="1" s="1"/>
  <c r="D123" i="1"/>
  <c r="E123" i="1" s="1"/>
  <c r="M177" i="1" s="1"/>
  <c r="I44" i="4" s="1"/>
  <c r="H134" i="1"/>
  <c r="H133" i="1"/>
  <c r="H132" i="1"/>
  <c r="H131" i="1"/>
  <c r="H130" i="1"/>
  <c r="H127" i="1"/>
  <c r="I127" i="1" s="1"/>
  <c r="H126" i="1"/>
  <c r="I126" i="1" s="1"/>
  <c r="H125" i="1"/>
  <c r="I125" i="1" s="1"/>
  <c r="H124" i="1"/>
  <c r="I124" i="1" s="1"/>
  <c r="H123" i="1"/>
  <c r="I123" i="1" s="1"/>
  <c r="M178" i="1" s="1"/>
  <c r="I45" i="4" s="1"/>
  <c r="L134" i="1"/>
  <c r="L133" i="1"/>
  <c r="L132" i="1"/>
  <c r="L131" i="1"/>
  <c r="L130" i="1"/>
  <c r="L127" i="1"/>
  <c r="M127" i="1" s="1"/>
  <c r="L126" i="1"/>
  <c r="M126" i="1" s="1"/>
  <c r="L125" i="1"/>
  <c r="M125" i="1" s="1"/>
  <c r="L124" i="1"/>
  <c r="M124" i="1" s="1"/>
  <c r="L123" i="1"/>
  <c r="M123" i="1" s="1"/>
  <c r="M179" i="1" s="1"/>
  <c r="I46" i="4" s="1"/>
  <c r="P134" i="1"/>
  <c r="P133" i="1"/>
  <c r="P132" i="1"/>
  <c r="P131" i="1"/>
  <c r="P130" i="1"/>
  <c r="P127" i="1"/>
  <c r="Q127" i="1" s="1"/>
  <c r="P126" i="1"/>
  <c r="Q126" i="1" s="1"/>
  <c r="P125" i="1"/>
  <c r="Q125" i="1" s="1"/>
  <c r="P124" i="1"/>
  <c r="Q124" i="1" s="1"/>
  <c r="P123" i="1"/>
  <c r="Q123" i="1" s="1"/>
  <c r="M180" i="1" s="1"/>
  <c r="I47" i="4" s="1"/>
  <c r="T134" i="1"/>
  <c r="T133" i="1"/>
  <c r="T132" i="1"/>
  <c r="T131" i="1"/>
  <c r="T130" i="1"/>
  <c r="T127" i="1"/>
  <c r="U127" i="1" s="1"/>
  <c r="T126" i="1"/>
  <c r="U126" i="1" s="1"/>
  <c r="T125" i="1"/>
  <c r="U125" i="1" s="1"/>
  <c r="T124" i="1"/>
  <c r="U124" i="1" s="1"/>
  <c r="T123" i="1"/>
  <c r="U123" i="1" s="1"/>
  <c r="M181" i="1" s="1"/>
  <c r="I48" i="4" s="1"/>
  <c r="T119" i="1"/>
  <c r="T118" i="1"/>
  <c r="T117" i="1"/>
  <c r="T116" i="1"/>
  <c r="T115" i="1"/>
  <c r="T112" i="1"/>
  <c r="U112" i="1" s="1"/>
  <c r="T111" i="1"/>
  <c r="U111" i="1" s="1"/>
  <c r="T110" i="1"/>
  <c r="U110" i="1" s="1"/>
  <c r="T109" i="1"/>
  <c r="U109" i="1" s="1"/>
  <c r="T108" i="1"/>
  <c r="U108" i="1" s="1"/>
  <c r="M176" i="1" s="1"/>
  <c r="I43" i="4" s="1"/>
  <c r="P119" i="1"/>
  <c r="P118" i="1"/>
  <c r="P117" i="1"/>
  <c r="P116" i="1"/>
  <c r="P115" i="1"/>
  <c r="P112" i="1"/>
  <c r="Q112" i="1" s="1"/>
  <c r="P111" i="1"/>
  <c r="Q111" i="1" s="1"/>
  <c r="P110" i="1"/>
  <c r="Q110" i="1" s="1"/>
  <c r="P109" i="1"/>
  <c r="Q109" i="1" s="1"/>
  <c r="P108" i="1"/>
  <c r="Q108" i="1" s="1"/>
  <c r="M175" i="1" s="1"/>
  <c r="I42" i="4" s="1"/>
  <c r="L119" i="1"/>
  <c r="L118" i="1"/>
  <c r="L117" i="1"/>
  <c r="L116" i="1"/>
  <c r="L115" i="1"/>
  <c r="L112" i="1"/>
  <c r="M112" i="1" s="1"/>
  <c r="L111" i="1"/>
  <c r="M111" i="1" s="1"/>
  <c r="L110" i="1"/>
  <c r="M110" i="1" s="1"/>
  <c r="L109" i="1"/>
  <c r="M109" i="1" s="1"/>
  <c r="L108" i="1"/>
  <c r="M108" i="1" s="1"/>
  <c r="M174" i="1" s="1"/>
  <c r="I41" i="4" s="1"/>
  <c r="H119" i="1"/>
  <c r="H118" i="1"/>
  <c r="H117" i="1"/>
  <c r="H116" i="1"/>
  <c r="H115" i="1"/>
  <c r="H112" i="1"/>
  <c r="I112" i="1" s="1"/>
  <c r="H111" i="1"/>
  <c r="I111" i="1" s="1"/>
  <c r="H110" i="1"/>
  <c r="I110" i="1" s="1"/>
  <c r="H109" i="1"/>
  <c r="I109" i="1" s="1"/>
  <c r="H108" i="1"/>
  <c r="I108" i="1" s="1"/>
  <c r="M173" i="1" s="1"/>
  <c r="I40" i="4" s="1"/>
  <c r="D119" i="1"/>
  <c r="D118" i="1"/>
  <c r="D117" i="1"/>
  <c r="D116" i="1"/>
  <c r="D115" i="1"/>
  <c r="D112" i="1"/>
  <c r="E112" i="1" s="1"/>
  <c r="D111" i="1"/>
  <c r="E111" i="1" s="1"/>
  <c r="D110" i="1"/>
  <c r="E110" i="1" s="1"/>
  <c r="D109" i="1"/>
  <c r="E109" i="1" s="1"/>
  <c r="D108" i="1"/>
  <c r="E108" i="1" s="1"/>
  <c r="M172" i="1" s="1"/>
  <c r="I39" i="4" s="1"/>
  <c r="D104" i="1"/>
  <c r="D103" i="1"/>
  <c r="D102" i="1"/>
  <c r="D101" i="1"/>
  <c r="D100" i="1"/>
  <c r="D97" i="1"/>
  <c r="E97" i="1" s="1"/>
  <c r="D96" i="1"/>
  <c r="E96" i="1" s="1"/>
  <c r="D95" i="1"/>
  <c r="E95" i="1" s="1"/>
  <c r="D94" i="1"/>
  <c r="E94" i="1" s="1"/>
  <c r="D93" i="1"/>
  <c r="E93" i="1" s="1"/>
  <c r="M167" i="1" s="1"/>
  <c r="I34" i="4" s="1"/>
  <c r="H104" i="1"/>
  <c r="H103" i="1"/>
  <c r="H102" i="1"/>
  <c r="H101" i="1"/>
  <c r="H100" i="1"/>
  <c r="H97" i="1"/>
  <c r="I97" i="1" s="1"/>
  <c r="H96" i="1"/>
  <c r="I96" i="1" s="1"/>
  <c r="H95" i="1"/>
  <c r="I95" i="1" s="1"/>
  <c r="H94" i="1"/>
  <c r="I94" i="1" s="1"/>
  <c r="H93" i="1"/>
  <c r="I93" i="1" s="1"/>
  <c r="M168" i="1" s="1"/>
  <c r="I35" i="4" s="1"/>
  <c r="L104" i="1"/>
  <c r="L103" i="1"/>
  <c r="L102" i="1"/>
  <c r="L101" i="1"/>
  <c r="L100" i="1"/>
  <c r="L97" i="1"/>
  <c r="M97" i="1" s="1"/>
  <c r="L96" i="1"/>
  <c r="M96" i="1" s="1"/>
  <c r="L95" i="1"/>
  <c r="M95" i="1" s="1"/>
  <c r="L94" i="1"/>
  <c r="M94" i="1" s="1"/>
  <c r="L93" i="1"/>
  <c r="M93" i="1" s="1"/>
  <c r="M169" i="1" s="1"/>
  <c r="I36" i="4" s="1"/>
  <c r="P104" i="1"/>
  <c r="P103" i="1"/>
  <c r="P102" i="1"/>
  <c r="P101" i="1"/>
  <c r="P100" i="1"/>
  <c r="P97" i="1"/>
  <c r="Q97" i="1" s="1"/>
  <c r="P96" i="1"/>
  <c r="Q96" i="1" s="1"/>
  <c r="P95" i="1"/>
  <c r="Q95" i="1" s="1"/>
  <c r="P94" i="1"/>
  <c r="Q94" i="1" s="1"/>
  <c r="P93" i="1"/>
  <c r="Q93" i="1" s="1"/>
  <c r="M170" i="1" s="1"/>
  <c r="I37" i="4" s="1"/>
  <c r="T104" i="1"/>
  <c r="T103" i="1"/>
  <c r="T102" i="1"/>
  <c r="T101" i="1"/>
  <c r="T100" i="1"/>
  <c r="T97" i="1"/>
  <c r="U97" i="1" s="1"/>
  <c r="T96" i="1"/>
  <c r="U96" i="1" s="1"/>
  <c r="T95" i="1"/>
  <c r="U95" i="1" s="1"/>
  <c r="T94" i="1"/>
  <c r="U94" i="1" s="1"/>
  <c r="T93" i="1"/>
  <c r="U93" i="1" s="1"/>
  <c r="M171" i="1" s="1"/>
  <c r="I38" i="4" s="1"/>
  <c r="T89" i="1"/>
  <c r="T88" i="1"/>
  <c r="T87" i="1"/>
  <c r="T86" i="1"/>
  <c r="T85" i="1"/>
  <c r="T82" i="1"/>
  <c r="U82" i="1" s="1"/>
  <c r="T81" i="1"/>
  <c r="U81" i="1" s="1"/>
  <c r="T80" i="1"/>
  <c r="U80" i="1" s="1"/>
  <c r="T79" i="1"/>
  <c r="U79" i="1" s="1"/>
  <c r="T78" i="1"/>
  <c r="U78" i="1" s="1"/>
  <c r="M166" i="1" s="1"/>
  <c r="I33" i="4" s="1"/>
  <c r="P89" i="1"/>
  <c r="P88" i="1"/>
  <c r="P87" i="1"/>
  <c r="P86" i="1"/>
  <c r="P85" i="1"/>
  <c r="P82" i="1"/>
  <c r="Q82" i="1" s="1"/>
  <c r="P81" i="1"/>
  <c r="Q81" i="1" s="1"/>
  <c r="P80" i="1"/>
  <c r="Q80" i="1" s="1"/>
  <c r="P79" i="1"/>
  <c r="Q79" i="1" s="1"/>
  <c r="P78" i="1"/>
  <c r="Q78" i="1" s="1"/>
  <c r="M165" i="1" s="1"/>
  <c r="I32" i="4" s="1"/>
  <c r="L89" i="1"/>
  <c r="L88" i="1"/>
  <c r="L87" i="1"/>
  <c r="L86" i="1"/>
  <c r="L85" i="1"/>
  <c r="L82" i="1"/>
  <c r="M82" i="1" s="1"/>
  <c r="L81" i="1"/>
  <c r="M81" i="1" s="1"/>
  <c r="L80" i="1"/>
  <c r="M80" i="1" s="1"/>
  <c r="L79" i="1"/>
  <c r="M79" i="1" s="1"/>
  <c r="L78" i="1"/>
  <c r="M78" i="1" s="1"/>
  <c r="M164" i="1" s="1"/>
  <c r="I31" i="4" s="1"/>
  <c r="H89" i="1"/>
  <c r="H88" i="1"/>
  <c r="H87" i="1"/>
  <c r="H86" i="1"/>
  <c r="H85" i="1"/>
  <c r="H82" i="1"/>
  <c r="I82" i="1" s="1"/>
  <c r="H81" i="1"/>
  <c r="I81" i="1" s="1"/>
  <c r="H80" i="1"/>
  <c r="I80" i="1" s="1"/>
  <c r="H79" i="1"/>
  <c r="I79" i="1" s="1"/>
  <c r="H78" i="1"/>
  <c r="I78" i="1" s="1"/>
  <c r="M163" i="1" s="1"/>
  <c r="I30" i="4" s="1"/>
  <c r="D89" i="1"/>
  <c r="D88" i="1"/>
  <c r="D87" i="1"/>
  <c r="D86" i="1"/>
  <c r="D85" i="1"/>
  <c r="D82" i="1"/>
  <c r="E82" i="1" s="1"/>
  <c r="D81" i="1"/>
  <c r="E81" i="1" s="1"/>
  <c r="D80" i="1"/>
  <c r="E80" i="1" s="1"/>
  <c r="D79" i="1"/>
  <c r="E79" i="1" s="1"/>
  <c r="D78" i="1"/>
  <c r="E78" i="1" s="1"/>
  <c r="M162" i="1" s="1"/>
  <c r="I29" i="4" s="1"/>
  <c r="T74" i="1"/>
  <c r="T73" i="1"/>
  <c r="T72" i="1"/>
  <c r="T71" i="1"/>
  <c r="T70" i="1"/>
  <c r="T67" i="1"/>
  <c r="U67" i="1" s="1"/>
  <c r="T66" i="1"/>
  <c r="U66" i="1" s="1"/>
  <c r="T65" i="1"/>
  <c r="U65" i="1" s="1"/>
  <c r="T64" i="1"/>
  <c r="U64" i="1" s="1"/>
  <c r="T63" i="1"/>
  <c r="U63" i="1" s="1"/>
  <c r="M161" i="1" s="1"/>
  <c r="I28" i="4" s="1"/>
  <c r="P74" i="1"/>
  <c r="P73" i="1"/>
  <c r="P72" i="1"/>
  <c r="P71" i="1"/>
  <c r="P70" i="1"/>
  <c r="P67" i="1"/>
  <c r="Q67" i="1" s="1"/>
  <c r="P66" i="1"/>
  <c r="Q66" i="1" s="1"/>
  <c r="P65" i="1"/>
  <c r="Q65" i="1" s="1"/>
  <c r="P64" i="1"/>
  <c r="Q64" i="1" s="1"/>
  <c r="P63" i="1"/>
  <c r="Q63" i="1" s="1"/>
  <c r="M160" i="1" s="1"/>
  <c r="I27" i="4" s="1"/>
  <c r="L74" i="1"/>
  <c r="L73" i="1"/>
  <c r="L72" i="1"/>
  <c r="L71" i="1"/>
  <c r="L70" i="1"/>
  <c r="L67" i="1"/>
  <c r="M67" i="1" s="1"/>
  <c r="L66" i="1"/>
  <c r="M66" i="1" s="1"/>
  <c r="L65" i="1"/>
  <c r="M65" i="1" s="1"/>
  <c r="L64" i="1"/>
  <c r="M64" i="1" s="1"/>
  <c r="L63" i="1"/>
  <c r="M63" i="1" s="1"/>
  <c r="M159" i="1" s="1"/>
  <c r="I26" i="4" s="1"/>
  <c r="H74" i="1"/>
  <c r="H73" i="1"/>
  <c r="H72" i="1"/>
  <c r="H71" i="1"/>
  <c r="H70" i="1"/>
  <c r="H67" i="1"/>
  <c r="I67" i="1" s="1"/>
  <c r="H66" i="1"/>
  <c r="I66" i="1" s="1"/>
  <c r="H65" i="1"/>
  <c r="I65" i="1" s="1"/>
  <c r="H64" i="1"/>
  <c r="I64" i="1" s="1"/>
  <c r="H63" i="1"/>
  <c r="I63" i="1" s="1"/>
  <c r="M158" i="1" s="1"/>
  <c r="I25" i="4" s="1"/>
  <c r="D74" i="1"/>
  <c r="D73" i="1"/>
  <c r="D72" i="1"/>
  <c r="D71" i="1"/>
  <c r="D70" i="1"/>
  <c r="D67" i="1"/>
  <c r="E67" i="1" s="1"/>
  <c r="D66" i="1"/>
  <c r="E66" i="1" s="1"/>
  <c r="D65" i="1"/>
  <c r="E65" i="1" s="1"/>
  <c r="D64" i="1"/>
  <c r="E64" i="1" s="1"/>
  <c r="D63" i="1"/>
  <c r="E63" i="1" s="1"/>
  <c r="M157" i="1" s="1"/>
  <c r="I24" i="4" s="1"/>
  <c r="T59" i="1"/>
  <c r="T58" i="1"/>
  <c r="T57" i="1"/>
  <c r="T56" i="1"/>
  <c r="T55" i="1"/>
  <c r="T52" i="1"/>
  <c r="U52" i="1" s="1"/>
  <c r="T51" i="1"/>
  <c r="U51" i="1" s="1"/>
  <c r="T50" i="1"/>
  <c r="U50" i="1" s="1"/>
  <c r="T49" i="1"/>
  <c r="U49" i="1" s="1"/>
  <c r="T48" i="1"/>
  <c r="U48" i="1" s="1"/>
  <c r="M156" i="1" s="1"/>
  <c r="I23" i="4" s="1"/>
  <c r="P59" i="1"/>
  <c r="P58" i="1"/>
  <c r="P57" i="1"/>
  <c r="P56" i="1"/>
  <c r="P55" i="1"/>
  <c r="P52" i="1"/>
  <c r="Q52" i="1" s="1"/>
  <c r="P51" i="1"/>
  <c r="Q51" i="1" s="1"/>
  <c r="P50" i="1"/>
  <c r="Q50" i="1" s="1"/>
  <c r="P49" i="1"/>
  <c r="Q49" i="1" s="1"/>
  <c r="P48" i="1"/>
  <c r="Q48" i="1" s="1"/>
  <c r="M155" i="1" s="1"/>
  <c r="I22" i="4" s="1"/>
  <c r="L59" i="1"/>
  <c r="L58" i="1"/>
  <c r="L57" i="1"/>
  <c r="L56" i="1"/>
  <c r="L55" i="1"/>
  <c r="L52" i="1"/>
  <c r="M52" i="1" s="1"/>
  <c r="L51" i="1"/>
  <c r="M51" i="1" s="1"/>
  <c r="L50" i="1"/>
  <c r="M50" i="1" s="1"/>
  <c r="L49" i="1"/>
  <c r="M49" i="1" s="1"/>
  <c r="L48" i="1"/>
  <c r="M48" i="1" s="1"/>
  <c r="M154" i="1" s="1"/>
  <c r="I21" i="4" s="1"/>
  <c r="H59" i="1"/>
  <c r="H58" i="1"/>
  <c r="H57" i="1"/>
  <c r="H56" i="1"/>
  <c r="H55" i="1"/>
  <c r="H52" i="1"/>
  <c r="I52" i="1" s="1"/>
  <c r="H51" i="1"/>
  <c r="I51" i="1" s="1"/>
  <c r="H50" i="1"/>
  <c r="I50" i="1" s="1"/>
  <c r="H49" i="1"/>
  <c r="I49" i="1" s="1"/>
  <c r="H48" i="1"/>
  <c r="I48" i="1" s="1"/>
  <c r="M153" i="1" s="1"/>
  <c r="I20" i="4" s="1"/>
  <c r="D59" i="1"/>
  <c r="D58" i="1"/>
  <c r="D57" i="1"/>
  <c r="D56" i="1"/>
  <c r="D55" i="1"/>
  <c r="D52" i="1"/>
  <c r="E52" i="1" s="1"/>
  <c r="D51" i="1"/>
  <c r="E51" i="1" s="1"/>
  <c r="D50" i="1"/>
  <c r="E50" i="1" s="1"/>
  <c r="D49" i="1"/>
  <c r="E49" i="1" s="1"/>
  <c r="D48" i="1"/>
  <c r="E48" i="1" s="1"/>
  <c r="M152" i="1" s="1"/>
  <c r="I19" i="4" s="1"/>
  <c r="T44" i="1"/>
  <c r="T43" i="1"/>
  <c r="T42" i="1"/>
  <c r="T41" i="1"/>
  <c r="T40" i="1"/>
  <c r="T37" i="1"/>
  <c r="U37" i="1" s="1"/>
  <c r="T36" i="1"/>
  <c r="U36" i="1" s="1"/>
  <c r="T35" i="1"/>
  <c r="U35" i="1" s="1"/>
  <c r="T34" i="1"/>
  <c r="U34" i="1" s="1"/>
  <c r="T33" i="1"/>
  <c r="U33" i="1" s="1"/>
  <c r="M151" i="1" s="1"/>
  <c r="I18" i="4" s="1"/>
  <c r="P44" i="1"/>
  <c r="P43" i="1"/>
  <c r="P42" i="1"/>
  <c r="P41" i="1"/>
  <c r="P40" i="1"/>
  <c r="P37" i="1"/>
  <c r="Q37" i="1" s="1"/>
  <c r="P36" i="1"/>
  <c r="Q36" i="1" s="1"/>
  <c r="P35" i="1"/>
  <c r="Q35" i="1" s="1"/>
  <c r="P34" i="1"/>
  <c r="Q34" i="1" s="1"/>
  <c r="P33" i="1"/>
  <c r="Q33" i="1" s="1"/>
  <c r="M150" i="1" s="1"/>
  <c r="I17" i="4" s="1"/>
  <c r="L44" i="1"/>
  <c r="L43" i="1"/>
  <c r="L42" i="1"/>
  <c r="L41" i="1"/>
  <c r="L40" i="1"/>
  <c r="L37" i="1"/>
  <c r="M37" i="1" s="1"/>
  <c r="L36" i="1"/>
  <c r="M36" i="1" s="1"/>
  <c r="L35" i="1"/>
  <c r="M35" i="1" s="1"/>
  <c r="L34" i="1"/>
  <c r="M34" i="1" s="1"/>
  <c r="L33" i="1"/>
  <c r="M33" i="1" s="1"/>
  <c r="M149" i="1" s="1"/>
  <c r="I16" i="4" s="1"/>
  <c r="H44" i="1"/>
  <c r="H43" i="1"/>
  <c r="H42" i="1"/>
  <c r="H41" i="1"/>
  <c r="H40" i="1"/>
  <c r="H37" i="1"/>
  <c r="I37" i="1" s="1"/>
  <c r="H36" i="1"/>
  <c r="I36" i="1" s="1"/>
  <c r="H35" i="1"/>
  <c r="I35" i="1" s="1"/>
  <c r="H34" i="1"/>
  <c r="I34" i="1" s="1"/>
  <c r="H33" i="1"/>
  <c r="I33" i="1" s="1"/>
  <c r="M148" i="1" s="1"/>
  <c r="I15" i="4" s="1"/>
  <c r="D44" i="1"/>
  <c r="D43" i="1"/>
  <c r="D42" i="1"/>
  <c r="D41" i="1"/>
  <c r="D40" i="1"/>
  <c r="D37" i="1"/>
  <c r="E37" i="1" s="1"/>
  <c r="D36" i="1"/>
  <c r="E36" i="1" s="1"/>
  <c r="D35" i="1"/>
  <c r="E35" i="1" s="1"/>
  <c r="D34" i="1"/>
  <c r="E34" i="1" s="1"/>
  <c r="D33" i="1"/>
  <c r="E33" i="1" s="1"/>
  <c r="M147" i="1" s="1"/>
  <c r="I14" i="4" s="1"/>
  <c r="P29" i="1"/>
  <c r="P28" i="1"/>
  <c r="P27" i="1"/>
  <c r="P26" i="1"/>
  <c r="P25" i="1"/>
  <c r="P22" i="1"/>
  <c r="Q22" i="1" s="1"/>
  <c r="P21" i="1"/>
  <c r="Q21" i="1" s="1"/>
  <c r="P20" i="1"/>
  <c r="Q20" i="1" s="1"/>
  <c r="P19" i="1"/>
  <c r="Q19" i="1" s="1"/>
  <c r="P18" i="1"/>
  <c r="Q18" i="1" s="1"/>
  <c r="M145" i="1" s="1"/>
  <c r="I12" i="4" s="1"/>
  <c r="L29" i="1"/>
  <c r="L28" i="1"/>
  <c r="L27" i="1"/>
  <c r="L26" i="1"/>
  <c r="L25" i="1"/>
  <c r="L22" i="1"/>
  <c r="M22" i="1" s="1"/>
  <c r="L21" i="1"/>
  <c r="M21" i="1" s="1"/>
  <c r="L20" i="1"/>
  <c r="M20" i="1" s="1"/>
  <c r="L19" i="1"/>
  <c r="M19" i="1" s="1"/>
  <c r="L18" i="1"/>
  <c r="M18" i="1" s="1"/>
  <c r="M144" i="1" s="1"/>
  <c r="I11" i="4" s="1"/>
  <c r="H29" i="1"/>
  <c r="H28" i="1"/>
  <c r="H27" i="1"/>
  <c r="H26" i="1"/>
  <c r="H25" i="1"/>
  <c r="H22" i="1"/>
  <c r="I22" i="1" s="1"/>
  <c r="H21" i="1"/>
  <c r="I21" i="1" s="1"/>
  <c r="H20" i="1"/>
  <c r="I20" i="1" s="1"/>
  <c r="H19" i="1"/>
  <c r="I19" i="1" s="1"/>
  <c r="H18" i="1"/>
  <c r="I18" i="1" s="1"/>
  <c r="M143" i="1" s="1"/>
  <c r="I10" i="4" s="1"/>
  <c r="D29" i="1"/>
  <c r="D28" i="1"/>
  <c r="D27" i="1"/>
  <c r="D26" i="1"/>
  <c r="D25" i="1"/>
  <c r="S16" i="1"/>
  <c r="O16" i="1"/>
  <c r="K16" i="1"/>
  <c r="G16" i="1"/>
  <c r="C16" i="1"/>
  <c r="B31" i="1"/>
  <c r="S31" i="1" s="1"/>
  <c r="D139" i="13" l="1"/>
  <c r="D141" i="13" s="1"/>
  <c r="D188" i="12" s="1"/>
  <c r="G177" i="13"/>
  <c r="G178" i="13" s="1"/>
  <c r="D140" i="13"/>
  <c r="E37" i="8"/>
  <c r="E47" i="8"/>
  <c r="J28" i="8"/>
  <c r="R27" i="8" s="1"/>
  <c r="V35" i="8"/>
  <c r="V36" i="8" s="1"/>
  <c r="V37" i="8" s="1"/>
  <c r="V38" i="8" s="1"/>
  <c r="V39" i="8" s="1"/>
  <c r="V40" i="8" s="1"/>
  <c r="V41" i="8" s="1"/>
  <c r="V42" i="8" s="1"/>
  <c r="D35" i="8"/>
  <c r="G47" i="8"/>
  <c r="G37" i="8"/>
  <c r="H47" i="8"/>
  <c r="H37" i="8"/>
  <c r="L166" i="1"/>
  <c r="D33" i="4" s="1"/>
  <c r="G40" i="15" s="1"/>
  <c r="L178" i="1"/>
  <c r="D45" i="4" s="1"/>
  <c r="G52" i="15" s="1"/>
  <c r="G31" i="1"/>
  <c r="O31" i="1"/>
  <c r="C91" i="2"/>
  <c r="S91" i="2"/>
  <c r="K91" i="2"/>
  <c r="G91" i="2"/>
  <c r="O91" i="2"/>
  <c r="B106" i="2"/>
  <c r="L155" i="1"/>
  <c r="D22" i="4" s="1"/>
  <c r="G29" i="15" s="1"/>
  <c r="L156" i="1"/>
  <c r="D23" i="4" s="1"/>
  <c r="G30" i="15" s="1"/>
  <c r="L158" i="1"/>
  <c r="D25" i="4" s="1"/>
  <c r="G32" i="15" s="1"/>
  <c r="B46" i="1"/>
  <c r="L161" i="1"/>
  <c r="D28" i="4" s="1"/>
  <c r="G35" i="15" s="1"/>
  <c r="L167" i="1"/>
  <c r="D34" i="4" s="1"/>
  <c r="G41" i="15" s="1"/>
  <c r="L168" i="1"/>
  <c r="D35" i="4" s="1"/>
  <c r="G42" i="15" s="1"/>
  <c r="L143" i="1"/>
  <c r="D10" i="4" s="1"/>
  <c r="G17" i="15" s="1"/>
  <c r="L169" i="1"/>
  <c r="D36" i="4" s="1"/>
  <c r="G43" i="15" s="1"/>
  <c r="L151" i="1"/>
  <c r="D18" i="4" s="1"/>
  <c r="G25" i="15" s="1"/>
  <c r="L170" i="1"/>
  <c r="D37" i="4" s="1"/>
  <c r="G44" i="15" s="1"/>
  <c r="L171" i="1"/>
  <c r="D38" i="4" s="1"/>
  <c r="G45" i="15" s="1"/>
  <c r="C31" i="1"/>
  <c r="L153" i="1"/>
  <c r="D20" i="4" s="1"/>
  <c r="G27" i="15" s="1"/>
  <c r="L174" i="1"/>
  <c r="D41" i="4" s="1"/>
  <c r="G48" i="15" s="1"/>
  <c r="L154" i="1"/>
  <c r="D21" i="4" s="1"/>
  <c r="G28" i="15" s="1"/>
  <c r="L181" i="1"/>
  <c r="D48" i="4" s="1"/>
  <c r="G55" i="15" s="1"/>
  <c r="L180" i="1"/>
  <c r="D47" i="4" s="1"/>
  <c r="G54" i="15" s="1"/>
  <c r="L179" i="1"/>
  <c r="D46" i="4" s="1"/>
  <c r="G53" i="15" s="1"/>
  <c r="L177" i="1"/>
  <c r="D44" i="4" s="1"/>
  <c r="G51" i="15" s="1"/>
  <c r="L176" i="1"/>
  <c r="D43" i="4" s="1"/>
  <c r="G50" i="15" s="1"/>
  <c r="L175" i="1"/>
  <c r="D42" i="4" s="1"/>
  <c r="G49" i="15" s="1"/>
  <c r="L173" i="1"/>
  <c r="D40" i="4" s="1"/>
  <c r="G47" i="15" s="1"/>
  <c r="L172" i="1"/>
  <c r="D39" i="4" s="1"/>
  <c r="G46" i="15" s="1"/>
  <c r="L165" i="1"/>
  <c r="D32" i="4" s="1"/>
  <c r="G39" i="15" s="1"/>
  <c r="L164" i="1"/>
  <c r="D31" i="4" s="1"/>
  <c r="G38" i="15" s="1"/>
  <c r="L163" i="1"/>
  <c r="D30" i="4" s="1"/>
  <c r="G37" i="15" s="1"/>
  <c r="L162" i="1"/>
  <c r="D29" i="4" s="1"/>
  <c r="G36" i="15" s="1"/>
  <c r="L160" i="1"/>
  <c r="D27" i="4" s="1"/>
  <c r="G34" i="15" s="1"/>
  <c r="L159" i="1"/>
  <c r="D26" i="4" s="1"/>
  <c r="G33" i="15" s="1"/>
  <c r="L157" i="1"/>
  <c r="D24" i="4" s="1"/>
  <c r="G31" i="15" s="1"/>
  <c r="L152" i="1"/>
  <c r="D19" i="4" s="1"/>
  <c r="G26" i="15" s="1"/>
  <c r="L150" i="1"/>
  <c r="D17" i="4" s="1"/>
  <c r="G24" i="15" s="1"/>
  <c r="L149" i="1"/>
  <c r="D16" i="4" s="1"/>
  <c r="G23" i="15" s="1"/>
  <c r="L148" i="1"/>
  <c r="D15" i="4" s="1"/>
  <c r="G22" i="15" s="1"/>
  <c r="L147" i="1"/>
  <c r="D14" i="4" s="1"/>
  <c r="G21" i="15" s="1"/>
  <c r="L145" i="1"/>
  <c r="D12" i="4" s="1"/>
  <c r="G19" i="15" s="1"/>
  <c r="L144" i="1"/>
  <c r="D11" i="4" s="1"/>
  <c r="G18" i="15" s="1"/>
  <c r="K31" i="1"/>
  <c r="J38" i="15" l="1"/>
  <c r="D115" i="15"/>
  <c r="J25" i="15"/>
  <c r="K25" i="15" s="1"/>
  <c r="L25" i="15" s="1"/>
  <c r="N25" i="15" s="1"/>
  <c r="D102" i="15"/>
  <c r="J24" i="15"/>
  <c r="D101" i="15"/>
  <c r="J55" i="15"/>
  <c r="K55" i="15" s="1"/>
  <c r="L55" i="15" s="1"/>
  <c r="N55" i="15" s="1"/>
  <c r="D132" i="15"/>
  <c r="J43" i="15"/>
  <c r="D120" i="15"/>
  <c r="J26" i="15"/>
  <c r="K26" i="15" s="1"/>
  <c r="L26" i="15" s="1"/>
  <c r="N26" i="15" s="1"/>
  <c r="D103" i="15"/>
  <c r="J46" i="15"/>
  <c r="D123" i="15"/>
  <c r="J28" i="15"/>
  <c r="K28" i="15" s="1"/>
  <c r="L28" i="15" s="1"/>
  <c r="N28" i="15" s="1"/>
  <c r="D105" i="15"/>
  <c r="J17" i="15"/>
  <c r="D94" i="15"/>
  <c r="J52" i="15"/>
  <c r="K52" i="15" s="1"/>
  <c r="L52" i="15" s="1"/>
  <c r="N52" i="15" s="1"/>
  <c r="D129" i="15"/>
  <c r="J23" i="15"/>
  <c r="D100" i="15"/>
  <c r="J29" i="15"/>
  <c r="K29" i="15" s="1"/>
  <c r="D106" i="15"/>
  <c r="J31" i="15"/>
  <c r="D108" i="15"/>
  <c r="J47" i="15"/>
  <c r="K47" i="15" s="1"/>
  <c r="L47" i="15" s="1"/>
  <c r="N47" i="15" s="1"/>
  <c r="D124" i="15"/>
  <c r="J48" i="15"/>
  <c r="K48" i="15" s="1"/>
  <c r="L48" i="15" s="1"/>
  <c r="N48" i="15" s="1"/>
  <c r="D125" i="15"/>
  <c r="J42" i="15"/>
  <c r="K42" i="15" s="1"/>
  <c r="D119" i="15"/>
  <c r="J40" i="15"/>
  <c r="D117" i="15"/>
  <c r="J39" i="15"/>
  <c r="D116" i="15"/>
  <c r="J18" i="15"/>
  <c r="K18" i="15" s="1"/>
  <c r="L18" i="15" s="1"/>
  <c r="N18" i="15" s="1"/>
  <c r="D95" i="15"/>
  <c r="J33" i="15"/>
  <c r="D110" i="15"/>
  <c r="J49" i="15"/>
  <c r="D126" i="15"/>
  <c r="J27" i="15"/>
  <c r="K27" i="15" s="1"/>
  <c r="L27" i="15" s="1"/>
  <c r="N27" i="15" s="1"/>
  <c r="D104" i="15"/>
  <c r="J41" i="15"/>
  <c r="D118" i="15"/>
  <c r="J54" i="15"/>
  <c r="K54" i="15" s="1"/>
  <c r="L54" i="15" s="1"/>
  <c r="N54" i="15" s="1"/>
  <c r="D131" i="15"/>
  <c r="J19" i="15"/>
  <c r="D96" i="15"/>
  <c r="J50" i="15"/>
  <c r="K50" i="15" s="1"/>
  <c r="L50" i="15" s="1"/>
  <c r="N50" i="15" s="1"/>
  <c r="D127" i="15"/>
  <c r="J35" i="15"/>
  <c r="K35" i="15" s="1"/>
  <c r="L35" i="15" s="1"/>
  <c r="N35" i="15" s="1"/>
  <c r="D112" i="15"/>
  <c r="J36" i="15"/>
  <c r="K36" i="15" s="1"/>
  <c r="L36" i="15" s="1"/>
  <c r="N36" i="15" s="1"/>
  <c r="D113" i="15"/>
  <c r="J30" i="15"/>
  <c r="D107" i="15"/>
  <c r="J34" i="15"/>
  <c r="D111" i="15"/>
  <c r="J21" i="15"/>
  <c r="D98" i="15"/>
  <c r="J51" i="15"/>
  <c r="K51" i="15" s="1"/>
  <c r="L51" i="15" s="1"/>
  <c r="N51" i="15" s="1"/>
  <c r="D128" i="15"/>
  <c r="J45" i="15"/>
  <c r="K45" i="15" s="1"/>
  <c r="L45" i="15" s="1"/>
  <c r="N45" i="15" s="1"/>
  <c r="D122" i="15"/>
  <c r="J22" i="15"/>
  <c r="K22" i="15" s="1"/>
  <c r="L22" i="15" s="1"/>
  <c r="N22" i="15" s="1"/>
  <c r="D99" i="15"/>
  <c r="J37" i="15"/>
  <c r="K37" i="15" s="1"/>
  <c r="L37" i="15" s="1"/>
  <c r="N37" i="15" s="1"/>
  <c r="D114" i="15"/>
  <c r="J53" i="15"/>
  <c r="K53" i="15" s="1"/>
  <c r="L53" i="15" s="1"/>
  <c r="N53" i="15" s="1"/>
  <c r="D130" i="15"/>
  <c r="J44" i="15"/>
  <c r="K44" i="15" s="1"/>
  <c r="L44" i="15" s="1"/>
  <c r="N44" i="15" s="1"/>
  <c r="D121" i="15"/>
  <c r="J32" i="15"/>
  <c r="D109" i="15"/>
  <c r="K21" i="15"/>
  <c r="K32" i="15"/>
  <c r="L32" i="15" s="1"/>
  <c r="N32" i="15" s="1"/>
  <c r="K19" i="15"/>
  <c r="L19" i="15" s="1"/>
  <c r="N19" i="15" s="1"/>
  <c r="K38" i="15"/>
  <c r="L38" i="15" s="1"/>
  <c r="N38" i="15" s="1"/>
  <c r="K30" i="15"/>
  <c r="L30" i="15" s="1"/>
  <c r="N30" i="15" s="1"/>
  <c r="K23" i="15"/>
  <c r="L23" i="15" s="1"/>
  <c r="N23" i="15" s="1"/>
  <c r="K24" i="15"/>
  <c r="L24" i="15" s="1"/>
  <c r="N24" i="15" s="1"/>
  <c r="K39" i="15"/>
  <c r="L39" i="15" s="1"/>
  <c r="N39" i="15" s="1"/>
  <c r="K43" i="15"/>
  <c r="L43" i="15" s="1"/>
  <c r="N43" i="15" s="1"/>
  <c r="K46" i="15"/>
  <c r="L46" i="15" s="1"/>
  <c r="N46" i="15" s="1"/>
  <c r="K17" i="15"/>
  <c r="L17" i="15"/>
  <c r="N17" i="15" s="1"/>
  <c r="K31" i="15"/>
  <c r="L31" i="15" s="1"/>
  <c r="N31" i="15" s="1"/>
  <c r="K40" i="15"/>
  <c r="L40" i="15" s="1"/>
  <c r="N40" i="15" s="1"/>
  <c r="K34" i="15"/>
  <c r="K33" i="15"/>
  <c r="L33" i="15" s="1"/>
  <c r="N33" i="15" s="1"/>
  <c r="K49" i="15"/>
  <c r="L49" i="15" s="1"/>
  <c r="N49" i="15" s="1"/>
  <c r="K41" i="15"/>
  <c r="L41" i="15"/>
  <c r="N41" i="15" s="1"/>
  <c r="H38" i="8"/>
  <c r="H48" i="8"/>
  <c r="E48" i="8"/>
  <c r="E38" i="8"/>
  <c r="G38" i="8"/>
  <c r="G48" i="8"/>
  <c r="D46" i="8"/>
  <c r="D36" i="8"/>
  <c r="S106" i="2"/>
  <c r="K106" i="2"/>
  <c r="B121" i="2"/>
  <c r="O106" i="2"/>
  <c r="G106" i="2"/>
  <c r="C106" i="2"/>
  <c r="C46" i="1"/>
  <c r="B61" i="1"/>
  <c r="S46" i="1"/>
  <c r="O46" i="1"/>
  <c r="K46" i="1"/>
  <c r="G46" i="1"/>
  <c r="L34" i="15" l="1"/>
  <c r="N34" i="15" s="1"/>
  <c r="L21" i="15"/>
  <c r="N21" i="15" s="1"/>
  <c r="H156" i="15"/>
  <c r="AG156" i="15"/>
  <c r="AE156" i="15"/>
  <c r="AF156" i="15"/>
  <c r="AI156" i="15"/>
  <c r="AQ156" i="15"/>
  <c r="AM156" i="15"/>
  <c r="R156" i="15"/>
  <c r="Y156" i="15"/>
  <c r="AT156" i="15"/>
  <c r="T156" i="15"/>
  <c r="Z156" i="15"/>
  <c r="AD156" i="15"/>
  <c r="AJ156" i="15"/>
  <c r="G156" i="15"/>
  <c r="AS156" i="15"/>
  <c r="S156" i="15"/>
  <c r="V156" i="15"/>
  <c r="AK156" i="15"/>
  <c r="AH156" i="15"/>
  <c r="AN156" i="15"/>
  <c r="M156" i="15"/>
  <c r="J156" i="15"/>
  <c r="AR156" i="15"/>
  <c r="Q156" i="15"/>
  <c r="AL156" i="15"/>
  <c r="X156" i="15"/>
  <c r="P156" i="15"/>
  <c r="AO156" i="15"/>
  <c r="AA156" i="15"/>
  <c r="O156" i="15"/>
  <c r="AP156" i="15"/>
  <c r="I156" i="15"/>
  <c r="U156" i="15"/>
  <c r="N156" i="15"/>
  <c r="AB156" i="15"/>
  <c r="L156" i="15"/>
  <c r="K156" i="15"/>
  <c r="W156" i="15"/>
  <c r="AC156" i="15"/>
  <c r="AQ153" i="15"/>
  <c r="AG153" i="15"/>
  <c r="AF153" i="15"/>
  <c r="W153" i="15"/>
  <c r="AB153" i="15"/>
  <c r="N153" i="15"/>
  <c r="AI153" i="15"/>
  <c r="AP153" i="15"/>
  <c r="AO153" i="15"/>
  <c r="AC153" i="15"/>
  <c r="O153" i="15"/>
  <c r="S153" i="15"/>
  <c r="X153" i="15"/>
  <c r="AN153" i="15"/>
  <c r="K153" i="15"/>
  <c r="P153" i="15"/>
  <c r="G153" i="15"/>
  <c r="AH153" i="15"/>
  <c r="U153" i="15"/>
  <c r="J153" i="15"/>
  <c r="H153" i="15"/>
  <c r="AE153" i="15"/>
  <c r="AD153" i="15"/>
  <c r="AT153" i="15"/>
  <c r="T153" i="15"/>
  <c r="AS153" i="15"/>
  <c r="AL153" i="15"/>
  <c r="AM153" i="15"/>
  <c r="M153" i="15"/>
  <c r="Y153" i="15"/>
  <c r="Z153" i="15"/>
  <c r="AJ153" i="15"/>
  <c r="R153" i="15"/>
  <c r="V153" i="15"/>
  <c r="AR153" i="15"/>
  <c r="Q153" i="15"/>
  <c r="I153" i="15"/>
  <c r="AA153" i="15"/>
  <c r="AK153" i="15"/>
  <c r="L153" i="15"/>
  <c r="W157" i="15"/>
  <c r="G157" i="15"/>
  <c r="J157" i="15"/>
  <c r="AB157" i="15"/>
  <c r="AG157" i="15"/>
  <c r="AM157" i="15"/>
  <c r="AK157" i="15"/>
  <c r="N157" i="15"/>
  <c r="AH157" i="15"/>
  <c r="AN157" i="15"/>
  <c r="AD157" i="15"/>
  <c r="AJ157" i="15"/>
  <c r="AF157" i="15"/>
  <c r="V157" i="15"/>
  <c r="AQ157" i="15"/>
  <c r="R157" i="15"/>
  <c r="K157" i="15"/>
  <c r="AT157" i="15"/>
  <c r="AC157" i="15"/>
  <c r="AR157" i="15"/>
  <c r="Q157" i="15"/>
  <c r="X157" i="15"/>
  <c r="S157" i="15"/>
  <c r="U157" i="15"/>
  <c r="Y157" i="15"/>
  <c r="P157" i="15"/>
  <c r="I157" i="15"/>
  <c r="AE157" i="15"/>
  <c r="AP157" i="15"/>
  <c r="T157" i="15"/>
  <c r="AO157" i="15"/>
  <c r="O157" i="15"/>
  <c r="M157" i="15"/>
  <c r="AI157" i="15"/>
  <c r="AS157" i="15"/>
  <c r="Z157" i="15"/>
  <c r="AL157" i="15"/>
  <c r="AA157" i="15"/>
  <c r="H157" i="15"/>
  <c r="L157" i="15"/>
  <c r="I141" i="15"/>
  <c r="AR141" i="15"/>
  <c r="S141" i="15"/>
  <c r="AO141" i="15"/>
  <c r="AG141" i="15"/>
  <c r="Z141" i="15"/>
  <c r="AC141" i="15"/>
  <c r="AN141" i="15"/>
  <c r="T141" i="15"/>
  <c r="AJ141" i="15"/>
  <c r="AB141" i="15"/>
  <c r="H141" i="15"/>
  <c r="AD141" i="15"/>
  <c r="N141" i="15"/>
  <c r="AS141" i="15"/>
  <c r="P141" i="15"/>
  <c r="R141" i="15"/>
  <c r="AQ141" i="15"/>
  <c r="AM141" i="15"/>
  <c r="V141" i="15"/>
  <c r="AE141" i="15"/>
  <c r="J141" i="15"/>
  <c r="Y141" i="15"/>
  <c r="AT141" i="15"/>
  <c r="AL141" i="15"/>
  <c r="M141" i="15"/>
  <c r="W141" i="15"/>
  <c r="AK141" i="15"/>
  <c r="AP141" i="15"/>
  <c r="AF141" i="15"/>
  <c r="Q141" i="15"/>
  <c r="G141" i="15"/>
  <c r="L141" i="15"/>
  <c r="X141" i="15"/>
  <c r="AH141" i="15"/>
  <c r="U141" i="15"/>
  <c r="AI141" i="15"/>
  <c r="O141" i="15"/>
  <c r="K141" i="15"/>
  <c r="AA141" i="15"/>
  <c r="AQ155" i="15"/>
  <c r="X155" i="15"/>
  <c r="U155" i="15"/>
  <c r="N155" i="15"/>
  <c r="Q155" i="15"/>
  <c r="AC155" i="15"/>
  <c r="AK155" i="15"/>
  <c r="H155" i="15"/>
  <c r="AJ155" i="15"/>
  <c r="R155" i="15"/>
  <c r="AG155" i="15"/>
  <c r="AH155" i="15"/>
  <c r="AA155" i="15"/>
  <c r="M155" i="15"/>
  <c r="AL155" i="15"/>
  <c r="AB155" i="15"/>
  <c r="W155" i="15"/>
  <c r="I155" i="15"/>
  <c r="AN155" i="15"/>
  <c r="Z155" i="15"/>
  <c r="AM155" i="15"/>
  <c r="G155" i="15"/>
  <c r="AF155" i="15"/>
  <c r="V155" i="15"/>
  <c r="AP155" i="15"/>
  <c r="AO155" i="15"/>
  <c r="AR155" i="15"/>
  <c r="P155" i="15"/>
  <c r="L155" i="15"/>
  <c r="Y155" i="15"/>
  <c r="S155" i="15"/>
  <c r="AD155" i="15"/>
  <c r="AI155" i="15"/>
  <c r="AT155" i="15"/>
  <c r="K155" i="15"/>
  <c r="AS155" i="15"/>
  <c r="AE155" i="15"/>
  <c r="O155" i="15"/>
  <c r="T155" i="15"/>
  <c r="J155" i="15"/>
  <c r="AN161" i="15"/>
  <c r="AF161" i="15"/>
  <c r="AL161" i="15"/>
  <c r="U161" i="15"/>
  <c r="Z161" i="15"/>
  <c r="AI161" i="15"/>
  <c r="O161" i="15"/>
  <c r="AA161" i="15"/>
  <c r="AC161" i="15"/>
  <c r="G161" i="15"/>
  <c r="AG161" i="15"/>
  <c r="AJ161" i="15"/>
  <c r="AM161" i="15"/>
  <c r="H161" i="15"/>
  <c r="AT161" i="15"/>
  <c r="I161" i="15"/>
  <c r="M161" i="15"/>
  <c r="N161" i="15"/>
  <c r="AO161" i="15"/>
  <c r="R161" i="15"/>
  <c r="AD161" i="15"/>
  <c r="W161" i="15"/>
  <c r="Q161" i="15"/>
  <c r="Y161" i="15"/>
  <c r="K161" i="15"/>
  <c r="L161" i="15"/>
  <c r="AB161" i="15"/>
  <c r="AP161" i="15"/>
  <c r="AQ161" i="15"/>
  <c r="AK161" i="15"/>
  <c r="T161" i="15"/>
  <c r="X161" i="15"/>
  <c r="AS161" i="15"/>
  <c r="P161" i="15"/>
  <c r="AH161" i="15"/>
  <c r="AE161" i="15"/>
  <c r="S161" i="15"/>
  <c r="AR161" i="15"/>
  <c r="V161" i="15"/>
  <c r="J161" i="15"/>
  <c r="L138" i="15"/>
  <c r="S138" i="15"/>
  <c r="I138" i="15"/>
  <c r="AB138" i="15"/>
  <c r="AE138" i="15"/>
  <c r="N138" i="15"/>
  <c r="T138" i="15"/>
  <c r="AH138" i="15"/>
  <c r="U138" i="15"/>
  <c r="AA138" i="15"/>
  <c r="AR138" i="15"/>
  <c r="Q138" i="15"/>
  <c r="V138" i="15"/>
  <c r="AL138" i="15"/>
  <c r="AN138" i="15"/>
  <c r="P138" i="15"/>
  <c r="AC138" i="15"/>
  <c r="AF138" i="15"/>
  <c r="J138" i="15"/>
  <c r="O138" i="15"/>
  <c r="R138" i="15"/>
  <c r="G138" i="15"/>
  <c r="X138" i="15"/>
  <c r="K138" i="15"/>
  <c r="AQ138" i="15"/>
  <c r="AI138" i="15"/>
  <c r="AK138" i="15"/>
  <c r="W138" i="15"/>
  <c r="AT138" i="15"/>
  <c r="AP138" i="15"/>
  <c r="AG138" i="15"/>
  <c r="AD138" i="15"/>
  <c r="M138" i="15"/>
  <c r="AJ138" i="15"/>
  <c r="Z138" i="15"/>
  <c r="AO138" i="15"/>
  <c r="AS138" i="15"/>
  <c r="AM138" i="15"/>
  <c r="H138" i="15"/>
  <c r="Y138" i="15"/>
  <c r="I168" i="15"/>
  <c r="H168" i="15"/>
  <c r="AQ168" i="15"/>
  <c r="X168" i="15"/>
  <c r="J168" i="15"/>
  <c r="O168" i="15"/>
  <c r="AT168" i="15"/>
  <c r="AG168" i="15"/>
  <c r="W168" i="15"/>
  <c r="AP168" i="15"/>
  <c r="P168" i="15"/>
  <c r="U168" i="15"/>
  <c r="AF168" i="15"/>
  <c r="T168" i="15"/>
  <c r="AE168" i="15"/>
  <c r="S168" i="15"/>
  <c r="L168" i="15"/>
  <c r="AL168" i="15"/>
  <c r="AK168" i="15"/>
  <c r="AI168" i="15"/>
  <c r="AJ168" i="15"/>
  <c r="Z168" i="15"/>
  <c r="G168" i="15"/>
  <c r="R168" i="15"/>
  <c r="AR168" i="15"/>
  <c r="AD168" i="15"/>
  <c r="Y168" i="15"/>
  <c r="AB168" i="15"/>
  <c r="AN168" i="15"/>
  <c r="AM168" i="15"/>
  <c r="V168" i="15"/>
  <c r="M168" i="15"/>
  <c r="AH168" i="15"/>
  <c r="Q168" i="15"/>
  <c r="AO168" i="15"/>
  <c r="N168" i="15"/>
  <c r="K168" i="15"/>
  <c r="AA168" i="15"/>
  <c r="AS168" i="15"/>
  <c r="AC168" i="15"/>
  <c r="I143" i="15"/>
  <c r="AH143" i="15"/>
  <c r="V143" i="15"/>
  <c r="R143" i="15"/>
  <c r="O143" i="15"/>
  <c r="T143" i="15"/>
  <c r="AE143" i="15"/>
  <c r="AM143" i="15"/>
  <c r="J143" i="15"/>
  <c r="AQ143" i="15"/>
  <c r="U143" i="15"/>
  <c r="AG143" i="15"/>
  <c r="AR143" i="15"/>
  <c r="AN143" i="15"/>
  <c r="AP143" i="15"/>
  <c r="AO143" i="15"/>
  <c r="N143" i="15"/>
  <c r="M143" i="15"/>
  <c r="P143" i="15"/>
  <c r="AA143" i="15"/>
  <c r="X143" i="15"/>
  <c r="Q143" i="15"/>
  <c r="L143" i="15"/>
  <c r="G143" i="15"/>
  <c r="AL143" i="15"/>
  <c r="H143" i="15"/>
  <c r="AS143" i="15"/>
  <c r="Z143" i="15"/>
  <c r="AI143" i="15"/>
  <c r="AB143" i="15"/>
  <c r="AD143" i="15"/>
  <c r="AJ143" i="15"/>
  <c r="AT143" i="15"/>
  <c r="S143" i="15"/>
  <c r="AF143" i="15"/>
  <c r="AK143" i="15"/>
  <c r="W143" i="15"/>
  <c r="Y143" i="15"/>
  <c r="K143" i="15"/>
  <c r="AC143" i="15"/>
  <c r="Y166" i="15"/>
  <c r="AN166" i="15"/>
  <c r="AE166" i="15"/>
  <c r="S166" i="15"/>
  <c r="AF166" i="15"/>
  <c r="L166" i="15"/>
  <c r="AP166" i="15"/>
  <c r="AQ166" i="15"/>
  <c r="AI166" i="15"/>
  <c r="AJ166" i="15"/>
  <c r="M166" i="15"/>
  <c r="I166" i="15"/>
  <c r="N166" i="15"/>
  <c r="T166" i="15"/>
  <c r="AG166" i="15"/>
  <c r="U166" i="15"/>
  <c r="AK166" i="15"/>
  <c r="J166" i="15"/>
  <c r="AO166" i="15"/>
  <c r="W166" i="15"/>
  <c r="AC166" i="15"/>
  <c r="P166" i="15"/>
  <c r="G166" i="15"/>
  <c r="AL166" i="15"/>
  <c r="H166" i="15"/>
  <c r="AT166" i="15"/>
  <c r="AM166" i="15"/>
  <c r="Q166" i="15"/>
  <c r="X166" i="15"/>
  <c r="V166" i="15"/>
  <c r="AR166" i="15"/>
  <c r="AB166" i="15"/>
  <c r="R166" i="15"/>
  <c r="Z166" i="15"/>
  <c r="AS166" i="15"/>
  <c r="AA166" i="15"/>
  <c r="O166" i="15"/>
  <c r="AH166" i="15"/>
  <c r="K166" i="15"/>
  <c r="AD166" i="15"/>
  <c r="AR144" i="15"/>
  <c r="V144" i="15"/>
  <c r="P144" i="15"/>
  <c r="AH144" i="15"/>
  <c r="Y144" i="15"/>
  <c r="N144" i="15"/>
  <c r="U144" i="15"/>
  <c r="I144" i="15"/>
  <c r="AG144" i="15"/>
  <c r="AI144" i="15"/>
  <c r="H144" i="15"/>
  <c r="AL144" i="15"/>
  <c r="AE144" i="15"/>
  <c r="AB144" i="15"/>
  <c r="X144" i="15"/>
  <c r="W144" i="15"/>
  <c r="J144" i="15"/>
  <c r="L144" i="15"/>
  <c r="AA144" i="15"/>
  <c r="Q144" i="15"/>
  <c r="G144" i="15"/>
  <c r="AP144" i="15"/>
  <c r="K144" i="15"/>
  <c r="AN144" i="15"/>
  <c r="O144" i="15"/>
  <c r="M144" i="15"/>
  <c r="AF144" i="15"/>
  <c r="AM144" i="15"/>
  <c r="AD144" i="15"/>
  <c r="AS144" i="15"/>
  <c r="AC144" i="15"/>
  <c r="AT144" i="15"/>
  <c r="S144" i="15"/>
  <c r="AK144" i="15"/>
  <c r="R144" i="15"/>
  <c r="T144" i="15"/>
  <c r="AQ144" i="15"/>
  <c r="Z144" i="15"/>
  <c r="AJ144" i="15"/>
  <c r="AO144" i="15"/>
  <c r="AC175" i="15"/>
  <c r="L175" i="15"/>
  <c r="J175" i="15"/>
  <c r="Q175" i="15"/>
  <c r="AG175" i="15"/>
  <c r="AB175" i="15"/>
  <c r="I175" i="15"/>
  <c r="O175" i="15"/>
  <c r="AM175" i="15"/>
  <c r="AR175" i="15"/>
  <c r="AT175" i="15"/>
  <c r="AF175" i="15"/>
  <c r="W175" i="15"/>
  <c r="AD175" i="15"/>
  <c r="AP175" i="15"/>
  <c r="X175" i="15"/>
  <c r="AO175" i="15"/>
  <c r="AJ175" i="15"/>
  <c r="AK175" i="15"/>
  <c r="P175" i="15"/>
  <c r="M175" i="15"/>
  <c r="V175" i="15"/>
  <c r="Y175" i="15"/>
  <c r="AQ175" i="15"/>
  <c r="AN175" i="15"/>
  <c r="R175" i="15"/>
  <c r="AE175" i="15"/>
  <c r="K175" i="15"/>
  <c r="AH175" i="15"/>
  <c r="G175" i="15"/>
  <c r="Z175" i="15"/>
  <c r="S175" i="15"/>
  <c r="H175" i="15"/>
  <c r="AA175" i="15"/>
  <c r="T175" i="15"/>
  <c r="AS175" i="15"/>
  <c r="AI175" i="15"/>
  <c r="U175" i="15"/>
  <c r="N175" i="15"/>
  <c r="AL175" i="15"/>
  <c r="AK152" i="15"/>
  <c r="X152" i="15"/>
  <c r="AB152" i="15"/>
  <c r="R152" i="15"/>
  <c r="AS152" i="15"/>
  <c r="S152" i="15"/>
  <c r="AJ152" i="15"/>
  <c r="AA152" i="15"/>
  <c r="I152" i="15"/>
  <c r="AE152" i="15"/>
  <c r="AG152" i="15"/>
  <c r="U152" i="15"/>
  <c r="AL152" i="15"/>
  <c r="AI152" i="15"/>
  <c r="AF152" i="15"/>
  <c r="H152" i="15"/>
  <c r="AP152" i="15"/>
  <c r="K152" i="15"/>
  <c r="AN152" i="15"/>
  <c r="AR152" i="15"/>
  <c r="N152" i="15"/>
  <c r="Q152" i="15"/>
  <c r="J152" i="15"/>
  <c r="AM152" i="15"/>
  <c r="P152" i="15"/>
  <c r="AD152" i="15"/>
  <c r="Y152" i="15"/>
  <c r="Z152" i="15"/>
  <c r="V152" i="15"/>
  <c r="L152" i="15"/>
  <c r="G152" i="15"/>
  <c r="AH152" i="15"/>
  <c r="W152" i="15"/>
  <c r="M152" i="15"/>
  <c r="AC152" i="15"/>
  <c r="AO152" i="15"/>
  <c r="O152" i="15"/>
  <c r="T152" i="15"/>
  <c r="AQ152" i="15"/>
  <c r="AT152" i="15"/>
  <c r="AE142" i="15"/>
  <c r="Y142" i="15"/>
  <c r="T142" i="15"/>
  <c r="U142" i="15"/>
  <c r="W142" i="15"/>
  <c r="AR142" i="15"/>
  <c r="AC142" i="15"/>
  <c r="AB142" i="15"/>
  <c r="AP142" i="15"/>
  <c r="O142" i="15"/>
  <c r="AL142" i="15"/>
  <c r="V142" i="15"/>
  <c r="AI142" i="15"/>
  <c r="M142" i="15"/>
  <c r="K142" i="15"/>
  <c r="AK142" i="15"/>
  <c r="N142" i="15"/>
  <c r="Z142" i="15"/>
  <c r="I142" i="15"/>
  <c r="AF142" i="15"/>
  <c r="AN142" i="15"/>
  <c r="AQ142" i="15"/>
  <c r="Q142" i="15"/>
  <c r="AA142" i="15"/>
  <c r="AD142" i="15"/>
  <c r="AS142" i="15"/>
  <c r="X142" i="15"/>
  <c r="AJ142" i="15"/>
  <c r="H142" i="15"/>
  <c r="G142" i="15"/>
  <c r="P142" i="15"/>
  <c r="R142" i="15"/>
  <c r="L142" i="15"/>
  <c r="AM142" i="15"/>
  <c r="AH142" i="15"/>
  <c r="J142" i="15"/>
  <c r="AT142" i="15"/>
  <c r="AG142" i="15"/>
  <c r="AO142" i="15"/>
  <c r="S142" i="15"/>
  <c r="K154" i="15"/>
  <c r="W154" i="15"/>
  <c r="AM154" i="15"/>
  <c r="L154" i="15"/>
  <c r="U154" i="15"/>
  <c r="AG154" i="15"/>
  <c r="AC154" i="15"/>
  <c r="AE154" i="15"/>
  <c r="I154" i="15"/>
  <c r="AI154" i="15"/>
  <c r="AB154" i="15"/>
  <c r="R154" i="15"/>
  <c r="AT154" i="15"/>
  <c r="O154" i="15"/>
  <c r="Y154" i="15"/>
  <c r="AD154" i="15"/>
  <c r="T154" i="15"/>
  <c r="AS154" i="15"/>
  <c r="AF154" i="15"/>
  <c r="AH154" i="15"/>
  <c r="AK154" i="15"/>
  <c r="AO154" i="15"/>
  <c r="N154" i="15"/>
  <c r="AN154" i="15"/>
  <c r="AJ154" i="15"/>
  <c r="G154" i="15"/>
  <c r="AR154" i="15"/>
  <c r="X154" i="15"/>
  <c r="P154" i="15"/>
  <c r="AP154" i="15"/>
  <c r="Z154" i="15"/>
  <c r="S154" i="15"/>
  <c r="AA154" i="15"/>
  <c r="H154" i="15"/>
  <c r="Q154" i="15"/>
  <c r="AQ154" i="15"/>
  <c r="AL154" i="15"/>
  <c r="M154" i="15"/>
  <c r="V154" i="15"/>
  <c r="J154" i="15"/>
  <c r="AT170" i="15"/>
  <c r="AH170" i="15"/>
  <c r="M170" i="15"/>
  <c r="G170" i="15"/>
  <c r="AR170" i="15"/>
  <c r="S170" i="15"/>
  <c r="I170" i="15"/>
  <c r="AN170" i="15"/>
  <c r="L170" i="15"/>
  <c r="AF170" i="15"/>
  <c r="K170" i="15"/>
  <c r="Y170" i="15"/>
  <c r="AC170" i="15"/>
  <c r="J170" i="15"/>
  <c r="Z170" i="15"/>
  <c r="T170" i="15"/>
  <c r="P170" i="15"/>
  <c r="AG170" i="15"/>
  <c r="AP170" i="15"/>
  <c r="O170" i="15"/>
  <c r="AO170" i="15"/>
  <c r="AB170" i="15"/>
  <c r="AE170" i="15"/>
  <c r="H170" i="15"/>
  <c r="AJ170" i="15"/>
  <c r="AS170" i="15"/>
  <c r="AQ170" i="15"/>
  <c r="W170" i="15"/>
  <c r="X170" i="15"/>
  <c r="AM170" i="15"/>
  <c r="AK170" i="15"/>
  <c r="V170" i="15"/>
  <c r="N170" i="15"/>
  <c r="R170" i="15"/>
  <c r="AD170" i="15"/>
  <c r="AA170" i="15"/>
  <c r="AI170" i="15"/>
  <c r="U170" i="15"/>
  <c r="AL170" i="15"/>
  <c r="Q170" i="15"/>
  <c r="AQ147" i="15"/>
  <c r="AJ147" i="15"/>
  <c r="U147" i="15"/>
  <c r="AC147" i="15"/>
  <c r="AA147" i="15"/>
  <c r="N147" i="15"/>
  <c r="AB147" i="15"/>
  <c r="AK147" i="15"/>
  <c r="K147" i="15"/>
  <c r="X147" i="15"/>
  <c r="AP147" i="15"/>
  <c r="Y147" i="15"/>
  <c r="T147" i="15"/>
  <c r="Q147" i="15"/>
  <c r="V147" i="15"/>
  <c r="AE147" i="15"/>
  <c r="AT147" i="15"/>
  <c r="P147" i="15"/>
  <c r="AH147" i="15"/>
  <c r="AM147" i="15"/>
  <c r="AO147" i="15"/>
  <c r="W147" i="15"/>
  <c r="AF147" i="15"/>
  <c r="Z147" i="15"/>
  <c r="O147" i="15"/>
  <c r="I147" i="15"/>
  <c r="S147" i="15"/>
  <c r="AR147" i="15"/>
  <c r="AS147" i="15"/>
  <c r="J147" i="15"/>
  <c r="G147" i="15"/>
  <c r="H147" i="15"/>
  <c r="AG147" i="15"/>
  <c r="AD147" i="15"/>
  <c r="AL147" i="15"/>
  <c r="L147" i="15"/>
  <c r="AI147" i="15"/>
  <c r="AN147" i="15"/>
  <c r="M147" i="15"/>
  <c r="R147" i="15"/>
  <c r="AM159" i="15"/>
  <c r="Z159" i="15"/>
  <c r="R159" i="15"/>
  <c r="S159" i="15"/>
  <c r="AO159" i="15"/>
  <c r="L159" i="15"/>
  <c r="H159" i="15"/>
  <c r="Q159" i="15"/>
  <c r="AG159" i="15"/>
  <c r="AL159" i="15"/>
  <c r="O159" i="15"/>
  <c r="AA159" i="15"/>
  <c r="AR159" i="15"/>
  <c r="AF159" i="15"/>
  <c r="J159" i="15"/>
  <c r="AQ159" i="15"/>
  <c r="AI159" i="15"/>
  <c r="Y159" i="15"/>
  <c r="U159" i="15"/>
  <c r="AH159" i="15"/>
  <c r="AS159" i="15"/>
  <c r="P159" i="15"/>
  <c r="AK159" i="15"/>
  <c r="X159" i="15"/>
  <c r="AJ159" i="15"/>
  <c r="AN159" i="15"/>
  <c r="K159" i="15"/>
  <c r="AB159" i="15"/>
  <c r="AC159" i="15"/>
  <c r="T159" i="15"/>
  <c r="N159" i="15"/>
  <c r="AE159" i="15"/>
  <c r="AP159" i="15"/>
  <c r="M159" i="15"/>
  <c r="W159" i="15"/>
  <c r="G159" i="15"/>
  <c r="AD159" i="15"/>
  <c r="AT159" i="15"/>
  <c r="I159" i="15"/>
  <c r="V159" i="15"/>
  <c r="AL167" i="15"/>
  <c r="AH167" i="15"/>
  <c r="AF167" i="15"/>
  <c r="K167" i="15"/>
  <c r="H167" i="15"/>
  <c r="AO167" i="15"/>
  <c r="AN167" i="15"/>
  <c r="W167" i="15"/>
  <c r="AG167" i="15"/>
  <c r="AA167" i="15"/>
  <c r="AT167" i="15"/>
  <c r="AR167" i="15"/>
  <c r="AK167" i="15"/>
  <c r="T167" i="15"/>
  <c r="I167" i="15"/>
  <c r="U167" i="15"/>
  <c r="S167" i="15"/>
  <c r="J167" i="15"/>
  <c r="O167" i="15"/>
  <c r="AS167" i="15"/>
  <c r="N167" i="15"/>
  <c r="X167" i="15"/>
  <c r="L167" i="15"/>
  <c r="Z167" i="15"/>
  <c r="Q167" i="15"/>
  <c r="AC167" i="15"/>
  <c r="R167" i="15"/>
  <c r="AB167" i="15"/>
  <c r="M167" i="15"/>
  <c r="AM167" i="15"/>
  <c r="G167" i="15"/>
  <c r="AJ167" i="15"/>
  <c r="AQ167" i="15"/>
  <c r="AI167" i="15"/>
  <c r="V167" i="15"/>
  <c r="AE167" i="15"/>
  <c r="Y167" i="15"/>
  <c r="AP167" i="15"/>
  <c r="AD167" i="15"/>
  <c r="P167" i="15"/>
  <c r="AE172" i="15"/>
  <c r="P172" i="15"/>
  <c r="AF172" i="15"/>
  <c r="R172" i="15"/>
  <c r="G172" i="15"/>
  <c r="AR172" i="15"/>
  <c r="AA172" i="15"/>
  <c r="U172" i="15"/>
  <c r="AJ172" i="15"/>
  <c r="L172" i="15"/>
  <c r="W172" i="15"/>
  <c r="AM172" i="15"/>
  <c r="AS172" i="15"/>
  <c r="AC172" i="15"/>
  <c r="O172" i="15"/>
  <c r="AO172" i="15"/>
  <c r="AG172" i="15"/>
  <c r="AB172" i="15"/>
  <c r="AN172" i="15"/>
  <c r="AT172" i="15"/>
  <c r="S172" i="15"/>
  <c r="V172" i="15"/>
  <c r="H172" i="15"/>
  <c r="Y172" i="15"/>
  <c r="I172" i="15"/>
  <c r="N172" i="15"/>
  <c r="AK172" i="15"/>
  <c r="AI172" i="15"/>
  <c r="M172" i="15"/>
  <c r="AQ172" i="15"/>
  <c r="AL172" i="15"/>
  <c r="AP172" i="15"/>
  <c r="K172" i="15"/>
  <c r="AH172" i="15"/>
  <c r="AD172" i="15"/>
  <c r="J172" i="15"/>
  <c r="T172" i="15"/>
  <c r="X172" i="15"/>
  <c r="Q172" i="15"/>
  <c r="Z172" i="15"/>
  <c r="AL146" i="15"/>
  <c r="G146" i="15"/>
  <c r="AR146" i="15"/>
  <c r="L146" i="15"/>
  <c r="AJ146" i="15"/>
  <c r="Z146" i="15"/>
  <c r="AG146" i="15"/>
  <c r="N146" i="15"/>
  <c r="AE146" i="15"/>
  <c r="AA146" i="15"/>
  <c r="AK146" i="15"/>
  <c r="AC146" i="15"/>
  <c r="Q146" i="15"/>
  <c r="AS146" i="15"/>
  <c r="O146" i="15"/>
  <c r="U146" i="15"/>
  <c r="X146" i="15"/>
  <c r="J146" i="15"/>
  <c r="AH146" i="15"/>
  <c r="AQ146" i="15"/>
  <c r="K146" i="15"/>
  <c r="P146" i="15"/>
  <c r="V146" i="15"/>
  <c r="AT146" i="15"/>
  <c r="AI146" i="15"/>
  <c r="H146" i="15"/>
  <c r="AP146" i="15"/>
  <c r="Y146" i="15"/>
  <c r="AM146" i="15"/>
  <c r="AN146" i="15"/>
  <c r="AF146" i="15"/>
  <c r="S146" i="15"/>
  <c r="AD146" i="15"/>
  <c r="T146" i="15"/>
  <c r="R146" i="15"/>
  <c r="I146" i="15"/>
  <c r="AB146" i="15"/>
  <c r="M146" i="15"/>
  <c r="AO146" i="15"/>
  <c r="W146" i="15"/>
  <c r="J145" i="15"/>
  <c r="AL145" i="15"/>
  <c r="N145" i="15"/>
  <c r="AE145" i="15"/>
  <c r="K145" i="15"/>
  <c r="M145" i="15"/>
  <c r="AO145" i="15"/>
  <c r="S145" i="15"/>
  <c r="AG145" i="15"/>
  <c r="X145" i="15"/>
  <c r="AI145" i="15"/>
  <c r="AA145" i="15"/>
  <c r="O145" i="15"/>
  <c r="AS145" i="15"/>
  <c r="AH145" i="15"/>
  <c r="V145" i="15"/>
  <c r="AQ145" i="15"/>
  <c r="AR145" i="15"/>
  <c r="L145" i="15"/>
  <c r="P145" i="15"/>
  <c r="W145" i="15"/>
  <c r="AK145" i="15"/>
  <c r="H145" i="15"/>
  <c r="I145" i="15"/>
  <c r="Z145" i="15"/>
  <c r="AC145" i="15"/>
  <c r="AP145" i="15"/>
  <c r="Q145" i="15"/>
  <c r="G145" i="15"/>
  <c r="T145" i="15"/>
  <c r="AD145" i="15"/>
  <c r="AT145" i="15"/>
  <c r="AN145" i="15"/>
  <c r="U145" i="15"/>
  <c r="Y145" i="15"/>
  <c r="AF145" i="15"/>
  <c r="R145" i="15"/>
  <c r="AJ145" i="15"/>
  <c r="AM145" i="15"/>
  <c r="AB145" i="15"/>
  <c r="J171" i="15"/>
  <c r="AQ171" i="15"/>
  <c r="L171" i="15"/>
  <c r="X171" i="15"/>
  <c r="AT171" i="15"/>
  <c r="I171" i="15"/>
  <c r="AI171" i="15"/>
  <c r="T171" i="15"/>
  <c r="AC171" i="15"/>
  <c r="AJ171" i="15"/>
  <c r="AN171" i="15"/>
  <c r="AH171" i="15"/>
  <c r="S171" i="15"/>
  <c r="Q171" i="15"/>
  <c r="R171" i="15"/>
  <c r="Y171" i="15"/>
  <c r="AL171" i="15"/>
  <c r="N171" i="15"/>
  <c r="AO171" i="15"/>
  <c r="H171" i="15"/>
  <c r="Z171" i="15"/>
  <c r="AR171" i="15"/>
  <c r="P171" i="15"/>
  <c r="G171" i="15"/>
  <c r="AA171" i="15"/>
  <c r="K171" i="15"/>
  <c r="AK171" i="15"/>
  <c r="AM171" i="15"/>
  <c r="AB171" i="15"/>
  <c r="M171" i="15"/>
  <c r="AF171" i="15"/>
  <c r="AG171" i="15"/>
  <c r="U171" i="15"/>
  <c r="AE171" i="15"/>
  <c r="V171" i="15"/>
  <c r="W171" i="15"/>
  <c r="AS171" i="15"/>
  <c r="O171" i="15"/>
  <c r="AD171" i="15"/>
  <c r="AP171" i="15"/>
  <c r="AF162" i="15"/>
  <c r="AO162" i="15"/>
  <c r="Z162" i="15"/>
  <c r="AK162" i="15"/>
  <c r="H162" i="15"/>
  <c r="AL162" i="15"/>
  <c r="AA162" i="15"/>
  <c r="L162" i="15"/>
  <c r="V162" i="15"/>
  <c r="O162" i="15"/>
  <c r="W162" i="15"/>
  <c r="AB162" i="15"/>
  <c r="J162" i="15"/>
  <c r="AQ162" i="15"/>
  <c r="G162" i="15"/>
  <c r="AE162" i="15"/>
  <c r="T162" i="15"/>
  <c r="Q162" i="15"/>
  <c r="P162" i="15"/>
  <c r="AI162" i="15"/>
  <c r="AH162" i="15"/>
  <c r="AR162" i="15"/>
  <c r="AC162" i="15"/>
  <c r="U162" i="15"/>
  <c r="AS162" i="15"/>
  <c r="I162" i="15"/>
  <c r="N162" i="15"/>
  <c r="R162" i="15"/>
  <c r="AP162" i="15"/>
  <c r="AJ162" i="15"/>
  <c r="M162" i="15"/>
  <c r="AN162" i="15"/>
  <c r="Y162" i="15"/>
  <c r="S162" i="15"/>
  <c r="AT162" i="15"/>
  <c r="AM162" i="15"/>
  <c r="K162" i="15"/>
  <c r="AD162" i="15"/>
  <c r="AG162" i="15"/>
  <c r="X162" i="15"/>
  <c r="L42" i="15"/>
  <c r="N42" i="15" s="1"/>
  <c r="L29" i="15"/>
  <c r="N29" i="15" s="1"/>
  <c r="AB174" i="15"/>
  <c r="AG174" i="15"/>
  <c r="O174" i="15"/>
  <c r="AE174" i="15"/>
  <c r="AS174" i="15"/>
  <c r="AO174" i="15"/>
  <c r="AA174" i="15"/>
  <c r="Z174" i="15"/>
  <c r="AM174" i="15"/>
  <c r="Y174" i="15"/>
  <c r="I174" i="15"/>
  <c r="AD174" i="15"/>
  <c r="AL174" i="15"/>
  <c r="V174" i="15"/>
  <c r="AH174" i="15"/>
  <c r="N174" i="15"/>
  <c r="AK174" i="15"/>
  <c r="Q174" i="15"/>
  <c r="L174" i="15"/>
  <c r="S174" i="15"/>
  <c r="H174" i="15"/>
  <c r="K174" i="15"/>
  <c r="U174" i="15"/>
  <c r="AQ174" i="15"/>
  <c r="AP174" i="15"/>
  <c r="W174" i="15"/>
  <c r="P174" i="15"/>
  <c r="AN174" i="15"/>
  <c r="T174" i="15"/>
  <c r="M174" i="15"/>
  <c r="AC174" i="15"/>
  <c r="AR174" i="15"/>
  <c r="J174" i="15"/>
  <c r="R174" i="15"/>
  <c r="AF174" i="15"/>
  <c r="G174" i="15"/>
  <c r="X174" i="15"/>
  <c r="AI174" i="15"/>
  <c r="AJ174" i="15"/>
  <c r="AT174" i="15"/>
  <c r="AI148" i="15"/>
  <c r="AM148" i="15"/>
  <c r="L148" i="15"/>
  <c r="AJ148" i="15"/>
  <c r="S148" i="15"/>
  <c r="AB148" i="15"/>
  <c r="AP148" i="15"/>
  <c r="AR148" i="15"/>
  <c r="AH148" i="15"/>
  <c r="AK148" i="15"/>
  <c r="Z148" i="15"/>
  <c r="U148" i="15"/>
  <c r="AN148" i="15"/>
  <c r="M148" i="15"/>
  <c r="O148" i="15"/>
  <c r="P148" i="15"/>
  <c r="K148" i="15"/>
  <c r="V148" i="15"/>
  <c r="X148" i="15"/>
  <c r="AQ148" i="15"/>
  <c r="AS148" i="15"/>
  <c r="AF148" i="15"/>
  <c r="AO148" i="15"/>
  <c r="AT148" i="15"/>
  <c r="W148" i="15"/>
  <c r="Y148" i="15"/>
  <c r="AA148" i="15"/>
  <c r="I148" i="15"/>
  <c r="AG148" i="15"/>
  <c r="AL148" i="15"/>
  <c r="R148" i="15"/>
  <c r="H148" i="15"/>
  <c r="T148" i="15"/>
  <c r="N148" i="15"/>
  <c r="AD148" i="15"/>
  <c r="AC148" i="15"/>
  <c r="J148" i="15"/>
  <c r="AE148" i="15"/>
  <c r="Q148" i="15"/>
  <c r="G148" i="15"/>
  <c r="AR164" i="15"/>
  <c r="AO164" i="15"/>
  <c r="Q164" i="15"/>
  <c r="AC164" i="15"/>
  <c r="AN164" i="15"/>
  <c r="AF164" i="15"/>
  <c r="M164" i="15"/>
  <c r="AS164" i="15"/>
  <c r="R164" i="15"/>
  <c r="P164" i="15"/>
  <c r="S164" i="15"/>
  <c r="AP164" i="15"/>
  <c r="AQ164" i="15"/>
  <c r="AI164" i="15"/>
  <c r="X164" i="15"/>
  <c r="U164" i="15"/>
  <c r="AT164" i="15"/>
  <c r="AK164" i="15"/>
  <c r="T164" i="15"/>
  <c r="AJ164" i="15"/>
  <c r="AB164" i="15"/>
  <c r="N164" i="15"/>
  <c r="AH164" i="15"/>
  <c r="AG164" i="15"/>
  <c r="W164" i="15"/>
  <c r="H164" i="15"/>
  <c r="Y164" i="15"/>
  <c r="AM164" i="15"/>
  <c r="G164" i="15"/>
  <c r="Z164" i="15"/>
  <c r="AD164" i="15"/>
  <c r="AA164" i="15"/>
  <c r="AE164" i="15"/>
  <c r="O164" i="15"/>
  <c r="AL164" i="15"/>
  <c r="I164" i="15"/>
  <c r="J164" i="15"/>
  <c r="K164" i="15"/>
  <c r="V164" i="15"/>
  <c r="L164" i="15"/>
  <c r="AG165" i="15"/>
  <c r="AN165" i="15"/>
  <c r="N165" i="15"/>
  <c r="H165" i="15"/>
  <c r="AF165" i="15"/>
  <c r="W165" i="15"/>
  <c r="G165" i="15"/>
  <c r="AH165" i="15"/>
  <c r="X165" i="15"/>
  <c r="AR165" i="15"/>
  <c r="AC165" i="15"/>
  <c r="Y165" i="15"/>
  <c r="T165" i="15"/>
  <c r="AL165" i="15"/>
  <c r="AK165" i="15"/>
  <c r="AP165" i="15"/>
  <c r="P165" i="15"/>
  <c r="J165" i="15"/>
  <c r="U165" i="15"/>
  <c r="AI165" i="15"/>
  <c r="S165" i="15"/>
  <c r="AD165" i="15"/>
  <c r="AA165" i="15"/>
  <c r="I165" i="15"/>
  <c r="AE165" i="15"/>
  <c r="Q165" i="15"/>
  <c r="R165" i="15"/>
  <c r="V165" i="15"/>
  <c r="K165" i="15"/>
  <c r="AO165" i="15"/>
  <c r="Z165" i="15"/>
  <c r="AJ165" i="15"/>
  <c r="AQ165" i="15"/>
  <c r="AT165" i="15"/>
  <c r="AS165" i="15"/>
  <c r="AB165" i="15"/>
  <c r="O165" i="15"/>
  <c r="AM165" i="15"/>
  <c r="L165" i="15"/>
  <c r="M165" i="15"/>
  <c r="AA150" i="15"/>
  <c r="AH150" i="15"/>
  <c r="AR150" i="15"/>
  <c r="N150" i="15"/>
  <c r="O150" i="15"/>
  <c r="Z150" i="15"/>
  <c r="AP150" i="15"/>
  <c r="AT150" i="15"/>
  <c r="AC150" i="15"/>
  <c r="R150" i="15"/>
  <c r="P150" i="15"/>
  <c r="AE150" i="15"/>
  <c r="U150" i="15"/>
  <c r="L150" i="15"/>
  <c r="AO150" i="15"/>
  <c r="AS150" i="15"/>
  <c r="I150" i="15"/>
  <c r="AL150" i="15"/>
  <c r="H150" i="15"/>
  <c r="AQ150" i="15"/>
  <c r="W150" i="15"/>
  <c r="K150" i="15"/>
  <c r="V150" i="15"/>
  <c r="AB150" i="15"/>
  <c r="M150" i="15"/>
  <c r="AF150" i="15"/>
  <c r="AM150" i="15"/>
  <c r="S150" i="15"/>
  <c r="G150" i="15"/>
  <c r="AN150" i="15"/>
  <c r="AJ150" i="15"/>
  <c r="T150" i="15"/>
  <c r="X150" i="15"/>
  <c r="J150" i="15"/>
  <c r="Y150" i="15"/>
  <c r="AG150" i="15"/>
  <c r="AI150" i="15"/>
  <c r="Q150" i="15"/>
  <c r="AD150" i="15"/>
  <c r="AK150" i="15"/>
  <c r="AJ139" i="15"/>
  <c r="X139" i="15"/>
  <c r="P139" i="15"/>
  <c r="AC139" i="15"/>
  <c r="V139" i="15"/>
  <c r="AB139" i="15"/>
  <c r="AE139" i="15"/>
  <c r="T139" i="15"/>
  <c r="Q139" i="15"/>
  <c r="G139" i="15"/>
  <c r="Y139" i="15"/>
  <c r="L139" i="15"/>
  <c r="K139" i="15"/>
  <c r="AA139" i="15"/>
  <c r="M139" i="15"/>
  <c r="AH139" i="15"/>
  <c r="H139" i="15"/>
  <c r="U139" i="15"/>
  <c r="AP139" i="15"/>
  <c r="AO139" i="15"/>
  <c r="R139" i="15"/>
  <c r="AK139" i="15"/>
  <c r="AN139" i="15"/>
  <c r="N139" i="15"/>
  <c r="O139" i="15"/>
  <c r="AF139" i="15"/>
  <c r="W139" i="15"/>
  <c r="J139" i="15"/>
  <c r="AM139" i="15"/>
  <c r="AS139" i="15"/>
  <c r="AQ139" i="15"/>
  <c r="I139" i="15"/>
  <c r="Z139" i="15"/>
  <c r="AR139" i="15"/>
  <c r="AL139" i="15"/>
  <c r="AG139" i="15"/>
  <c r="AT139" i="15"/>
  <c r="AD139" i="15"/>
  <c r="AI139" i="15"/>
  <c r="S139" i="15"/>
  <c r="T169" i="15"/>
  <c r="G169" i="15"/>
  <c r="S169" i="15"/>
  <c r="AP169" i="15"/>
  <c r="AH169" i="15"/>
  <c r="K169" i="15"/>
  <c r="AT169" i="15"/>
  <c r="AO169" i="15"/>
  <c r="V169" i="15"/>
  <c r="Z169" i="15"/>
  <c r="AF169" i="15"/>
  <c r="M169" i="15"/>
  <c r="I169" i="15"/>
  <c r="R169" i="15"/>
  <c r="J169" i="15"/>
  <c r="X169" i="15"/>
  <c r="H169" i="15"/>
  <c r="Y169" i="15"/>
  <c r="AK169" i="15"/>
  <c r="U169" i="15"/>
  <c r="AN169" i="15"/>
  <c r="L169" i="15"/>
  <c r="AL169" i="15"/>
  <c r="AQ169" i="15"/>
  <c r="AM169" i="15"/>
  <c r="AR169" i="15"/>
  <c r="AA169" i="15"/>
  <c r="AB169" i="15"/>
  <c r="N169" i="15"/>
  <c r="AC169" i="15"/>
  <c r="AG169" i="15"/>
  <c r="P169" i="15"/>
  <c r="W169" i="15"/>
  <c r="AS169" i="15"/>
  <c r="AE169" i="15"/>
  <c r="AJ169" i="15"/>
  <c r="AI169" i="15"/>
  <c r="O169" i="15"/>
  <c r="AD169" i="15"/>
  <c r="Q169" i="15"/>
  <c r="X160" i="15"/>
  <c r="AI160" i="15"/>
  <c r="T160" i="15"/>
  <c r="AL160" i="15"/>
  <c r="AN160" i="15"/>
  <c r="Z160" i="15"/>
  <c r="AO160" i="15"/>
  <c r="AK160" i="15"/>
  <c r="U160" i="15"/>
  <c r="Y160" i="15"/>
  <c r="G160" i="15"/>
  <c r="M160" i="15"/>
  <c r="V160" i="15"/>
  <c r="I160" i="15"/>
  <c r="AE160" i="15"/>
  <c r="J160" i="15"/>
  <c r="AM160" i="15"/>
  <c r="W160" i="15"/>
  <c r="P160" i="15"/>
  <c r="AF160" i="15"/>
  <c r="S160" i="15"/>
  <c r="N160" i="15"/>
  <c r="AG160" i="15"/>
  <c r="AB160" i="15"/>
  <c r="AC160" i="15"/>
  <c r="H160" i="15"/>
  <c r="AT160" i="15"/>
  <c r="AA160" i="15"/>
  <c r="K160" i="15"/>
  <c r="L160" i="15"/>
  <c r="AD160" i="15"/>
  <c r="R160" i="15"/>
  <c r="AJ160" i="15"/>
  <c r="AS160" i="15"/>
  <c r="O160" i="15"/>
  <c r="AP160" i="15"/>
  <c r="AR160" i="15"/>
  <c r="AQ160" i="15"/>
  <c r="AH160" i="15"/>
  <c r="Q160" i="15"/>
  <c r="V151" i="15"/>
  <c r="J151" i="15"/>
  <c r="AM151" i="15"/>
  <c r="AL151" i="15"/>
  <c r="O151" i="15"/>
  <c r="AC151" i="15"/>
  <c r="U151" i="15"/>
  <c r="Z151" i="15"/>
  <c r="G151" i="15"/>
  <c r="H151" i="15"/>
  <c r="T151" i="15"/>
  <c r="N151" i="15"/>
  <c r="S151" i="15"/>
  <c r="K151" i="15"/>
  <c r="AF151" i="15"/>
  <c r="Q151" i="15"/>
  <c r="AN151" i="15"/>
  <c r="AJ151" i="15"/>
  <c r="L151" i="15"/>
  <c r="AQ151" i="15"/>
  <c r="X151" i="15"/>
  <c r="AR151" i="15"/>
  <c r="AK151" i="15"/>
  <c r="AA151" i="15"/>
  <c r="AE151" i="15"/>
  <c r="AS151" i="15"/>
  <c r="AO151" i="15"/>
  <c r="AI151" i="15"/>
  <c r="AB151" i="15"/>
  <c r="AP151" i="15"/>
  <c r="M151" i="15"/>
  <c r="R151" i="15"/>
  <c r="W151" i="15"/>
  <c r="AD151" i="15"/>
  <c r="AG151" i="15"/>
  <c r="AT151" i="15"/>
  <c r="I151" i="15"/>
  <c r="Y151" i="15"/>
  <c r="AH151" i="15"/>
  <c r="P151" i="15"/>
  <c r="S137" i="15"/>
  <c r="L137" i="15"/>
  <c r="O137" i="15"/>
  <c r="I137" i="15"/>
  <c r="Z137" i="15"/>
  <c r="AF137" i="15"/>
  <c r="P137" i="15"/>
  <c r="N137" i="15"/>
  <c r="AQ137" i="15"/>
  <c r="AB137" i="15"/>
  <c r="K137" i="15"/>
  <c r="R137" i="15"/>
  <c r="AH137" i="15"/>
  <c r="AR137" i="15"/>
  <c r="AM137" i="15"/>
  <c r="AC137" i="15"/>
  <c r="AL137" i="15"/>
  <c r="AI137" i="15"/>
  <c r="H137" i="15"/>
  <c r="V137" i="15"/>
  <c r="AD137" i="15"/>
  <c r="U137" i="15"/>
  <c r="AO137" i="15"/>
  <c r="X137" i="15"/>
  <c r="G137" i="15"/>
  <c r="M137" i="15"/>
  <c r="Y137" i="15"/>
  <c r="T137" i="15"/>
  <c r="Q137" i="15"/>
  <c r="AJ137" i="15"/>
  <c r="AE137" i="15"/>
  <c r="AG137" i="15"/>
  <c r="W137" i="15"/>
  <c r="AT137" i="15"/>
  <c r="AP137" i="15"/>
  <c r="AA137" i="15"/>
  <c r="AS137" i="15"/>
  <c r="J137" i="15"/>
  <c r="AN137" i="15"/>
  <c r="AK137" i="15"/>
  <c r="AR163" i="15"/>
  <c r="I163" i="15"/>
  <c r="AN163" i="15"/>
  <c r="AI163" i="15"/>
  <c r="AE163" i="15"/>
  <c r="AL163" i="15"/>
  <c r="AO163" i="15"/>
  <c r="AQ163" i="15"/>
  <c r="X163" i="15"/>
  <c r="AK163" i="15"/>
  <c r="AG163" i="15"/>
  <c r="T163" i="15"/>
  <c r="AD163" i="15"/>
  <c r="AH163" i="15"/>
  <c r="AT163" i="15"/>
  <c r="AP163" i="15"/>
  <c r="P163" i="15"/>
  <c r="AB163" i="15"/>
  <c r="Q163" i="15"/>
  <c r="AJ163" i="15"/>
  <c r="AA163" i="15"/>
  <c r="L163" i="15"/>
  <c r="J163" i="15"/>
  <c r="AS163" i="15"/>
  <c r="M163" i="15"/>
  <c r="S163" i="15"/>
  <c r="AM163" i="15"/>
  <c r="H163" i="15"/>
  <c r="G163" i="15"/>
  <c r="W163" i="15"/>
  <c r="Z163" i="15"/>
  <c r="K163" i="15"/>
  <c r="V163" i="15"/>
  <c r="AF163" i="15"/>
  <c r="AC163" i="15"/>
  <c r="R163" i="15"/>
  <c r="N163" i="15"/>
  <c r="Y163" i="15"/>
  <c r="U163" i="15"/>
  <c r="O163" i="15"/>
  <c r="M158" i="15"/>
  <c r="P158" i="15"/>
  <c r="AQ158" i="15"/>
  <c r="AF158" i="15"/>
  <c r="T158" i="15"/>
  <c r="AH158" i="15"/>
  <c r="AI158" i="15"/>
  <c r="W158" i="15"/>
  <c r="R158" i="15"/>
  <c r="V158" i="15"/>
  <c r="AK158" i="15"/>
  <c r="AG158" i="15"/>
  <c r="H158" i="15"/>
  <c r="J158" i="15"/>
  <c r="Q158" i="15"/>
  <c r="Y158" i="15"/>
  <c r="AA158" i="15"/>
  <c r="AB158" i="15"/>
  <c r="I158" i="15"/>
  <c r="N158" i="15"/>
  <c r="AD158" i="15"/>
  <c r="K158" i="15"/>
  <c r="O158" i="15"/>
  <c r="AE158" i="15"/>
  <c r="AR158" i="15"/>
  <c r="AO158" i="15"/>
  <c r="AM158" i="15"/>
  <c r="AT158" i="15"/>
  <c r="AL158" i="15"/>
  <c r="AJ158" i="15"/>
  <c r="S158" i="15"/>
  <c r="X158" i="15"/>
  <c r="AS158" i="15"/>
  <c r="Z158" i="15"/>
  <c r="AN158" i="15"/>
  <c r="AP158" i="15"/>
  <c r="L158" i="15"/>
  <c r="G158" i="15"/>
  <c r="U158" i="15"/>
  <c r="AC158" i="15"/>
  <c r="AI173" i="15"/>
  <c r="AG173" i="15"/>
  <c r="S173" i="15"/>
  <c r="AF173" i="15"/>
  <c r="G173" i="15"/>
  <c r="K173" i="15"/>
  <c r="AP173" i="15"/>
  <c r="W173" i="15"/>
  <c r="AT173" i="15"/>
  <c r="U173" i="15"/>
  <c r="M173" i="15"/>
  <c r="O173" i="15"/>
  <c r="AB173" i="15"/>
  <c r="L173" i="15"/>
  <c r="AJ173" i="15"/>
  <c r="AD173" i="15"/>
  <c r="AK173" i="15"/>
  <c r="I173" i="15"/>
  <c r="Q173" i="15"/>
  <c r="R173" i="15"/>
  <c r="AN173" i="15"/>
  <c r="P173" i="15"/>
  <c r="H173" i="15"/>
  <c r="AA173" i="15"/>
  <c r="AL173" i="15"/>
  <c r="AS173" i="15"/>
  <c r="T173" i="15"/>
  <c r="AC173" i="15"/>
  <c r="Z173" i="15"/>
  <c r="AO173" i="15"/>
  <c r="Y173" i="15"/>
  <c r="AR173" i="15"/>
  <c r="AE173" i="15"/>
  <c r="X173" i="15"/>
  <c r="N173" i="15"/>
  <c r="V173" i="15"/>
  <c r="AQ173" i="15"/>
  <c r="AH173" i="15"/>
  <c r="J173" i="15"/>
  <c r="AM173" i="15"/>
  <c r="X149" i="15"/>
  <c r="R149" i="15"/>
  <c r="M149" i="15"/>
  <c r="AQ149" i="15"/>
  <c r="O149" i="15"/>
  <c r="J149" i="15"/>
  <c r="AH149" i="15"/>
  <c r="L149" i="15"/>
  <c r="AR149" i="15"/>
  <c r="AF149" i="15"/>
  <c r="N149" i="15"/>
  <c r="AJ149" i="15"/>
  <c r="G149" i="15"/>
  <c r="AB149" i="15"/>
  <c r="AC149" i="15"/>
  <c r="AM149" i="15"/>
  <c r="K149" i="15"/>
  <c r="AL149" i="15"/>
  <c r="U149" i="15"/>
  <c r="AA149" i="15"/>
  <c r="AG149" i="15"/>
  <c r="W149" i="15"/>
  <c r="AN149" i="15"/>
  <c r="V149" i="15"/>
  <c r="AI149" i="15"/>
  <c r="Y149" i="15"/>
  <c r="Q149" i="15"/>
  <c r="AS149" i="15"/>
  <c r="P149" i="15"/>
  <c r="AD149" i="15"/>
  <c r="S149" i="15"/>
  <c r="AE149" i="15"/>
  <c r="AP149" i="15"/>
  <c r="T149" i="15"/>
  <c r="H149" i="15"/>
  <c r="I149" i="15"/>
  <c r="Z149" i="15"/>
  <c r="AO149" i="15"/>
  <c r="AT149" i="15"/>
  <c r="AK149" i="15"/>
  <c r="H39" i="8"/>
  <c r="H49" i="8"/>
  <c r="D47" i="8"/>
  <c r="D37" i="8"/>
  <c r="G49" i="8"/>
  <c r="G39" i="8"/>
  <c r="E39" i="8"/>
  <c r="E49" i="8"/>
  <c r="S121" i="2"/>
  <c r="O121" i="2"/>
  <c r="K121" i="2"/>
  <c r="C121" i="2"/>
  <c r="G121" i="2"/>
  <c r="O61" i="1"/>
  <c r="B76" i="1"/>
  <c r="C61" i="1"/>
  <c r="K61" i="1"/>
  <c r="S61" i="1"/>
  <c r="G61" i="1"/>
  <c r="D38" i="8" l="1"/>
  <c r="D48" i="8"/>
  <c r="G50" i="8"/>
  <c r="G40" i="8"/>
  <c r="E40" i="8"/>
  <c r="E50" i="8"/>
  <c r="H50" i="8"/>
  <c r="H40" i="8"/>
  <c r="C76" i="1"/>
  <c r="B91" i="1"/>
  <c r="S76" i="1"/>
  <c r="G76" i="1"/>
  <c r="O76" i="1"/>
  <c r="K76" i="1"/>
  <c r="H41" i="8" l="1"/>
  <c r="H51" i="8"/>
  <c r="G41" i="8"/>
  <c r="G51" i="8"/>
  <c r="E41" i="8"/>
  <c r="E51" i="8"/>
  <c r="D49" i="8"/>
  <c r="D39" i="8"/>
  <c r="S91" i="1"/>
  <c r="O91" i="1"/>
  <c r="G91" i="1"/>
  <c r="C91" i="1"/>
  <c r="K91" i="1"/>
  <c r="B106" i="1"/>
  <c r="D50" i="8" l="1"/>
  <c r="D40" i="8"/>
  <c r="H42" i="8"/>
  <c r="H53" i="8" s="1"/>
  <c r="H52" i="8"/>
  <c r="E52" i="8"/>
  <c r="E42" i="8"/>
  <c r="E53" i="8" s="1"/>
  <c r="G52" i="8"/>
  <c r="G42" i="8"/>
  <c r="G53" i="8" s="1"/>
  <c r="S106" i="1"/>
  <c r="K106" i="1"/>
  <c r="O106" i="1"/>
  <c r="G106" i="1"/>
  <c r="B121" i="1"/>
  <c r="C106" i="1"/>
  <c r="J2" i="1"/>
  <c r="D51" i="8" l="1"/>
  <c r="D41" i="8"/>
  <c r="G121" i="1"/>
  <c r="O121" i="1"/>
  <c r="K121" i="1"/>
  <c r="S121" i="1"/>
  <c r="C121" i="1"/>
  <c r="T22" i="1"/>
  <c r="U22" i="1" s="1"/>
  <c r="T21" i="1"/>
  <c r="U21" i="1" s="1"/>
  <c r="T20" i="1"/>
  <c r="U20" i="1" s="1"/>
  <c r="T19" i="1"/>
  <c r="U19" i="1" s="1"/>
  <c r="T18" i="1"/>
  <c r="L146" i="1" s="1"/>
  <c r="D13" i="4" s="1"/>
  <c r="G20" i="15" s="1"/>
  <c r="D22" i="1"/>
  <c r="D21" i="1"/>
  <c r="D20" i="1"/>
  <c r="D19" i="1"/>
  <c r="D18" i="1"/>
  <c r="L142" i="1" s="1"/>
  <c r="T26" i="1"/>
  <c r="T27" i="1"/>
  <c r="T28" i="1"/>
  <c r="T29" i="1"/>
  <c r="T25" i="1"/>
  <c r="J20" i="15" l="1"/>
  <c r="D97" i="15"/>
  <c r="K20" i="15"/>
  <c r="L20" i="15" s="1"/>
  <c r="N20" i="15" s="1"/>
  <c r="D52" i="8"/>
  <c r="D42" i="8"/>
  <c r="D53" i="8" s="1"/>
  <c r="C143" i="1"/>
  <c r="D143" i="1" s="1"/>
  <c r="D9" i="4"/>
  <c r="C147" i="1"/>
  <c r="D147" i="1" s="1"/>
  <c r="C146" i="1"/>
  <c r="D146" i="1" s="1"/>
  <c r="C144" i="1"/>
  <c r="C145" i="1"/>
  <c r="D145" i="1" s="1"/>
  <c r="U18" i="1"/>
  <c r="M146" i="1" s="1"/>
  <c r="I13" i="4" s="1"/>
  <c r="D144" i="1"/>
  <c r="E22" i="1"/>
  <c r="E21" i="1"/>
  <c r="F14" i="1"/>
  <c r="F13" i="1"/>
  <c r="F12" i="1"/>
  <c r="E27" i="1" s="1"/>
  <c r="F11" i="1"/>
  <c r="F10" i="1"/>
  <c r="E20" i="1"/>
  <c r="E19" i="1"/>
  <c r="E18" i="1"/>
  <c r="M142" i="1" s="1"/>
  <c r="I9" i="4" s="1"/>
  <c r="I50" i="4" s="1"/>
  <c r="I140" i="15" l="1"/>
  <c r="AH140" i="15"/>
  <c r="AO140" i="15"/>
  <c r="AN140" i="15"/>
  <c r="AT140" i="15"/>
  <c r="AG140" i="15"/>
  <c r="H140" i="15"/>
  <c r="AC140" i="15"/>
  <c r="AR140" i="15"/>
  <c r="U140" i="15"/>
  <c r="AF140" i="15"/>
  <c r="R140" i="15"/>
  <c r="AM140" i="15"/>
  <c r="Y140" i="15"/>
  <c r="G140" i="15"/>
  <c r="AA140" i="15"/>
  <c r="AK140" i="15"/>
  <c r="W140" i="15"/>
  <c r="AB140" i="15"/>
  <c r="AS140" i="15"/>
  <c r="AL140" i="15"/>
  <c r="O140" i="15"/>
  <c r="AD140" i="15"/>
  <c r="Q140" i="15"/>
  <c r="V140" i="15"/>
  <c r="AJ140" i="15"/>
  <c r="Z140" i="15"/>
  <c r="AP140" i="15"/>
  <c r="AE140" i="15"/>
  <c r="P140" i="15"/>
  <c r="N140" i="15"/>
  <c r="X140" i="15"/>
  <c r="S140" i="15"/>
  <c r="AQ140" i="15"/>
  <c r="M140" i="15"/>
  <c r="J140" i="15"/>
  <c r="AI140" i="15"/>
  <c r="K140" i="15"/>
  <c r="T140" i="15"/>
  <c r="L140" i="15"/>
  <c r="D50" i="4"/>
  <c r="G16" i="15"/>
  <c r="U25" i="1"/>
  <c r="I85" i="1"/>
  <c r="M55" i="1"/>
  <c r="I115" i="1"/>
  <c r="E100" i="1"/>
  <c r="E40" i="1"/>
  <c r="M100" i="1"/>
  <c r="Q55" i="1"/>
  <c r="I70" i="1"/>
  <c r="U55" i="1"/>
  <c r="I100" i="1"/>
  <c r="E130" i="1"/>
  <c r="Q25" i="1"/>
  <c r="M40" i="1"/>
  <c r="U100" i="1"/>
  <c r="E55" i="1"/>
  <c r="M70" i="1"/>
  <c r="I40" i="1"/>
  <c r="E85" i="1"/>
  <c r="Q100" i="1"/>
  <c r="I130" i="1"/>
  <c r="I25" i="1"/>
  <c r="E70" i="1"/>
  <c r="Q115" i="1"/>
  <c r="M115" i="1"/>
  <c r="U130" i="1"/>
  <c r="Q130" i="1"/>
  <c r="Q70" i="1"/>
  <c r="M85" i="1"/>
  <c r="U70" i="1"/>
  <c r="I55" i="1"/>
  <c r="U85" i="1"/>
  <c r="M25" i="1"/>
  <c r="U115" i="1"/>
  <c r="M130" i="1"/>
  <c r="U40" i="1"/>
  <c r="Q40" i="1"/>
  <c r="E115" i="1"/>
  <c r="Q85" i="1"/>
  <c r="E131" i="1"/>
  <c r="M86" i="1"/>
  <c r="U101" i="1"/>
  <c r="E116" i="1"/>
  <c r="Q101" i="1"/>
  <c r="Q41" i="1"/>
  <c r="Q116" i="1"/>
  <c r="I101" i="1"/>
  <c r="Q26" i="1"/>
  <c r="E86" i="1"/>
  <c r="E71" i="1"/>
  <c r="M101" i="1"/>
  <c r="I131" i="1"/>
  <c r="I86" i="1"/>
  <c r="M26" i="1"/>
  <c r="I26" i="1"/>
  <c r="M41" i="1"/>
  <c r="M116" i="1"/>
  <c r="E101" i="1"/>
  <c r="M131" i="1"/>
  <c r="U41" i="1"/>
  <c r="Q131" i="1"/>
  <c r="E41" i="1"/>
  <c r="U56" i="1"/>
  <c r="Q86" i="1"/>
  <c r="Q56" i="1"/>
  <c r="I116" i="1"/>
  <c r="U116" i="1"/>
  <c r="Q71" i="1"/>
  <c r="M71" i="1"/>
  <c r="M56" i="1"/>
  <c r="U131" i="1"/>
  <c r="I71" i="1"/>
  <c r="U86" i="1"/>
  <c r="U71" i="1"/>
  <c r="E56" i="1"/>
  <c r="I41" i="1"/>
  <c r="I56" i="1"/>
  <c r="Q57" i="1"/>
  <c r="U102" i="1"/>
  <c r="M72" i="1"/>
  <c r="I132" i="1"/>
  <c r="E57" i="1"/>
  <c r="I27" i="1"/>
  <c r="U42" i="1"/>
  <c r="M27" i="1"/>
  <c r="Q132" i="1"/>
  <c r="U57" i="1"/>
  <c r="U132" i="1"/>
  <c r="E102" i="1"/>
  <c r="M57" i="1"/>
  <c r="M102" i="1"/>
  <c r="I57" i="1"/>
  <c r="E72" i="1"/>
  <c r="E117" i="1"/>
  <c r="Q102" i="1"/>
  <c r="E42" i="1"/>
  <c r="E87" i="1"/>
  <c r="M87" i="1"/>
  <c r="Q87" i="1"/>
  <c r="Q117" i="1"/>
  <c r="I72" i="1"/>
  <c r="I117" i="1"/>
  <c r="Q42" i="1"/>
  <c r="Q27" i="1"/>
  <c r="M117" i="1"/>
  <c r="E132" i="1"/>
  <c r="I42" i="1"/>
  <c r="U72" i="1"/>
  <c r="M42" i="1"/>
  <c r="U87" i="1"/>
  <c r="I87" i="1"/>
  <c r="U117" i="1"/>
  <c r="M132" i="1"/>
  <c r="Q72" i="1"/>
  <c r="I102" i="1"/>
  <c r="U28" i="1"/>
  <c r="Q133" i="1"/>
  <c r="M103" i="1"/>
  <c r="U73" i="1"/>
  <c r="Q28" i="1"/>
  <c r="M28" i="1"/>
  <c r="U58" i="1"/>
  <c r="U88" i="1"/>
  <c r="M43" i="1"/>
  <c r="E103" i="1"/>
  <c r="Q58" i="1"/>
  <c r="I103" i="1"/>
  <c r="M133" i="1"/>
  <c r="I43" i="1"/>
  <c r="Q103" i="1"/>
  <c r="I88" i="1"/>
  <c r="I118" i="1"/>
  <c r="U133" i="1"/>
  <c r="M73" i="1"/>
  <c r="E88" i="1"/>
  <c r="Q73" i="1"/>
  <c r="E43" i="1"/>
  <c r="I58" i="1"/>
  <c r="E133" i="1"/>
  <c r="M118" i="1"/>
  <c r="M58" i="1"/>
  <c r="E118" i="1"/>
  <c r="Q43" i="1"/>
  <c r="E58" i="1"/>
  <c r="U118" i="1"/>
  <c r="U103" i="1"/>
  <c r="I133" i="1"/>
  <c r="I28" i="1"/>
  <c r="E73" i="1"/>
  <c r="I73" i="1"/>
  <c r="U43" i="1"/>
  <c r="Q88" i="1"/>
  <c r="M88" i="1"/>
  <c r="Q118" i="1"/>
  <c r="I44" i="1"/>
  <c r="I74" i="1"/>
  <c r="Q44" i="1"/>
  <c r="U119" i="1"/>
  <c r="I29" i="1"/>
  <c r="Q89" i="1"/>
  <c r="M119" i="1"/>
  <c r="I119" i="1"/>
  <c r="E74" i="1"/>
  <c r="E134" i="1"/>
  <c r="Q104" i="1"/>
  <c r="I104" i="1"/>
  <c r="U89" i="1"/>
  <c r="E89" i="1"/>
  <c r="U104" i="1"/>
  <c r="U134" i="1"/>
  <c r="E119" i="1"/>
  <c r="U44" i="1"/>
  <c r="M89" i="1"/>
  <c r="Q29" i="1"/>
  <c r="M29" i="1"/>
  <c r="E104" i="1"/>
  <c r="E44" i="1"/>
  <c r="Q74" i="1"/>
  <c r="U59" i="1"/>
  <c r="M74" i="1"/>
  <c r="I134" i="1"/>
  <c r="M134" i="1"/>
  <c r="M44" i="1"/>
  <c r="Q119" i="1"/>
  <c r="Q134" i="1"/>
  <c r="U74" i="1"/>
  <c r="I89" i="1"/>
  <c r="Q59" i="1"/>
  <c r="M104" i="1"/>
  <c r="E59" i="1"/>
  <c r="M59" i="1"/>
  <c r="I59" i="1"/>
  <c r="U27" i="1"/>
  <c r="E28" i="1"/>
  <c r="E25" i="1"/>
  <c r="U26" i="1"/>
  <c r="E29" i="1"/>
  <c r="E26" i="1"/>
  <c r="U29" i="1"/>
  <c r="J16" i="15" l="1"/>
  <c r="K16" i="15" s="1"/>
  <c r="L16" i="15" s="1"/>
  <c r="N16" i="15" s="1"/>
  <c r="D93" i="15"/>
  <c r="I32" i="17" l="1"/>
  <c r="L32" i="17" s="1"/>
  <c r="C190" i="12"/>
  <c r="H32" i="17"/>
  <c r="K32" i="17" s="1"/>
  <c r="Y136" i="15"/>
  <c r="Y177" i="15" s="1"/>
  <c r="Y178" i="15" s="1"/>
  <c r="K136" i="15"/>
  <c r="K177" i="15" s="1"/>
  <c r="K178" i="15" s="1"/>
  <c r="AG136" i="15"/>
  <c r="AG177" i="15" s="1"/>
  <c r="AG178" i="15" s="1"/>
  <c r="AH136" i="15"/>
  <c r="AH177" i="15" s="1"/>
  <c r="AH178" i="15" s="1"/>
  <c r="AS136" i="15"/>
  <c r="AS177" i="15" s="1"/>
  <c r="AS178" i="15" s="1"/>
  <c r="T136" i="15"/>
  <c r="T177" i="15" s="1"/>
  <c r="T178" i="15" s="1"/>
  <c r="P136" i="15"/>
  <c r="P177" i="15" s="1"/>
  <c r="P178" i="15" s="1"/>
  <c r="R136" i="15"/>
  <c r="R177" i="15" s="1"/>
  <c r="R178" i="15" s="1"/>
  <c r="J136" i="15"/>
  <c r="J177" i="15" s="1"/>
  <c r="J178" i="15" s="1"/>
  <c r="U136" i="15"/>
  <c r="U177" i="15" s="1"/>
  <c r="U178" i="15" s="1"/>
  <c r="AK136" i="15"/>
  <c r="AK177" i="15" s="1"/>
  <c r="AK178" i="15" s="1"/>
  <c r="AT136" i="15"/>
  <c r="AT177" i="15" s="1"/>
  <c r="AT178" i="15" s="1"/>
  <c r="AE136" i="15"/>
  <c r="AE177" i="15" s="1"/>
  <c r="AE178" i="15" s="1"/>
  <c r="AF136" i="15"/>
  <c r="AF177" i="15" s="1"/>
  <c r="AF178" i="15" s="1"/>
  <c r="M136" i="15"/>
  <c r="M177" i="15" s="1"/>
  <c r="M178" i="15" s="1"/>
  <c r="AR136" i="15"/>
  <c r="AR177" i="15" s="1"/>
  <c r="AR178" i="15" s="1"/>
  <c r="AL136" i="15"/>
  <c r="AL177" i="15" s="1"/>
  <c r="AL178" i="15" s="1"/>
  <c r="I136" i="15"/>
  <c r="I177" i="15" s="1"/>
  <c r="I178" i="15" s="1"/>
  <c r="S136" i="15"/>
  <c r="S177" i="15" s="1"/>
  <c r="S178" i="15" s="1"/>
  <c r="G136" i="15"/>
  <c r="AB136" i="15"/>
  <c r="AB177" i="15" s="1"/>
  <c r="AB178" i="15" s="1"/>
  <c r="AQ136" i="15"/>
  <c r="AQ177" i="15" s="1"/>
  <c r="AQ178" i="15" s="1"/>
  <c r="X136" i="15"/>
  <c r="X177" i="15" s="1"/>
  <c r="X178" i="15" s="1"/>
  <c r="AA136" i="15"/>
  <c r="AA177" i="15" s="1"/>
  <c r="AA178" i="15" s="1"/>
  <c r="AN136" i="15"/>
  <c r="AN177" i="15" s="1"/>
  <c r="AN178" i="15" s="1"/>
  <c r="L136" i="15"/>
  <c r="L177" i="15" s="1"/>
  <c r="L178" i="15" s="1"/>
  <c r="N136" i="15"/>
  <c r="N177" i="15" s="1"/>
  <c r="N178" i="15" s="1"/>
  <c r="AD136" i="15"/>
  <c r="AD177" i="15" s="1"/>
  <c r="AD178" i="15" s="1"/>
  <c r="AP136" i="15"/>
  <c r="AP177" i="15" s="1"/>
  <c r="AP178" i="15" s="1"/>
  <c r="AO136" i="15"/>
  <c r="AO177" i="15" s="1"/>
  <c r="AO178" i="15" s="1"/>
  <c r="H136" i="15"/>
  <c r="H177" i="15" s="1"/>
  <c r="H178" i="15" s="1"/>
  <c r="AI136" i="15"/>
  <c r="AI177" i="15" s="1"/>
  <c r="AI178" i="15" s="1"/>
  <c r="W136" i="15"/>
  <c r="W177" i="15" s="1"/>
  <c r="W178" i="15" s="1"/>
  <c r="Z136" i="15"/>
  <c r="Z177" i="15" s="1"/>
  <c r="Z178" i="15" s="1"/>
  <c r="AC136" i="15"/>
  <c r="AC177" i="15" s="1"/>
  <c r="AC178" i="15" s="1"/>
  <c r="O136" i="15"/>
  <c r="O177" i="15" s="1"/>
  <c r="O178" i="15" s="1"/>
  <c r="AM136" i="15"/>
  <c r="AM177" i="15" s="1"/>
  <c r="AM178" i="15" s="1"/>
  <c r="AJ136" i="15"/>
  <c r="AJ177" i="15" s="1"/>
  <c r="AJ178" i="15" s="1"/>
  <c r="Q136" i="15"/>
  <c r="Q177" i="15" s="1"/>
  <c r="Q178" i="15" s="1"/>
  <c r="V136" i="15"/>
  <c r="V177" i="15" s="1"/>
  <c r="V178" i="15" s="1"/>
  <c r="G177" i="15" l="1"/>
  <c r="G178" i="15" s="1"/>
  <c r="D139" i="15"/>
  <c r="D141" i="15" s="1"/>
  <c r="D190" i="12" s="1"/>
  <c r="D140" i="15"/>
</calcChain>
</file>

<file path=xl/sharedStrings.xml><?xml version="1.0" encoding="utf-8"?>
<sst xmlns="http://schemas.openxmlformats.org/spreadsheetml/2006/main" count="2164" uniqueCount="382">
  <si>
    <t>eigen values</t>
  </si>
  <si>
    <t>startup power division</t>
  </si>
  <si>
    <t>rho difference</t>
  </si>
  <si>
    <t>initial element</t>
  </si>
  <si>
    <t>gU235</t>
  </si>
  <si>
    <t>substitution</t>
  </si>
  <si>
    <t>grams/$</t>
  </si>
  <si>
    <t>startup500a.inp</t>
  </si>
  <si>
    <t>files</t>
  </si>
  <si>
    <t>zenstartup.inp</t>
  </si>
  <si>
    <t>delta</t>
  </si>
  <si>
    <t>avgerage reactivity difference</t>
  </si>
  <si>
    <t>g/$</t>
  </si>
  <si>
    <t>base case - all fresh fuel</t>
  </si>
  <si>
    <t>% completion</t>
  </si>
  <si>
    <t>FUEL.SET</t>
  </si>
  <si>
    <t>Power division</t>
  </si>
  <si>
    <t>NW</t>
  </si>
  <si>
    <t>NE</t>
  </si>
  <si>
    <t>C</t>
  </si>
  <si>
    <t>SW</t>
  </si>
  <si>
    <t>SE</t>
  </si>
  <si>
    <t xml:space="preserve">Reactivity </t>
  </si>
  <si>
    <t>AFFEP</t>
  </si>
  <si>
    <t>FFEP 500A</t>
  </si>
  <si>
    <t>Assume 60 day cycle</t>
  </si>
  <si>
    <t>Assume 110 MW</t>
  </si>
  <si>
    <t>MWd</t>
  </si>
  <si>
    <t>grams U-235</t>
  </si>
  <si>
    <t>assume BOC = 9$, EOC = 4$</t>
  </si>
  <si>
    <t>delta rho</t>
  </si>
  <si>
    <t>use gatling_gun.sh for this file</t>
  </si>
  <si>
    <t>use final_flash for this one!</t>
  </si>
  <si>
    <t>react change</t>
  </si>
  <si>
    <t>delta 300</t>
  </si>
  <si>
    <t>delta 254</t>
  </si>
  <si>
    <t>delta 100</t>
  </si>
  <si>
    <t>NW Power</t>
  </si>
  <si>
    <t>NE Power</t>
  </si>
  <si>
    <t>C Power</t>
  </si>
  <si>
    <t>SW Power</t>
  </si>
  <si>
    <t>SE power</t>
  </si>
  <si>
    <t>x</t>
  </si>
  <si>
    <t>total % completion</t>
  </si>
  <si>
    <t>what is the reactivity of the fuel? (grams per dollar)</t>
  </si>
  <si>
    <t>Compare this with generally accepted guidance</t>
  </si>
  <si>
    <t>Compare this with actual HELIOS depletion runs to see if there is a correlation that can be drawn</t>
  </si>
  <si>
    <t>Can the reduction in fuel/ fuel reactivity be used to calculate the change in power over a time step?</t>
  </si>
  <si>
    <t>Can the change in power division be determined by the change in reactivity?</t>
  </si>
  <si>
    <t>Tappendorf?</t>
  </si>
  <si>
    <t>Something else?</t>
  </si>
  <si>
    <t>Can I use perturbation theory to predict these changes?</t>
  </si>
  <si>
    <t>What is the effect of boron in the element (can I find a borated element similar to the delta 300 case to use?)</t>
  </si>
  <si>
    <t>delta 300 NB</t>
  </si>
  <si>
    <t>gB10</t>
  </si>
  <si>
    <t>st 01</t>
  </si>
  <si>
    <t>st 03</t>
  </si>
  <si>
    <t>st 10</t>
  </si>
  <si>
    <t>st 20</t>
  </si>
  <si>
    <t>st 30</t>
  </si>
  <si>
    <t>st 40</t>
  </si>
  <si>
    <t>st 50</t>
  </si>
  <si>
    <t>st 60</t>
  </si>
  <si>
    <t>st 65</t>
  </si>
  <si>
    <t>OSCC position</t>
  </si>
  <si>
    <t>Neck Shim withdrawal</t>
  </si>
  <si>
    <t>OSCC reactivity change</t>
  </si>
  <si>
    <t>NSR reactivity change</t>
  </si>
  <si>
    <t>Deg</t>
  </si>
  <si>
    <t>Rho</t>
  </si>
  <si>
    <t>S</t>
  </si>
  <si>
    <t>nsr rho</t>
  </si>
  <si>
    <t>total rod reactivity change</t>
  </si>
  <si>
    <t>Burn requirement</t>
  </si>
  <si>
    <t>above assumes 1.3 g/MWd</t>
  </si>
  <si>
    <t>total burn requirement</t>
  </si>
  <si>
    <t>from cpa analysis ecar-4688</t>
  </si>
  <si>
    <t>st 59</t>
  </si>
  <si>
    <t>st 63</t>
  </si>
  <si>
    <t>st 04</t>
  </si>
  <si>
    <t>st 5</t>
  </si>
  <si>
    <t>st 16</t>
  </si>
  <si>
    <t>st 19</t>
  </si>
  <si>
    <t>st 26</t>
  </si>
  <si>
    <t>st 35</t>
  </si>
  <si>
    <t>st 38</t>
  </si>
  <si>
    <t>st 43</t>
  </si>
  <si>
    <t>st 53</t>
  </si>
  <si>
    <t>st 58</t>
  </si>
  <si>
    <t>st 62</t>
  </si>
  <si>
    <t>st 66</t>
  </si>
  <si>
    <t>st 69</t>
  </si>
  <si>
    <t>st 70</t>
  </si>
  <si>
    <t>166b cpa</t>
  </si>
  <si>
    <t>166a cpa</t>
  </si>
  <si>
    <t>166a asrun</t>
  </si>
  <si>
    <t>actual</t>
  </si>
  <si>
    <t>predicted</t>
  </si>
  <si>
    <t>shim prediction</t>
  </si>
  <si>
    <t>neck shim prediction</t>
  </si>
  <si>
    <t>reactivity change</t>
  </si>
  <si>
    <t>total reactivity change</t>
  </si>
  <si>
    <t>prediciton 1</t>
  </si>
  <si>
    <t>keff</t>
  </si>
  <si>
    <t>su</t>
  </si>
  <si>
    <t>prediction 2</t>
  </si>
  <si>
    <t>cpa</t>
  </si>
  <si>
    <t>prediction 1</t>
  </si>
  <si>
    <t>prediction2</t>
  </si>
  <si>
    <t>to crit</t>
  </si>
  <si>
    <t>to cpa</t>
  </si>
  <si>
    <t>$_Crit</t>
  </si>
  <si>
    <t>k_eff</t>
  </si>
  <si>
    <t>% band</t>
  </si>
  <si>
    <t>nw</t>
  </si>
  <si>
    <t>ne</t>
  </si>
  <si>
    <t>c</t>
  </si>
  <si>
    <t>sw</t>
  </si>
  <si>
    <t>se</t>
  </si>
  <si>
    <t>prediction 3</t>
  </si>
  <si>
    <t>prediction 4</t>
  </si>
  <si>
    <t>prediction 5</t>
  </si>
  <si>
    <t>LFP</t>
  </si>
  <si>
    <t>act.</t>
  </si>
  <si>
    <t>prediction 7</t>
  </si>
  <si>
    <t>prediction 6</t>
  </si>
  <si>
    <t>proposed LFP</t>
  </si>
  <si>
    <t>old</t>
  </si>
  <si>
    <t>fuel burn</t>
  </si>
  <si>
    <t>lfp</t>
  </si>
  <si>
    <t>prediction 8</t>
  </si>
  <si>
    <t>above assumes 1.3g/MWd</t>
  </si>
  <si>
    <t>per gde-180</t>
  </si>
  <si>
    <t>PF = PB +(0.5[(PF/PB)^2 + (PF/PB)]*C*drho)</t>
  </si>
  <si>
    <t>center</t>
  </si>
  <si>
    <t>corner</t>
  </si>
  <si>
    <t>MW/$</t>
  </si>
  <si>
    <t>PF = PB[(1-x-sqrt(y))/2x]</t>
  </si>
  <si>
    <t>x = [.5*C*drho]/PB</t>
  </si>
  <si>
    <t>y = x(x-6)+1</t>
  </si>
  <si>
    <t>drho</t>
  </si>
  <si>
    <t>PB</t>
  </si>
  <si>
    <t>y</t>
  </si>
  <si>
    <t>PF</t>
  </si>
  <si>
    <t>Model PF</t>
  </si>
  <si>
    <t>% error</t>
  </si>
  <si>
    <t>g/$ fuel</t>
  </si>
  <si>
    <t>For Helios use (input file shim positions rounded to 3.75)</t>
  </si>
  <si>
    <t>low power</t>
  </si>
  <si>
    <t>high power</t>
  </si>
  <si>
    <t>Enter NSR worth from ph3 physics calculation</t>
  </si>
  <si>
    <t>NW6</t>
  </si>
  <si>
    <t>NW5</t>
  </si>
  <si>
    <t>NW4</t>
  </si>
  <si>
    <t>NW3</t>
  </si>
  <si>
    <t>NW2</t>
  </si>
  <si>
    <t>NW1</t>
  </si>
  <si>
    <t>NE6</t>
  </si>
  <si>
    <t>NE5</t>
  </si>
  <si>
    <t>NE4</t>
  </si>
  <si>
    <t>NE3</t>
  </si>
  <si>
    <t>NE2</t>
  </si>
  <si>
    <t>NE1</t>
  </si>
  <si>
    <t>SW6</t>
  </si>
  <si>
    <t>SW5</t>
  </si>
  <si>
    <t>SW3</t>
  </si>
  <si>
    <t>SW2</t>
  </si>
  <si>
    <t>SW1</t>
  </si>
  <si>
    <t>SE6</t>
  </si>
  <si>
    <t>SE5</t>
  </si>
  <si>
    <t>SE3</t>
  </si>
  <si>
    <t>SE2</t>
  </si>
  <si>
    <t>SE1</t>
  </si>
  <si>
    <t>RR</t>
  </si>
  <si>
    <t>NSR #</t>
  </si>
  <si>
    <t>assumed lfp</t>
  </si>
  <si>
    <t>comp</t>
  </si>
  <si>
    <t>assumed</t>
  </si>
  <si>
    <t>first iter</t>
  </si>
  <si>
    <t>second iter</t>
  </si>
  <si>
    <t>third iter</t>
  </si>
  <si>
    <t>4th iter</t>
  </si>
  <si>
    <t>nw6</t>
  </si>
  <si>
    <t>nw5</t>
  </si>
  <si>
    <t>nw4</t>
  </si>
  <si>
    <t>nw3</t>
  </si>
  <si>
    <t>nw2</t>
  </si>
  <si>
    <t>nw1</t>
  </si>
  <si>
    <t>sw6</t>
  </si>
  <si>
    <t>sw5</t>
  </si>
  <si>
    <t>sw3</t>
  </si>
  <si>
    <t>sw2</t>
  </si>
  <si>
    <t>sw1</t>
  </si>
  <si>
    <t>se6</t>
  </si>
  <si>
    <t>se5</t>
  </si>
  <si>
    <t>se3</t>
  </si>
  <si>
    <t>ne6</t>
  </si>
  <si>
    <t>se2</t>
  </si>
  <si>
    <t>se1</t>
  </si>
  <si>
    <t>ne5</t>
  </si>
  <si>
    <t>ne4</t>
  </si>
  <si>
    <t>ne3</t>
  </si>
  <si>
    <t>ne2</t>
  </si>
  <si>
    <t>ne1</t>
  </si>
  <si>
    <t>NSR</t>
  </si>
  <si>
    <t>nominal worth</t>
  </si>
  <si>
    <t>effectivness factor</t>
  </si>
  <si>
    <t>to center</t>
  </si>
  <si>
    <t>original</t>
  </si>
  <si>
    <t>% to lobe</t>
  </si>
  <si>
    <t>% to adjacent</t>
  </si>
  <si>
    <t>% to opposite</t>
  </si>
  <si>
    <t>shim pre-neck</t>
  </si>
  <si>
    <t>shim post neck</t>
  </si>
  <si>
    <t>quad change</t>
  </si>
  <si>
    <t>% of shim to quad</t>
  </si>
  <si>
    <t>NW6 &amp; 5</t>
  </si>
  <si>
    <t>total error</t>
  </si>
  <si>
    <t>Predicted reactivity change worth</t>
  </si>
  <si>
    <t>FE2</t>
  </si>
  <si>
    <t>FE3</t>
  </si>
  <si>
    <t>FE4</t>
  </si>
  <si>
    <t>FE5</t>
  </si>
  <si>
    <t>FE6</t>
  </si>
  <si>
    <t>FE7</t>
  </si>
  <si>
    <t>FE8</t>
  </si>
  <si>
    <t>FE9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</si>
  <si>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</si>
  <si>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</si>
  <si>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</si>
  <si>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</si>
  <si>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</si>
  <si>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</si>
  <si>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</si>
  <si>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</si>
  <si>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</si>
  <si>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</si>
  <si>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</si>
  <si>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</si>
  <si>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</si>
  <si>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</si>
  <si>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</si>
  <si>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</si>
  <si>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</si>
  <si>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</si>
  <si>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</si>
  <si>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</si>
  <si>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</si>
  <si>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</si>
  <si>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</si>
  <si>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</si>
  <si>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</si>
  <si>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</si>
  <si>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</si>
  <si>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</si>
  <si>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</si>
  <si>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</si>
  <si>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FE40</t>
  </si>
  <si>
    <t>FE1</t>
  </si>
  <si>
    <t>avg error</t>
  </si>
  <si>
    <t>Tapp 100</t>
  </si>
  <si>
    <t>Tapp 254</t>
  </si>
  <si>
    <t>Tapp 300</t>
  </si>
  <si>
    <t>Tapp NB</t>
  </si>
  <si>
    <t>% within</t>
  </si>
  <si>
    <t>avg rho</t>
  </si>
  <si>
    <t>For perturbation theory, assume a bare un-reflected cylinder as given in Duderstadt</t>
  </si>
  <si>
    <t>then, the perturbation equation is k = 1 = (nu*Sigmaf/Sigmaa)/(1+L^2*B^2)</t>
  </si>
  <si>
    <t>then it can be said that nu*Sigmaf/Sigmaa = 1 + L^2*B^2</t>
  </si>
  <si>
    <t>k' ~ k(1-(delSigmaa/Sigmaa)(1/(1+L^2*B^2))) equation 5-282 in duderstadt</t>
  </si>
  <si>
    <t>~ k(1-((delSigmaa/Sigmaa)(Sigmaa/nu*Sigmaf)))</t>
  </si>
  <si>
    <t>~1-delSigmaa/nu*Sigmaf</t>
  </si>
  <si>
    <t>~K[1-(delSigmaa/nu*Sigmaf)]   but from initial conditions, k = 1</t>
  </si>
  <si>
    <t>Sigmaa = N_f* sigmaa_fuel</t>
  </si>
  <si>
    <t>Sigmaf = N_f* sigmaf_fuel</t>
  </si>
  <si>
    <t>nu =</t>
  </si>
  <si>
    <t>given all of these things, the reactivity can be determined for each case, assuming that the reactor is exactly critical and the total fuel atoms are for the entire core.</t>
  </si>
  <si>
    <t>NB</t>
  </si>
  <si>
    <t>del fuel frac</t>
  </si>
  <si>
    <t>sigma_gamma</t>
  </si>
  <si>
    <t>barns</t>
  </si>
  <si>
    <t>sigma_f</t>
  </si>
  <si>
    <t>sigma_a</t>
  </si>
  <si>
    <t>cross section ratio</t>
  </si>
  <si>
    <t>k'</t>
  </si>
  <si>
    <t>rho</t>
  </si>
  <si>
    <t>Helios avg</t>
  </si>
  <si>
    <t>ctr avg</t>
  </si>
  <si>
    <t>% delta</t>
  </si>
  <si>
    <t>Delta 300 NB</t>
  </si>
  <si>
    <t>Delta 254</t>
  </si>
  <si>
    <t>Delta 100</t>
  </si>
  <si>
    <t>Delta 300</t>
  </si>
  <si>
    <t>300NB</t>
  </si>
  <si>
    <t>energy per fission</t>
  </si>
  <si>
    <t>u-235 weight</t>
  </si>
  <si>
    <t>avogadros number</t>
  </si>
  <si>
    <t>J/MeV</t>
  </si>
  <si>
    <t>day/second</t>
  </si>
  <si>
    <t>MWd/fission</t>
  </si>
  <si>
    <t>fission/MWd</t>
  </si>
  <si>
    <t>g U-235/MWd</t>
  </si>
  <si>
    <t>fast fission factor</t>
  </si>
  <si>
    <t>fast non-leakage</t>
  </si>
  <si>
    <t>resonance escape</t>
  </si>
  <si>
    <t>thermal non leakage</t>
  </si>
  <si>
    <t>thermal utilization</t>
  </si>
  <si>
    <t>reproduction factor</t>
  </si>
  <si>
    <t>Sigma_f</t>
  </si>
  <si>
    <t>N_f * sigma_f</t>
  </si>
  <si>
    <t>N_u8</t>
  </si>
  <si>
    <t>N_u5</t>
  </si>
  <si>
    <t>sigma_u5</t>
  </si>
  <si>
    <t>sigma_u8</t>
  </si>
  <si>
    <t>Mass_u5</t>
  </si>
  <si>
    <t>Mass_u8</t>
  </si>
  <si>
    <t>WM_u5</t>
  </si>
  <si>
    <t>WM_u8</t>
  </si>
  <si>
    <t>Sigma_u5</t>
  </si>
  <si>
    <t>Sigma_u8</t>
  </si>
  <si>
    <t>Sigma_o</t>
  </si>
  <si>
    <t>k1</t>
  </si>
  <si>
    <t>k2</t>
  </si>
  <si>
    <t>six factor</t>
  </si>
  <si>
    <t>initial value</t>
  </si>
  <si>
    <t>thermal non-leakage</t>
  </si>
  <si>
    <t>reproduction</t>
  </si>
  <si>
    <t>required value to get k_eff to equal 1</t>
  </si>
  <si>
    <t>k</t>
  </si>
  <si>
    <t>for perturbation</t>
  </si>
  <si>
    <t>p</t>
  </si>
  <si>
    <t>thermal</t>
  </si>
  <si>
    <t>Reactivity Calculation for various methods</t>
  </si>
  <si>
    <t>Duderstadt</t>
  </si>
  <si>
    <t>HELIOS</t>
  </si>
  <si>
    <t>six factor differences</t>
  </si>
  <si>
    <t>FE 01</t>
  </si>
  <si>
    <t>FE 02</t>
  </si>
  <si>
    <t>FE 03</t>
  </si>
  <si>
    <t>FE 04</t>
  </si>
  <si>
    <t>FE 05</t>
  </si>
  <si>
    <t>FE 06</t>
  </si>
  <si>
    <t>FE 07</t>
  </si>
  <si>
    <t>FE 08</t>
  </si>
  <si>
    <t>FE 09</t>
  </si>
  <si>
    <t>FE 10</t>
  </si>
  <si>
    <t>FE 11</t>
  </si>
  <si>
    <t>FE 12</t>
  </si>
  <si>
    <t>FE 13</t>
  </si>
  <si>
    <t>FE 14</t>
  </si>
  <si>
    <t>FE 15</t>
  </si>
  <si>
    <t>FE 16</t>
  </si>
  <si>
    <t>FE 17</t>
  </si>
  <si>
    <t>FE 18</t>
  </si>
  <si>
    <t>FE 19</t>
  </si>
  <si>
    <t>FE 20</t>
  </si>
  <si>
    <t>FE 21</t>
  </si>
  <si>
    <t>FE 22</t>
  </si>
  <si>
    <t>FE 23</t>
  </si>
  <si>
    <t>FE 24</t>
  </si>
  <si>
    <t>FE 25</t>
  </si>
  <si>
    <t>FE 26</t>
  </si>
  <si>
    <t>FE 27</t>
  </si>
  <si>
    <t>FE 28</t>
  </si>
  <si>
    <t>FE 29</t>
  </si>
  <si>
    <t>FE 30</t>
  </si>
  <si>
    <t>FE 31</t>
  </si>
  <si>
    <t>FE 32</t>
  </si>
  <si>
    <t>FE 33</t>
  </si>
  <si>
    <t>FE 34</t>
  </si>
  <si>
    <t>FE 35</t>
  </si>
  <si>
    <t>FE 36</t>
  </si>
  <si>
    <t>FE 37</t>
  </si>
  <si>
    <t>FE 38</t>
  </si>
  <si>
    <t>FE 39</t>
  </si>
  <si>
    <t>FE 40</t>
  </si>
  <si>
    <t>254 gram</t>
  </si>
  <si>
    <t>300 gram</t>
  </si>
  <si>
    <t>100 gram</t>
  </si>
  <si>
    <t>Six Factor Formula</t>
  </si>
  <si>
    <t>Average</t>
  </si>
  <si>
    <t>Center Elements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</si>
</sst>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0.000E+00"/>
    <numFmt numFmtId="166" formatCode="0.00000"/>
    <numFmt numFmtId="167" formatCode="0.000"/>
    <numFmt numFmtId="168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21">
    <xf numFmtId="0" fontId="0" fillId="0" borderId="0" xfId="0"/>
    <xf numFmtId="11" fontId="0" fillId="0" borderId="0" xfId="0" applyNumberFormat="1"/>
    <xf numFmtId="2" fontId="0" fillId="0" borderId="0" xfId="0" applyNumberFormat="1"/>
    <xf numFmtId="44" fontId="0" fillId="0" borderId="0" xfId="1" applyFont="1"/>
    <xf numFmtId="1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11" fontId="0" fillId="2" borderId="0" xfId="0" applyNumberFormat="1" applyFill="1" applyBorder="1"/>
    <xf numFmtId="2" fontId="0" fillId="0" borderId="5" xfId="0" applyNumberFormat="1" applyBorder="1"/>
    <xf numFmtId="0" fontId="0" fillId="2" borderId="6" xfId="0" applyFill="1" applyBorder="1"/>
    <xf numFmtId="0" fontId="0" fillId="0" borderId="7" xfId="0" applyBorder="1"/>
    <xf numFmtId="11" fontId="0" fillId="2" borderId="7" xfId="0" applyNumberFormat="1" applyFill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0" xfId="1" applyFont="1" applyBorder="1"/>
    <xf numFmtId="1" fontId="0" fillId="0" borderId="5" xfId="0" applyNumberFormat="1" applyBorder="1"/>
    <xf numFmtId="11" fontId="0" fillId="0" borderId="4" xfId="0" applyNumberFormat="1" applyBorder="1"/>
    <xf numFmtId="2" fontId="0" fillId="0" borderId="0" xfId="0" applyNumberFormat="1" applyBorder="1"/>
    <xf numFmtId="164" fontId="0" fillId="0" borderId="5" xfId="2" applyNumberFormat="1" applyFont="1" applyBorder="1"/>
    <xf numFmtId="11" fontId="0" fillId="0" borderId="6" xfId="0" applyNumberFormat="1" applyBorder="1"/>
    <xf numFmtId="2" fontId="0" fillId="0" borderId="7" xfId="0" applyNumberFormat="1" applyBorder="1"/>
    <xf numFmtId="164" fontId="0" fillId="0" borderId="8" xfId="2" applyNumberFormat="1" applyFont="1" applyBorder="1"/>
    <xf numFmtId="4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2" fontId="0" fillId="0" borderId="0" xfId="0" applyNumberFormat="1" applyFill="1" applyBorder="1"/>
    <xf numFmtId="165" fontId="0" fillId="0" borderId="4" xfId="0" applyNumberFormat="1" applyBorder="1"/>
    <xf numFmtId="165" fontId="0" fillId="0" borderId="6" xfId="0" applyNumberFormat="1" applyBorder="1"/>
    <xf numFmtId="0" fontId="0" fillId="0" borderId="4" xfId="0" applyFill="1" applyBorder="1"/>
    <xf numFmtId="0" fontId="0" fillId="5" borderId="0" xfId="0" applyFill="1"/>
    <xf numFmtId="166" fontId="0" fillId="0" borderId="4" xfId="0" applyNumberFormat="1" applyBorder="1"/>
    <xf numFmtId="9" fontId="0" fillId="0" borderId="0" xfId="2" applyNumberFormat="1" applyFont="1"/>
    <xf numFmtId="0" fontId="0" fillId="0" borderId="0" xfId="0" applyFill="1" applyBorder="1"/>
    <xf numFmtId="2" fontId="0" fillId="0" borderId="4" xfId="0" applyNumberFormat="1" applyBorder="1"/>
    <xf numFmtId="2" fontId="0" fillId="0" borderId="6" xfId="0" applyNumberFormat="1" applyBorder="1"/>
    <xf numFmtId="44" fontId="0" fillId="0" borderId="4" xfId="0" applyNumberFormat="1" applyBorder="1"/>
    <xf numFmtId="44" fontId="0" fillId="0" borderId="0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5" fillId="0" borderId="0" xfId="3" applyFont="1"/>
    <xf numFmtId="167" fontId="5" fillId="0" borderId="0" xfId="3" applyNumberFormat="1" applyFont="1"/>
    <xf numFmtId="0" fontId="6" fillId="0" borderId="0" xfId="0" applyFont="1" applyAlignment="1">
      <alignment vertical="center" wrapText="1"/>
    </xf>
    <xf numFmtId="22" fontId="6" fillId="0" borderId="0" xfId="0" applyNumberFormat="1" applyFont="1" applyAlignment="1">
      <alignment vertical="center" wrapText="1"/>
    </xf>
    <xf numFmtId="167" fontId="0" fillId="0" borderId="0" xfId="0" applyNumberFormat="1"/>
    <xf numFmtId="168" fontId="0" fillId="0" borderId="0" xfId="1" applyNumberFormat="1" applyFont="1"/>
    <xf numFmtId="0" fontId="0" fillId="2" borderId="0" xfId="0" applyFill="1"/>
    <xf numFmtId="0" fontId="0" fillId="6" borderId="0" xfId="0" applyFill="1"/>
    <xf numFmtId="44" fontId="0" fillId="6" borderId="0" xfId="1" applyFont="1" applyFill="1"/>
    <xf numFmtId="44" fontId="0" fillId="6" borderId="0" xfId="0" applyNumberFormat="1" applyFill="1"/>
    <xf numFmtId="0" fontId="0" fillId="0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9" fontId="0" fillId="2" borderId="0" xfId="2" applyFont="1" applyFill="1"/>
    <xf numFmtId="9" fontId="0" fillId="0" borderId="0" xfId="2" applyFont="1" applyFill="1"/>
    <xf numFmtId="0" fontId="0" fillId="9" borderId="0" xfId="0" applyFill="1"/>
    <xf numFmtId="0" fontId="0" fillId="10" borderId="0" xfId="0" applyFill="1"/>
    <xf numFmtId="9" fontId="0" fillId="0" borderId="0" xfId="2" applyFont="1"/>
    <xf numFmtId="44" fontId="0" fillId="5" borderId="0" xfId="0" applyNumberFormat="1" applyFill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9" fontId="0" fillId="0" borderId="0" xfId="2" applyFont="1" applyBorder="1"/>
    <xf numFmtId="0" fontId="0" fillId="7" borderId="4" xfId="0" applyFill="1" applyBorder="1"/>
    <xf numFmtId="0" fontId="0" fillId="7" borderId="5" xfId="0" applyFill="1" applyBorder="1"/>
    <xf numFmtId="9" fontId="0" fillId="0" borderId="0" xfId="0" applyNumberFormat="1"/>
    <xf numFmtId="164" fontId="0" fillId="0" borderId="0" xfId="0" applyNumberFormat="1"/>
    <xf numFmtId="9" fontId="0" fillId="0" borderId="0" xfId="0" applyNumberFormat="1" applyBorder="1"/>
    <xf numFmtId="9" fontId="0" fillId="0" borderId="5" xfId="0" applyNumberFormat="1" applyBorder="1"/>
    <xf numFmtId="9" fontId="0" fillId="0" borderId="7" xfId="2" applyFont="1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12" xfId="0" applyBorder="1"/>
    <xf numFmtId="44" fontId="0" fillId="0" borderId="15" xfId="0" applyNumberFormat="1" applyBorder="1"/>
    <xf numFmtId="44" fontId="0" fillId="0" borderId="14" xfId="0" applyNumberFormat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 2" xfId="3" xr:uid="{05EA1FFF-48D0-44C2-8BDF-D25E0BAD5AE1}"/>
    <cellStyle name="Percent" xfId="2" builtinId="5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NB'!$L$142:$L$181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6-4153-A028-B4725F1D926C}"/>
            </c:ext>
          </c:extLst>
        </c:ser>
        <c:ser>
          <c:idx val="1"/>
          <c:order val="1"/>
          <c:tx>
            <c:strRef>
              <c:f>'delta 300 NB'!$T$141</c:f>
              <c:strCache>
                <c:ptCount val="1"/>
                <c:pt idx="0">
                  <c:v>AFFEP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NB'!$T$142:$T$181</c:f>
              <c:numCache>
                <c:formatCode>0.00</c:formatCode>
                <c:ptCount val="40"/>
                <c:pt idx="0">
                  <c:v>0.108</c:v>
                </c:pt>
                <c:pt idx="1">
                  <c:v>0.14899999999999999</c:v>
                </c:pt>
                <c:pt idx="2">
                  <c:v>0.13200000000000001</c:v>
                </c:pt>
                <c:pt idx="3">
                  <c:v>0.104</c:v>
                </c:pt>
                <c:pt idx="4">
                  <c:v>8.8999999999999996E-2</c:v>
                </c:pt>
                <c:pt idx="5">
                  <c:v>0.09</c:v>
                </c:pt>
                <c:pt idx="6">
                  <c:v>0.111</c:v>
                </c:pt>
                <c:pt idx="7">
                  <c:v>0.151</c:v>
                </c:pt>
                <c:pt idx="8">
                  <c:v>0.17399999999999999</c:v>
                </c:pt>
                <c:pt idx="9">
                  <c:v>0.12</c:v>
                </c:pt>
                <c:pt idx="10">
                  <c:v>0.13200000000000001</c:v>
                </c:pt>
                <c:pt idx="11">
                  <c:v>0.129</c:v>
                </c:pt>
                <c:pt idx="12">
                  <c:v>0.13</c:v>
                </c:pt>
                <c:pt idx="13">
                  <c:v>0.11799999999999999</c:v>
                </c:pt>
                <c:pt idx="14">
                  <c:v>0.111</c:v>
                </c:pt>
                <c:pt idx="15">
                  <c:v>0.112</c:v>
                </c:pt>
                <c:pt idx="16">
                  <c:v>0.122</c:v>
                </c:pt>
                <c:pt idx="17">
                  <c:v>0.13900000000000001</c:v>
                </c:pt>
                <c:pt idx="18">
                  <c:v>0.13700000000000001</c:v>
                </c:pt>
                <c:pt idx="19">
                  <c:v>0.14099999999999999</c:v>
                </c:pt>
                <c:pt idx="20">
                  <c:v>0.14099999999999999</c:v>
                </c:pt>
                <c:pt idx="21">
                  <c:v>0.14199999999999999</c:v>
                </c:pt>
                <c:pt idx="22">
                  <c:v>0.14000000000000001</c:v>
                </c:pt>
                <c:pt idx="23">
                  <c:v>0.122</c:v>
                </c:pt>
                <c:pt idx="24">
                  <c:v>0.112</c:v>
                </c:pt>
                <c:pt idx="25">
                  <c:v>0.11</c:v>
                </c:pt>
                <c:pt idx="26">
                  <c:v>0.11700000000000001</c:v>
                </c:pt>
                <c:pt idx="27">
                  <c:v>0.128</c:v>
                </c:pt>
                <c:pt idx="28">
                  <c:v>0.13100000000000001</c:v>
                </c:pt>
                <c:pt idx="29">
                  <c:v>0.13</c:v>
                </c:pt>
                <c:pt idx="30">
                  <c:v>0.11700000000000001</c:v>
                </c:pt>
                <c:pt idx="31">
                  <c:v>0.161</c:v>
                </c:pt>
                <c:pt idx="32">
                  <c:v>0.14499999999999999</c:v>
                </c:pt>
                <c:pt idx="33">
                  <c:v>0.11700000000000001</c:v>
                </c:pt>
                <c:pt idx="34">
                  <c:v>9.7000000000000003E-2</c:v>
                </c:pt>
                <c:pt idx="35">
                  <c:v>9.6000000000000002E-2</c:v>
                </c:pt>
                <c:pt idx="36">
                  <c:v>0.108</c:v>
                </c:pt>
                <c:pt idx="37">
                  <c:v>0.13</c:v>
                </c:pt>
                <c:pt idx="38">
                  <c:v>0.14799999999999999</c:v>
                </c:pt>
                <c:pt idx="3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6-4153-A028-B4725F1D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1528"/>
        <c:axId val="410978392"/>
      </c:scatterChart>
      <c:valAx>
        <c:axId val="4109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8392"/>
        <c:crosses val="autoZero"/>
        <c:crossBetween val="midCat"/>
      </c:valAx>
      <c:valAx>
        <c:axId val="4109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Power</a:t>
            </a:r>
          </a:p>
        </c:rich>
      </c:tx>
      <c:layout>
        <c:manualLayout>
          <c:xMode val="edge"/>
          <c:yMode val="edge"/>
          <c:x val="0.4825470721574241"/>
          <c:y val="3.0412789310427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comps!$N$8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comps!$Z$9:$Z$48</c:f>
              <c:numCache>
                <c:formatCode>0.00</c:formatCode>
                <c:ptCount val="40"/>
                <c:pt idx="0">
                  <c:v>48.473276187042103</c:v>
                </c:pt>
                <c:pt idx="1">
                  <c:v>48.522203826041341</c:v>
                </c:pt>
                <c:pt idx="2">
                  <c:v>48.345597272980548</c:v>
                </c:pt>
                <c:pt idx="3">
                  <c:v>48.225055723089028</c:v>
                </c:pt>
                <c:pt idx="4">
                  <c:v>48.191191174783221</c:v>
                </c:pt>
                <c:pt idx="5">
                  <c:v>48.196721311475414</c:v>
                </c:pt>
                <c:pt idx="6">
                  <c:v>48.262864634546048</c:v>
                </c:pt>
                <c:pt idx="7">
                  <c:v>48.396878995508644</c:v>
                </c:pt>
                <c:pt idx="8">
                  <c:v>48.554430130789655</c:v>
                </c:pt>
                <c:pt idx="9">
                  <c:v>48.471687290010649</c:v>
                </c:pt>
                <c:pt idx="10">
                  <c:v>48.396878995508651</c:v>
                </c:pt>
                <c:pt idx="11">
                  <c:v>48.389740227812837</c:v>
                </c:pt>
                <c:pt idx="12">
                  <c:v>48.309376690213554</c:v>
                </c:pt>
                <c:pt idx="13">
                  <c:v>48.139954113405445</c:v>
                </c:pt>
                <c:pt idx="14">
                  <c:v>48.140743047247582</c:v>
                </c:pt>
                <c:pt idx="15">
                  <c:v>48.139954113405445</c:v>
                </c:pt>
                <c:pt idx="16">
                  <c:v>48.111599239394138</c:v>
                </c:pt>
                <c:pt idx="17">
                  <c:v>48.110021965052617</c:v>
                </c:pt>
                <c:pt idx="18">
                  <c:v>48.153369506417718</c:v>
                </c:pt>
                <c:pt idx="19">
                  <c:v>48.069042389273186</c:v>
                </c:pt>
                <c:pt idx="20">
                  <c:v>47.863359942301699</c:v>
                </c:pt>
                <c:pt idx="21">
                  <c:v>46.59072283232257</c:v>
                </c:pt>
                <c:pt idx="22">
                  <c:v>46.969523091299571</c:v>
                </c:pt>
                <c:pt idx="23">
                  <c:v>47.162080212413741</c:v>
                </c:pt>
                <c:pt idx="24">
                  <c:v>47.327531100949003</c:v>
                </c:pt>
                <c:pt idx="25">
                  <c:v>47.322877230935646</c:v>
                </c:pt>
                <c:pt idx="26">
                  <c:v>47.20073423364363</c:v>
                </c:pt>
                <c:pt idx="27">
                  <c:v>47.035301058703993</c:v>
                </c:pt>
                <c:pt idx="28">
                  <c:v>46.712887839897718</c:v>
                </c:pt>
                <c:pt idx="29">
                  <c:v>47.861006392394685</c:v>
                </c:pt>
                <c:pt idx="30">
                  <c:v>48.060376616352819</c:v>
                </c:pt>
                <c:pt idx="31">
                  <c:v>48.111599239394131</c:v>
                </c:pt>
                <c:pt idx="32">
                  <c:v>48.053308883722451</c:v>
                </c:pt>
                <c:pt idx="33">
                  <c:v>48.066678686751132</c:v>
                </c:pt>
                <c:pt idx="34">
                  <c:v>48.066678686751132</c:v>
                </c:pt>
                <c:pt idx="35">
                  <c:v>48.06510301421055</c:v>
                </c:pt>
                <c:pt idx="36">
                  <c:v>48.102925510120457</c:v>
                </c:pt>
                <c:pt idx="37">
                  <c:v>48.229798393705956</c:v>
                </c:pt>
                <c:pt idx="38">
                  <c:v>48.27394026817035</c:v>
                </c:pt>
                <c:pt idx="39">
                  <c:v>48.311752171775119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0-4A4F-A12F-DDC47E4EEA5C}"/>
            </c:ext>
          </c:extLst>
        </c:ser>
        <c:ser>
          <c:idx val="1"/>
          <c:order val="1"/>
          <c:tx>
            <c:strRef>
              <c:f>comps!$O$8</c:f>
              <c:strCache>
                <c:ptCount val="1"/>
                <c:pt idx="0">
                  <c:v>delta 254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comps!$AA$9:$AA$48</c:f>
              <c:numCache>
                <c:formatCode>0.00</c:formatCode>
                <c:ptCount val="40"/>
                <c:pt idx="0">
                  <c:v>48.465002046663933</c:v>
                </c:pt>
                <c:pt idx="1">
                  <c:v>48.510701010332575</c:v>
                </c:pt>
                <c:pt idx="2">
                  <c:v>48.342202210397055</c:v>
                </c:pt>
                <c:pt idx="3">
                  <c:v>48.221771024364685</c:v>
                </c:pt>
                <c:pt idx="4">
                  <c:v>48.180046829204393</c:v>
                </c:pt>
                <c:pt idx="5">
                  <c:v>48.169793406017746</c:v>
                </c:pt>
                <c:pt idx="6">
                  <c:v>48.258755341617949</c:v>
                </c:pt>
                <c:pt idx="7">
                  <c:v>48.422483095109456</c:v>
                </c:pt>
                <c:pt idx="8">
                  <c:v>48.547663490192235</c:v>
                </c:pt>
                <c:pt idx="9">
                  <c:v>48.509906664483381</c:v>
                </c:pt>
                <c:pt idx="10">
                  <c:v>48.376006810294022</c:v>
                </c:pt>
                <c:pt idx="11">
                  <c:v>48.383135489152686</c:v>
                </c:pt>
                <c:pt idx="12">
                  <c:v>48.300478092867905</c:v>
                </c:pt>
                <c:pt idx="13">
                  <c:v>48.183991615903579</c:v>
                </c:pt>
                <c:pt idx="14">
                  <c:v>48.136747658654791</c:v>
                </c:pt>
                <c:pt idx="15">
                  <c:v>48.095027588126456</c:v>
                </c:pt>
                <c:pt idx="16">
                  <c:v>48.098965155881579</c:v>
                </c:pt>
                <c:pt idx="17">
                  <c:v>48.099752746802906</c:v>
                </c:pt>
                <c:pt idx="18">
                  <c:v>48.128079624142607</c:v>
                </c:pt>
                <c:pt idx="19">
                  <c:v>48.054095649753584</c:v>
                </c:pt>
                <c:pt idx="20">
                  <c:v>47.768354181675292</c:v>
                </c:pt>
                <c:pt idx="21">
                  <c:v>46.538090014571289</c:v>
                </c:pt>
                <c:pt idx="22">
                  <c:v>46.857863117746241</c:v>
                </c:pt>
                <c:pt idx="23">
                  <c:v>47.111118387661875</c:v>
                </c:pt>
                <c:pt idx="24">
                  <c:v>47.269423435811809</c:v>
                </c:pt>
                <c:pt idx="25">
                  <c:v>47.279485206228621</c:v>
                </c:pt>
                <c:pt idx="26">
                  <c:v>47.158225671759098</c:v>
                </c:pt>
                <c:pt idx="27">
                  <c:v>46.94509020660751</c:v>
                </c:pt>
                <c:pt idx="28">
                  <c:v>46.6700509276696</c:v>
                </c:pt>
                <c:pt idx="29">
                  <c:v>47.769918459573624</c:v>
                </c:pt>
                <c:pt idx="30">
                  <c:v>48.018667103324042</c:v>
                </c:pt>
                <c:pt idx="31">
                  <c:v>48.093452741531458</c:v>
                </c:pt>
                <c:pt idx="32">
                  <c:v>48.05488244154823</c:v>
                </c:pt>
                <c:pt idx="33">
                  <c:v>48.050162077207688</c:v>
                </c:pt>
                <c:pt idx="34">
                  <c:v>48.057242971525874</c:v>
                </c:pt>
                <c:pt idx="35">
                  <c:v>48.056456102433117</c:v>
                </c:pt>
                <c:pt idx="36">
                  <c:v>48.095027588126463</c:v>
                </c:pt>
                <c:pt idx="37">
                  <c:v>48.219402374130176</c:v>
                </c:pt>
                <c:pt idx="38">
                  <c:v>48.264286883903722</c:v>
                </c:pt>
                <c:pt idx="39">
                  <c:v>48.304432545725469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0-4A4F-A12F-DDC47E4EEA5C}"/>
            </c:ext>
          </c:extLst>
        </c:ser>
        <c:ser>
          <c:idx val="2"/>
          <c:order val="2"/>
          <c:tx>
            <c:strRef>
              <c:f>comps!$P$8</c:f>
              <c:strCache>
                <c:ptCount val="1"/>
                <c:pt idx="0">
                  <c:v>delta 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comps!$AB$9:$AB$48</c:f>
              <c:numCache>
                <c:formatCode>0.00</c:formatCode>
                <c:ptCount val="40"/>
                <c:pt idx="0">
                  <c:v>48.180046829204393</c:v>
                </c:pt>
                <c:pt idx="1">
                  <c:v>48.185569711459735</c:v>
                </c:pt>
                <c:pt idx="2">
                  <c:v>48.136747658654784</c:v>
                </c:pt>
                <c:pt idx="3">
                  <c:v>48.061177703543578</c:v>
                </c:pt>
                <c:pt idx="4">
                  <c:v>48.052522143453551</c:v>
                </c:pt>
                <c:pt idx="5">
                  <c:v>48.051735428945634</c:v>
                </c:pt>
                <c:pt idx="6">
                  <c:v>48.08872882049603</c:v>
                </c:pt>
                <c:pt idx="7">
                  <c:v>48.131231275477631</c:v>
                </c:pt>
                <c:pt idx="8">
                  <c:v>48.217823403245085</c:v>
                </c:pt>
                <c:pt idx="9">
                  <c:v>48.184780650760644</c:v>
                </c:pt>
                <c:pt idx="10">
                  <c:v>48.134383339609357</c:v>
                </c:pt>
                <c:pt idx="11">
                  <c:v>48.127291775798852</c:v>
                </c:pt>
                <c:pt idx="12">
                  <c:v>48.087941590544474</c:v>
                </c:pt>
                <c:pt idx="13">
                  <c:v>48.047802242776449</c:v>
                </c:pt>
                <c:pt idx="14">
                  <c:v>48.011591545375666</c:v>
                </c:pt>
                <c:pt idx="15">
                  <c:v>48.065890837567608</c:v>
                </c:pt>
                <c:pt idx="16">
                  <c:v>48.013949832994953</c:v>
                </c:pt>
                <c:pt idx="17">
                  <c:v>48.011591545375659</c:v>
                </c:pt>
                <c:pt idx="18">
                  <c:v>48.011591545375659</c:v>
                </c:pt>
                <c:pt idx="19">
                  <c:v>47.976944867449362</c:v>
                </c:pt>
                <c:pt idx="20">
                  <c:v>47.855704203442016</c:v>
                </c:pt>
                <c:pt idx="21">
                  <c:v>47.363681021778284</c:v>
                </c:pt>
                <c:pt idx="22">
                  <c:v>47.474830154702467</c:v>
                </c:pt>
                <c:pt idx="23">
                  <c:v>47.555904789968238</c:v>
                </c:pt>
                <c:pt idx="24">
                  <c:v>47.642436149312388</c:v>
                </c:pt>
                <c:pt idx="25">
                  <c:v>47.64321616267457</c:v>
                </c:pt>
                <c:pt idx="26">
                  <c:v>47.610860024890279</c:v>
                </c:pt>
                <c:pt idx="27">
                  <c:v>47.523536635284493</c:v>
                </c:pt>
                <c:pt idx="28">
                  <c:v>47.408499140260382</c:v>
                </c:pt>
                <c:pt idx="29">
                  <c:v>47.843952589876238</c:v>
                </c:pt>
                <c:pt idx="30">
                  <c:v>47.972231773007834</c:v>
                </c:pt>
                <c:pt idx="31">
                  <c:v>48.004518072289159</c:v>
                </c:pt>
                <c:pt idx="32">
                  <c:v>47.973017224441683</c:v>
                </c:pt>
                <c:pt idx="33">
                  <c:v>47.978516104733991</c:v>
                </c:pt>
                <c:pt idx="34">
                  <c:v>47.975373733073539</c:v>
                </c:pt>
                <c:pt idx="35">
                  <c:v>47.974588204473264</c:v>
                </c:pt>
                <c:pt idx="36">
                  <c:v>48.017094576892845</c:v>
                </c:pt>
                <c:pt idx="37">
                  <c:v>48.054095649753584</c:v>
                </c:pt>
                <c:pt idx="38">
                  <c:v>48.098177590752051</c:v>
                </c:pt>
                <c:pt idx="39">
                  <c:v>48.093452741531458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0-4A4F-A12F-DDC47E4EEA5C}"/>
            </c:ext>
          </c:extLst>
        </c:ser>
        <c:ser>
          <c:idx val="3"/>
          <c:order val="3"/>
          <c:tx>
            <c:strRef>
              <c:f>comps!$AC$8</c:f>
              <c:strCache>
                <c:ptCount val="1"/>
                <c:pt idx="0">
                  <c:v>delta 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comps!$AC$9:$AC$48</c:f>
              <c:numCache>
                <c:formatCode>0.00</c:formatCode>
                <c:ptCount val="40"/>
                <c:pt idx="0">
                  <c:v>48.304432545725469</c:v>
                </c:pt>
                <c:pt idx="1">
                  <c:v>48.511495382196898</c:v>
                </c:pt>
                <c:pt idx="2">
                  <c:v>48.341410701421189</c:v>
                </c:pt>
                <c:pt idx="3">
                  <c:v>48.254015028731402</c:v>
                </c:pt>
                <c:pt idx="4">
                  <c:v>48.179257949372889</c:v>
                </c:pt>
                <c:pt idx="5">
                  <c:v>48.176891464872213</c:v>
                </c:pt>
                <c:pt idx="6">
                  <c:v>48.257965224794525</c:v>
                </c:pt>
                <c:pt idx="7">
                  <c:v>48.422483095109456</c:v>
                </c:pt>
                <c:pt idx="8">
                  <c:v>48.538921175411311</c:v>
                </c:pt>
                <c:pt idx="9">
                  <c:v>48.500376543007761</c:v>
                </c:pt>
                <c:pt idx="10">
                  <c:v>48.382343309974466</c:v>
                </c:pt>
                <c:pt idx="11">
                  <c:v>48.373631050796412</c:v>
                </c:pt>
                <c:pt idx="12">
                  <c:v>48.292571129227653</c:v>
                </c:pt>
                <c:pt idx="13">
                  <c:v>48.174525212835626</c:v>
                </c:pt>
                <c:pt idx="14">
                  <c:v>48.135171420151281</c:v>
                </c:pt>
                <c:pt idx="15">
                  <c:v>48.094240151936866</c:v>
                </c:pt>
                <c:pt idx="16">
                  <c:v>48.098177590752051</c:v>
                </c:pt>
                <c:pt idx="17">
                  <c:v>48.092665356908967</c:v>
                </c:pt>
                <c:pt idx="18">
                  <c:v>48.135959526499327</c:v>
                </c:pt>
                <c:pt idx="19">
                  <c:v>48.053308883722451</c:v>
                </c:pt>
                <c:pt idx="20">
                  <c:v>47.807721274435963</c:v>
                </c:pt>
                <c:pt idx="21">
                  <c:v>46.529710263545589</c:v>
                </c:pt>
                <c:pt idx="22">
                  <c:v>46.857863117746241</c:v>
                </c:pt>
                <c:pt idx="23">
                  <c:v>47.110347085789122</c:v>
                </c:pt>
                <c:pt idx="24">
                  <c:v>47.267875851231011</c:v>
                </c:pt>
                <c:pt idx="25">
                  <c:v>47.270971121734007</c:v>
                </c:pt>
                <c:pt idx="26">
                  <c:v>47.149733145607541</c:v>
                </c:pt>
                <c:pt idx="27">
                  <c:v>46.951239479975122</c:v>
                </c:pt>
                <c:pt idx="28">
                  <c:v>46.663173750736782</c:v>
                </c:pt>
                <c:pt idx="29">
                  <c:v>47.803025342151791</c:v>
                </c:pt>
                <c:pt idx="30">
                  <c:v>48.01552215345319</c:v>
                </c:pt>
                <c:pt idx="31">
                  <c:v>48.097390051413043</c:v>
                </c:pt>
                <c:pt idx="32">
                  <c:v>48.055669259107653</c:v>
                </c:pt>
                <c:pt idx="33">
                  <c:v>48.053308883722451</c:v>
                </c:pt>
                <c:pt idx="34">
                  <c:v>48.051735428945634</c:v>
                </c:pt>
                <c:pt idx="35">
                  <c:v>48.050948740197441</c:v>
                </c:pt>
                <c:pt idx="36">
                  <c:v>48.089516076222907</c:v>
                </c:pt>
                <c:pt idx="37">
                  <c:v>48.219402374130176</c:v>
                </c:pt>
                <c:pt idx="38">
                  <c:v>48.260335652885793</c:v>
                </c:pt>
                <c:pt idx="39">
                  <c:v>48.341410701421189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2-4873-8E63-29952012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17496"/>
        <c:axId val="947016512"/>
      </c:scatterChart>
      <c:valAx>
        <c:axId val="9470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6512"/>
        <c:crosses val="autoZero"/>
        <c:crossBetween val="midCat"/>
      </c:valAx>
      <c:valAx>
        <c:axId val="947016512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Power</a:t>
            </a:r>
          </a:p>
        </c:rich>
      </c:tx>
      <c:layout>
        <c:manualLayout>
          <c:xMode val="edge"/>
          <c:yMode val="edge"/>
          <c:x val="0.4825470721574241"/>
          <c:y val="3.0412789310427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comps!$N$8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comps!$AD$9:$AD$48</c:f>
              <c:numCache>
                <c:formatCode>0.00</c:formatCode>
                <c:ptCount val="40"/>
                <c:pt idx="0">
                  <c:v>51.874190746234405</c:v>
                </c:pt>
                <c:pt idx="1">
                  <c:v>51.841712702653972</c:v>
                </c:pt>
                <c:pt idx="2">
                  <c:v>51.746177420147816</c:v>
                </c:pt>
                <c:pt idx="3">
                  <c:v>51.666775927625537</c:v>
                </c:pt>
                <c:pt idx="4">
                  <c:v>51.633419115839168</c:v>
                </c:pt>
                <c:pt idx="5">
                  <c:v>51.598360655737714</c:v>
                </c:pt>
                <c:pt idx="6">
                  <c:v>51.622418879056049</c:v>
                </c:pt>
                <c:pt idx="7">
                  <c:v>51.634265482083734</c:v>
                </c:pt>
                <c:pt idx="8">
                  <c:v>51.668469531582915</c:v>
                </c:pt>
                <c:pt idx="9">
                  <c:v>51.626649184626729</c:v>
                </c:pt>
                <c:pt idx="10">
                  <c:v>51.388388027407153</c:v>
                </c:pt>
                <c:pt idx="11">
                  <c:v>50.110628533967059</c:v>
                </c:pt>
                <c:pt idx="12">
                  <c:v>50.440070148984645</c:v>
                </c:pt>
                <c:pt idx="13">
                  <c:v>50.721075057358249</c:v>
                </c:pt>
                <c:pt idx="14">
                  <c:v>50.762877136629577</c:v>
                </c:pt>
                <c:pt idx="15">
                  <c:v>50.721075057358249</c:v>
                </c:pt>
                <c:pt idx="16">
                  <c:v>50.61143531571701</c:v>
                </c:pt>
                <c:pt idx="17">
                  <c:v>50.404878208700787</c:v>
                </c:pt>
                <c:pt idx="18">
                  <c:v>50.120485877743718</c:v>
                </c:pt>
                <c:pt idx="19">
                  <c:v>51.429367603186577</c:v>
                </c:pt>
                <c:pt idx="20">
                  <c:v>51.633419115839168</c:v>
                </c:pt>
                <c:pt idx="21">
                  <c:v>51.671857072611047</c:v>
                </c:pt>
                <c:pt idx="22">
                  <c:v>51.600898404839583</c:v>
                </c:pt>
                <c:pt idx="23">
                  <c:v>51.587366626784451</c:v>
                </c:pt>
                <c:pt idx="24">
                  <c:v>51.589057710904591</c:v>
                </c:pt>
                <c:pt idx="25">
                  <c:v>51.624956979202523</c:v>
                </c:pt>
                <c:pt idx="26">
                  <c:v>51.666775927625537</c:v>
                </c:pt>
                <c:pt idx="27">
                  <c:v>51.747025467894716</c:v>
                </c:pt>
                <c:pt idx="28">
                  <c:v>51.834915015325102</c:v>
                </c:pt>
                <c:pt idx="29">
                  <c:v>51.876741517783977</c:v>
                </c:pt>
                <c:pt idx="30">
                  <c:v>51.95273448383238</c:v>
                </c:pt>
                <c:pt idx="31">
                  <c:v>51.963805652088389</c:v>
                </c:pt>
                <c:pt idx="32">
                  <c:v>51.696191754805326</c:v>
                </c:pt>
                <c:pt idx="33">
                  <c:v>51.672704027274662</c:v>
                </c:pt>
                <c:pt idx="34">
                  <c:v>51.631726466586898</c:v>
                </c:pt>
                <c:pt idx="35">
                  <c:v>51.630033928308016</c:v>
                </c:pt>
                <c:pt idx="36">
                  <c:v>51.667622715725642</c:v>
                </c:pt>
                <c:pt idx="37">
                  <c:v>51.794787739714792</c:v>
                </c:pt>
                <c:pt idx="38">
                  <c:v>51.962102088319185</c:v>
                </c:pt>
                <c:pt idx="39">
                  <c:v>51.95869529585314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C-4FA6-B531-C1537D3EAAB4}"/>
            </c:ext>
          </c:extLst>
        </c:ser>
        <c:ser>
          <c:idx val="1"/>
          <c:order val="1"/>
          <c:tx>
            <c:strRef>
              <c:f>comps!$O$8</c:f>
              <c:strCache>
                <c:ptCount val="1"/>
                <c:pt idx="0">
                  <c:v>delta 254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comps!$AE$9:$AE$48</c:f>
              <c:numCache>
                <c:formatCode>0.00</c:formatCode>
                <c:ptCount val="40"/>
                <c:pt idx="0">
                  <c:v>51.821530904625462</c:v>
                </c:pt>
                <c:pt idx="1">
                  <c:v>51.78568504478541</c:v>
                </c:pt>
                <c:pt idx="2">
                  <c:v>51.698731068358562</c:v>
                </c:pt>
                <c:pt idx="3">
                  <c:v>51.578464762902804</c:v>
                </c:pt>
                <c:pt idx="4">
                  <c:v>51.536685605750492</c:v>
                </c:pt>
                <c:pt idx="5">
                  <c:v>51.525717840421699</c:v>
                </c:pt>
                <c:pt idx="6">
                  <c:v>51.533310411447836</c:v>
                </c:pt>
                <c:pt idx="7">
                  <c:v>51.53331041144785</c:v>
                </c:pt>
                <c:pt idx="8">
                  <c:v>51.617709663686682</c:v>
                </c:pt>
                <c:pt idx="9">
                  <c:v>51.539217291632561</c:v>
                </c:pt>
                <c:pt idx="10">
                  <c:v>51.281841398729618</c:v>
                </c:pt>
                <c:pt idx="11">
                  <c:v>50.020466639377823</c:v>
                </c:pt>
                <c:pt idx="12">
                  <c:v>50.306175911978514</c:v>
                </c:pt>
                <c:pt idx="13">
                  <c:v>50.517455950743432</c:v>
                </c:pt>
                <c:pt idx="14">
                  <c:v>50.63363678040475</c:v>
                </c:pt>
                <c:pt idx="15">
                  <c:v>50.632807767244621</c:v>
                </c:pt>
                <c:pt idx="16">
                  <c:v>50.473211946554891</c:v>
                </c:pt>
                <c:pt idx="17">
                  <c:v>50.228422655597583</c:v>
                </c:pt>
                <c:pt idx="18">
                  <c:v>50.01064056182166</c:v>
                </c:pt>
                <c:pt idx="19">
                  <c:v>51.246786842837729</c:v>
                </c:pt>
                <c:pt idx="20">
                  <c:v>51.534154168576862</c:v>
                </c:pt>
                <c:pt idx="21">
                  <c:v>51.613484176230777</c:v>
                </c:pt>
                <c:pt idx="22">
                  <c:v>51.523187480561155</c:v>
                </c:pt>
                <c:pt idx="23">
                  <c:v>51.531622980074985</c:v>
                </c:pt>
                <c:pt idx="24">
                  <c:v>51.525717840421713</c:v>
                </c:pt>
                <c:pt idx="25">
                  <c:v>51.536685605750506</c:v>
                </c:pt>
                <c:pt idx="26">
                  <c:v>51.579309328486517</c:v>
                </c:pt>
                <c:pt idx="27">
                  <c:v>51.692806391408261</c:v>
                </c:pt>
                <c:pt idx="28">
                  <c:v>51.78738107324741</c:v>
                </c:pt>
                <c:pt idx="29">
                  <c:v>51.822379408586308</c:v>
                </c:pt>
                <c:pt idx="30">
                  <c:v>51.907646962502042</c:v>
                </c:pt>
                <c:pt idx="31">
                  <c:v>51.899998362776074</c:v>
                </c:pt>
                <c:pt idx="32">
                  <c:v>51.738817211343239</c:v>
                </c:pt>
                <c:pt idx="33">
                  <c:v>51.610949215808262</c:v>
                </c:pt>
                <c:pt idx="34">
                  <c:v>51.536685605750492</c:v>
                </c:pt>
                <c:pt idx="35">
                  <c:v>51.535841765726829</c:v>
                </c:pt>
                <c:pt idx="36">
                  <c:v>51.574242349820722</c:v>
                </c:pt>
                <c:pt idx="37">
                  <c:v>51.7396643471142</c:v>
                </c:pt>
                <c:pt idx="38">
                  <c:v>51.907646962502049</c:v>
                </c:pt>
                <c:pt idx="39">
                  <c:v>51.906797006762623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C-4FA6-B531-C1537D3EAAB4}"/>
            </c:ext>
          </c:extLst>
        </c:ser>
        <c:ser>
          <c:idx val="2"/>
          <c:order val="2"/>
          <c:tx>
            <c:strRef>
              <c:f>comps!$P$8</c:f>
              <c:strCache>
                <c:ptCount val="1"/>
                <c:pt idx="0">
                  <c:v>delta 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comps!$AF$9:$AF$48</c:f>
              <c:numCache>
                <c:formatCode>0.00</c:formatCode>
                <c:ptCount val="40"/>
                <c:pt idx="0">
                  <c:v>51.536685605750492</c:v>
                </c:pt>
                <c:pt idx="1">
                  <c:v>51.542593259751747</c:v>
                </c:pt>
                <c:pt idx="2">
                  <c:v>51.493221560023564</c:v>
                </c:pt>
                <c:pt idx="3">
                  <c:v>51.459029278836702</c:v>
                </c:pt>
                <c:pt idx="4">
                  <c:v>51.449761783919186</c:v>
                </c:pt>
                <c:pt idx="5">
                  <c:v>51.448919449901766</c:v>
                </c:pt>
                <c:pt idx="6">
                  <c:v>51.444708193500858</c:v>
                </c:pt>
                <c:pt idx="7">
                  <c:v>51.446392613329401</c:v>
                </c:pt>
                <c:pt idx="8">
                  <c:v>51.4514465347021</c:v>
                </c:pt>
                <c:pt idx="9">
                  <c:v>51.418933302765815</c:v>
                </c:pt>
                <c:pt idx="10">
                  <c:v>51.286039391607588</c:v>
                </c:pt>
                <c:pt idx="11">
                  <c:v>50.828313253012055</c:v>
                </c:pt>
                <c:pt idx="12">
                  <c:v>50.911829224372191</c:v>
                </c:pt>
                <c:pt idx="13">
                  <c:v>50.994515838585571</c:v>
                </c:pt>
                <c:pt idx="14">
                  <c:v>51.040455803140198</c:v>
                </c:pt>
                <c:pt idx="15">
                  <c:v>50.811342402884769</c:v>
                </c:pt>
                <c:pt idx="16">
                  <c:v>50.961097648830965</c:v>
                </c:pt>
                <c:pt idx="17">
                  <c:v>50.876733410828599</c:v>
                </c:pt>
                <c:pt idx="18">
                  <c:v>50.794872214672793</c:v>
                </c:pt>
                <c:pt idx="19">
                  <c:v>51.292757609994922</c:v>
                </c:pt>
                <c:pt idx="20">
                  <c:v>51.417249340909471</c:v>
                </c:pt>
                <c:pt idx="21">
                  <c:v>51.457344031439334</c:v>
                </c:pt>
                <c:pt idx="22">
                  <c:v>51.444708193500858</c:v>
                </c:pt>
                <c:pt idx="23">
                  <c:v>51.443866024948427</c:v>
                </c:pt>
                <c:pt idx="24">
                  <c:v>51.448919449901773</c:v>
                </c:pt>
                <c:pt idx="25">
                  <c:v>51.449761783919186</c:v>
                </c:pt>
                <c:pt idx="26">
                  <c:v>51.459029278836702</c:v>
                </c:pt>
                <c:pt idx="27">
                  <c:v>51.494064674580436</c:v>
                </c:pt>
                <c:pt idx="28">
                  <c:v>51.543437320887584</c:v>
                </c:pt>
                <c:pt idx="29">
                  <c:v>51.568332132800734</c:v>
                </c:pt>
                <c:pt idx="30">
                  <c:v>51.615174288193579</c:v>
                </c:pt>
                <c:pt idx="31">
                  <c:v>51.605880041906758</c:v>
                </c:pt>
                <c:pt idx="32">
                  <c:v>51.534154168576862</c:v>
                </c:pt>
                <c:pt idx="33">
                  <c:v>51.458186641340127</c:v>
                </c:pt>
                <c:pt idx="34">
                  <c:v>51.454816367298157</c:v>
                </c:pt>
                <c:pt idx="35">
                  <c:v>51.453973867766976</c:v>
                </c:pt>
                <c:pt idx="36">
                  <c:v>51.455658894419699</c:v>
                </c:pt>
                <c:pt idx="37">
                  <c:v>51.53331041144785</c:v>
                </c:pt>
                <c:pt idx="38">
                  <c:v>51.577620224976663</c:v>
                </c:pt>
                <c:pt idx="39">
                  <c:v>51.572553578152885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C-4FA6-B531-C1537D3EAAB4}"/>
            </c:ext>
          </c:extLst>
        </c:ser>
        <c:ser>
          <c:idx val="3"/>
          <c:order val="3"/>
          <c:tx>
            <c:strRef>
              <c:f>comps!$AG$8</c:f>
              <c:strCache>
                <c:ptCount val="1"/>
                <c:pt idx="0">
                  <c:v>delta 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comps!$AG$9:$AG$48</c:f>
              <c:numCache>
                <c:formatCode>0.00</c:formatCode>
                <c:ptCount val="40"/>
                <c:pt idx="0">
                  <c:v>51.906797006762623</c:v>
                </c:pt>
                <c:pt idx="1">
                  <c:v>51.786533045130028</c:v>
                </c:pt>
                <c:pt idx="2">
                  <c:v>51.697884602789962</c:v>
                </c:pt>
                <c:pt idx="3">
                  <c:v>51.610104284334433</c:v>
                </c:pt>
                <c:pt idx="4">
                  <c:v>51.535841765726822</c:v>
                </c:pt>
                <c:pt idx="5">
                  <c:v>51.53331041144785</c:v>
                </c:pt>
                <c:pt idx="6">
                  <c:v>51.532466681947675</c:v>
                </c:pt>
                <c:pt idx="7">
                  <c:v>51.53331041144785</c:v>
                </c:pt>
                <c:pt idx="8">
                  <c:v>51.608414504379141</c:v>
                </c:pt>
                <c:pt idx="9">
                  <c:v>51.529092040208248</c:v>
                </c:pt>
                <c:pt idx="10">
                  <c:v>51.288558517257187</c:v>
                </c:pt>
                <c:pt idx="11">
                  <c:v>50.010640561821667</c:v>
                </c:pt>
                <c:pt idx="12">
                  <c:v>50.297940608322698</c:v>
                </c:pt>
                <c:pt idx="13">
                  <c:v>50.507531106745247</c:v>
                </c:pt>
                <c:pt idx="14">
                  <c:v>50.631978781230558</c:v>
                </c:pt>
                <c:pt idx="15">
                  <c:v>50.631978781230558</c:v>
                </c:pt>
                <c:pt idx="16">
                  <c:v>50.472385505870022</c:v>
                </c:pt>
                <c:pt idx="17">
                  <c:v>50.261951538965285</c:v>
                </c:pt>
                <c:pt idx="18">
                  <c:v>49.977896753278642</c:v>
                </c:pt>
                <c:pt idx="19">
                  <c:v>51.286879072661186</c:v>
                </c:pt>
                <c:pt idx="20">
                  <c:v>51.532466681947675</c:v>
                </c:pt>
                <c:pt idx="21">
                  <c:v>51.60419053854968</c:v>
                </c:pt>
                <c:pt idx="22">
                  <c:v>51.523187480561155</c:v>
                </c:pt>
                <c:pt idx="23">
                  <c:v>51.530779305828418</c:v>
                </c:pt>
                <c:pt idx="24">
                  <c:v>51.524030906233634</c:v>
                </c:pt>
                <c:pt idx="25">
                  <c:v>51.527404885076294</c:v>
                </c:pt>
                <c:pt idx="26">
                  <c:v>51.610949215808262</c:v>
                </c:pt>
                <c:pt idx="27">
                  <c:v>51.699577561646528</c:v>
                </c:pt>
                <c:pt idx="28">
                  <c:v>51.779749819896523</c:v>
                </c:pt>
                <c:pt idx="29">
                  <c:v>51.813895619147409</c:v>
                </c:pt>
                <c:pt idx="30">
                  <c:v>51.904247306546168</c:v>
                </c:pt>
                <c:pt idx="31">
                  <c:v>51.904247306546168</c:v>
                </c:pt>
                <c:pt idx="32">
                  <c:v>51.7396643471142</c:v>
                </c:pt>
                <c:pt idx="33">
                  <c:v>51.614329218376504</c:v>
                </c:pt>
                <c:pt idx="34">
                  <c:v>51.530779305828418</c:v>
                </c:pt>
                <c:pt idx="35">
                  <c:v>51.529935659206636</c:v>
                </c:pt>
                <c:pt idx="36">
                  <c:v>51.609259380525174</c:v>
                </c:pt>
                <c:pt idx="37">
                  <c:v>51.7396643471142</c:v>
                </c:pt>
                <c:pt idx="38">
                  <c:v>51.903397462136709</c:v>
                </c:pt>
                <c:pt idx="39">
                  <c:v>51.902547645556361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1-4055-87AF-59051B33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17496"/>
        <c:axId val="947016512"/>
      </c:scatterChart>
      <c:valAx>
        <c:axId val="9470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6512"/>
        <c:crosses val="autoZero"/>
        <c:crossBetween val="midCat"/>
      </c:valAx>
      <c:valAx>
        <c:axId val="947016512"/>
        <c:scaling>
          <c:orientation val="minMax"/>
          <c:min val="4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Reactivity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comps!$D$8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comps!$D$9:$D$48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E-4C1B-80E6-4488B1C76A35}"/>
            </c:ext>
          </c:extLst>
        </c:ser>
        <c:ser>
          <c:idx val="1"/>
          <c:order val="1"/>
          <c:tx>
            <c:strRef>
              <c:f>comps!$E$8</c:f>
              <c:strCache>
                <c:ptCount val="1"/>
                <c:pt idx="0">
                  <c:v>Delta 254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comps!$E$9:$E$48</c:f>
              <c:numCache>
                <c:formatCode>_("$"* #,##0.00_);_("$"* \(#,##0.00\);_("$"* "-"??_);_(@_)</c:formatCode>
                <c:ptCount val="40"/>
                <c:pt idx="0">
                  <c:v>-0.26602213211203124</c:v>
                </c:pt>
                <c:pt idx="1">
                  <c:v>-0.20953782456534689</c:v>
                </c:pt>
                <c:pt idx="2">
                  <c:v>-0.11877630748155121</c:v>
                </c:pt>
                <c:pt idx="3">
                  <c:v>-6.8544944312921866E-2</c:v>
                </c:pt>
                <c:pt idx="4">
                  <c:v>-5.0177477956740289E-2</c:v>
                </c:pt>
                <c:pt idx="5">
                  <c:v>-5.1401811439912029E-2</c:v>
                </c:pt>
                <c:pt idx="6">
                  <c:v>-7.7118235989232828E-2</c:v>
                </c:pt>
                <c:pt idx="7">
                  <c:v>-0.1445198634824168</c:v>
                </c:pt>
                <c:pt idx="8">
                  <c:v>-0.22549572627819617</c:v>
                </c:pt>
                <c:pt idx="9">
                  <c:v>-0.28936716583680083</c:v>
                </c:pt>
                <c:pt idx="10">
                  <c:v>-0.31395008812692365</c:v>
                </c:pt>
                <c:pt idx="11">
                  <c:v>-0.26725060580776155</c:v>
                </c:pt>
                <c:pt idx="12">
                  <c:v>-0.16046154719450967</c:v>
                </c:pt>
                <c:pt idx="13">
                  <c:v>-9.1817984162919142E-2</c:v>
                </c:pt>
                <c:pt idx="14">
                  <c:v>-6.487102857852306E-2</c:v>
                </c:pt>
                <c:pt idx="15">
                  <c:v>-6.6095643683564964E-2</c:v>
                </c:pt>
                <c:pt idx="16">
                  <c:v>-9.9169126477725161E-2</c:v>
                </c:pt>
                <c:pt idx="17">
                  <c:v>-0.17640720661762099</c:v>
                </c:pt>
                <c:pt idx="18">
                  <c:v>-0.26970762395166376</c:v>
                </c:pt>
                <c:pt idx="19">
                  <c:v>-0.32378590102794197</c:v>
                </c:pt>
                <c:pt idx="20">
                  <c:v>-0.31640889968019076</c:v>
                </c:pt>
                <c:pt idx="21">
                  <c:v>-0.25865178516143938</c:v>
                </c:pt>
                <c:pt idx="22">
                  <c:v>-0.15555599036515547</c:v>
                </c:pt>
                <c:pt idx="23">
                  <c:v>-8.6917692369820249E-2</c:v>
                </c:pt>
                <c:pt idx="24">
                  <c:v>-5.6299380027103198E-2</c:v>
                </c:pt>
                <c:pt idx="25">
                  <c:v>-5.3850548801265746E-2</c:v>
                </c:pt>
                <c:pt idx="26">
                  <c:v>-7.5893409604016776E-2</c:v>
                </c:pt>
                <c:pt idx="27">
                  <c:v>-0.134711572031459</c:v>
                </c:pt>
                <c:pt idx="28">
                  <c:v>-0.22672342208599547</c:v>
                </c:pt>
                <c:pt idx="29">
                  <c:v>-0.28322291023487395</c:v>
                </c:pt>
                <c:pt idx="30">
                  <c:v>-0.25865178516143938</c:v>
                </c:pt>
                <c:pt idx="31">
                  <c:v>-0.18376808306786957</c:v>
                </c:pt>
                <c:pt idx="32">
                  <c:v>-9.7943877368095053E-2</c:v>
                </c:pt>
                <c:pt idx="33">
                  <c:v>-5.0177477956740289E-2</c:v>
                </c:pt>
                <c:pt idx="34">
                  <c:v>-3.1815291024096873E-2</c:v>
                </c:pt>
                <c:pt idx="35">
                  <c:v>-3.1815291024096873E-2</c:v>
                </c:pt>
                <c:pt idx="36">
                  <c:v>-4.7728881382061529E-2</c:v>
                </c:pt>
                <c:pt idx="37">
                  <c:v>-9.9169126477725161E-2</c:v>
                </c:pt>
                <c:pt idx="38">
                  <c:v>-0.17272708610683754</c:v>
                </c:pt>
                <c:pt idx="39">
                  <c:v>-0.2488259763010518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E-4C1B-80E6-4488B1C76A35}"/>
            </c:ext>
          </c:extLst>
        </c:ser>
        <c:ser>
          <c:idx val="2"/>
          <c:order val="2"/>
          <c:tx>
            <c:strRef>
              <c:f>comps!$F$8</c:f>
              <c:strCache>
                <c:ptCount val="1"/>
                <c:pt idx="0">
                  <c:v>Delta 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comps!$F$9:$F$48</c:f>
              <c:numCache>
                <c:formatCode>_("$"* #,##0.00_);_("$"* \(#,##0.00\);_("$"* "-"??_);_(@_)</c:formatCode>
                <c:ptCount val="40"/>
                <c:pt idx="0">
                  <c:v>-0.11387394829268455</c:v>
                </c:pt>
                <c:pt idx="1">
                  <c:v>-9.0592875985766833E-2</c:v>
                </c:pt>
                <c:pt idx="2">
                  <c:v>-5.3850548801265746E-2</c:v>
                </c:pt>
                <c:pt idx="3">
                  <c:v>-3.1815291024096873E-2</c:v>
                </c:pt>
                <c:pt idx="4">
                  <c:v>-2.3248076551119694E-2</c:v>
                </c:pt>
                <c:pt idx="5">
                  <c:v>-2.3248076551119694E-2</c:v>
                </c:pt>
                <c:pt idx="6">
                  <c:v>-3.548730616600658E-2</c:v>
                </c:pt>
                <c:pt idx="7">
                  <c:v>-6.364643694568145E-2</c:v>
                </c:pt>
                <c:pt idx="8">
                  <c:v>-0.10039439907843409</c:v>
                </c:pt>
                <c:pt idx="9">
                  <c:v>-0.12735634091195075</c:v>
                </c:pt>
                <c:pt idx="10">
                  <c:v>-0.134711572031459</c:v>
                </c:pt>
                <c:pt idx="11">
                  <c:v>-0.11632508088599834</c:v>
                </c:pt>
                <c:pt idx="12">
                  <c:v>-7.2219071315345107E-2</c:v>
                </c:pt>
                <c:pt idx="13">
                  <c:v>-4.1607800531760643E-2</c:v>
                </c:pt>
                <c:pt idx="14">
                  <c:v>-2.9367398200567666E-2</c:v>
                </c:pt>
                <c:pt idx="15">
                  <c:v>-3.0591332885661293E-2</c:v>
                </c:pt>
                <c:pt idx="16">
                  <c:v>-4.5280378658402745E-2</c:v>
                </c:pt>
                <c:pt idx="17">
                  <c:v>-7.7118235989232828E-2</c:v>
                </c:pt>
                <c:pt idx="18">
                  <c:v>-0.12000195603188102</c:v>
                </c:pt>
                <c:pt idx="19">
                  <c:v>-0.14206764953647416</c:v>
                </c:pt>
                <c:pt idx="20">
                  <c:v>-0.13838950497664759</c:v>
                </c:pt>
                <c:pt idx="21">
                  <c:v>-0.11509950283939613</c:v>
                </c:pt>
                <c:pt idx="22">
                  <c:v>-6.9769629838613831E-2</c:v>
                </c:pt>
                <c:pt idx="23">
                  <c:v>-4.0383654742535857E-2</c:v>
                </c:pt>
                <c:pt idx="24">
                  <c:v>-2.5695734858353008E-2</c:v>
                </c:pt>
                <c:pt idx="25">
                  <c:v>-2.4471893979777688E-2</c:v>
                </c:pt>
                <c:pt idx="26">
                  <c:v>-3.4263277663581754E-2</c:v>
                </c:pt>
                <c:pt idx="27">
                  <c:v>-5.8748305122848711E-2</c:v>
                </c:pt>
                <c:pt idx="28">
                  <c:v>-9.9169126477725161E-2</c:v>
                </c:pt>
                <c:pt idx="29">
                  <c:v>-0.12245332364097275</c:v>
                </c:pt>
                <c:pt idx="30">
                  <c:v>-0.11142290969625694</c:v>
                </c:pt>
                <c:pt idx="31">
                  <c:v>-7.9567959197162891E-2</c:v>
                </c:pt>
                <c:pt idx="32">
                  <c:v>-4.283196978034115E-2</c:v>
                </c:pt>
                <c:pt idx="33">
                  <c:v>-2.202428257173223E-2</c:v>
                </c:pt>
                <c:pt idx="34">
                  <c:v>-1.468201109240326E-2</c:v>
                </c:pt>
                <c:pt idx="35">
                  <c:v>-1.468201109240326E-2</c:v>
                </c:pt>
                <c:pt idx="36">
                  <c:v>-2.080051204096851E-2</c:v>
                </c:pt>
                <c:pt idx="37">
                  <c:v>-4.283196978034115E-2</c:v>
                </c:pt>
                <c:pt idx="38">
                  <c:v>-7.5893409604016776E-2</c:v>
                </c:pt>
                <c:pt idx="39">
                  <c:v>-0.10774652803388525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E-4C1B-80E6-4488B1C76A35}"/>
            </c:ext>
          </c:extLst>
        </c:ser>
        <c:ser>
          <c:idx val="3"/>
          <c:order val="3"/>
          <c:tx>
            <c:strRef>
              <c:f>comps!$G$8</c:f>
              <c:strCache>
                <c:ptCount val="1"/>
                <c:pt idx="0">
                  <c:v>Delta 300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comps!$G$9:$G$48</c:f>
              <c:numCache>
                <c:formatCode>_("$"* #,##0.00_);_("$"* \(#,##0.00\);_("$"* "-"??_);_(@_)</c:formatCode>
                <c:ptCount val="40"/>
                <c:pt idx="0">
                  <c:v>-0.2488259763010518</c:v>
                </c:pt>
                <c:pt idx="1">
                  <c:v>-0.20831045854742006</c:v>
                </c:pt>
                <c:pt idx="2">
                  <c:v>-0.11877630748155121</c:v>
                </c:pt>
                <c:pt idx="3">
                  <c:v>-6.9769629838613831E-2</c:v>
                </c:pt>
                <c:pt idx="4">
                  <c:v>-5.1401811439912029E-2</c:v>
                </c:pt>
                <c:pt idx="5">
                  <c:v>-5.262616838786232E-2</c:v>
                </c:pt>
                <c:pt idx="6">
                  <c:v>-7.8343085853398914E-2</c:v>
                </c:pt>
                <c:pt idx="7">
                  <c:v>-0.14084157783601858</c:v>
                </c:pt>
                <c:pt idx="8">
                  <c:v>-0.22426805403125136</c:v>
                </c:pt>
                <c:pt idx="9">
                  <c:v>-0.28813826752686589</c:v>
                </c:pt>
                <c:pt idx="10">
                  <c:v>-0.3127207177652091</c:v>
                </c:pt>
                <c:pt idx="11">
                  <c:v>-0.26602213211203124</c:v>
                </c:pt>
                <c:pt idx="12">
                  <c:v>-0.15923512270148107</c:v>
                </c:pt>
                <c:pt idx="13">
                  <c:v>-9.3043115827151773E-2</c:v>
                </c:pt>
                <c:pt idx="14">
                  <c:v>-6.6095643683564964E-2</c:v>
                </c:pt>
                <c:pt idx="15">
                  <c:v>-6.7320282261454811E-2</c:v>
                </c:pt>
                <c:pt idx="16">
                  <c:v>-9.9169126477725161E-2</c:v>
                </c:pt>
                <c:pt idx="17">
                  <c:v>-0.17027379009255383</c:v>
                </c:pt>
                <c:pt idx="18">
                  <c:v>-0.26847910308742179</c:v>
                </c:pt>
                <c:pt idx="19">
                  <c:v>-0.32255634176935516</c:v>
                </c:pt>
                <c:pt idx="20">
                  <c:v>-0.3127207177652091</c:v>
                </c:pt>
                <c:pt idx="21">
                  <c:v>-0.2574234765340136</c:v>
                </c:pt>
                <c:pt idx="22">
                  <c:v>-0.1518770697287169</c:v>
                </c:pt>
                <c:pt idx="23">
                  <c:v>-8.8142730089865548E-2</c:v>
                </c:pt>
                <c:pt idx="24">
                  <c:v>-5.7523830840913719E-2</c:v>
                </c:pt>
                <c:pt idx="25">
                  <c:v>-5.5074952680769701E-2</c:v>
                </c:pt>
                <c:pt idx="26">
                  <c:v>-7.5893409604016776E-2</c:v>
                </c:pt>
                <c:pt idx="27">
                  <c:v>-0.13225973428934518</c:v>
                </c:pt>
                <c:pt idx="28">
                  <c:v>-0.22549572627819617</c:v>
                </c:pt>
                <c:pt idx="29">
                  <c:v>-0.28076537314801076</c:v>
                </c:pt>
                <c:pt idx="30">
                  <c:v>-0.25619519148503106</c:v>
                </c:pt>
                <c:pt idx="31">
                  <c:v>-0.18376808306786957</c:v>
                </c:pt>
                <c:pt idx="32">
                  <c:v>-9.6718651748895476E-2</c:v>
                </c:pt>
                <c:pt idx="33">
                  <c:v>-5.1401811439912029E-2</c:v>
                </c:pt>
                <c:pt idx="34">
                  <c:v>-3.303927261652137E-2</c:v>
                </c:pt>
                <c:pt idx="35">
                  <c:v>-3.303927261652137E-2</c:v>
                </c:pt>
                <c:pt idx="36">
                  <c:v>-4.7728881382061529E-2</c:v>
                </c:pt>
                <c:pt idx="37">
                  <c:v>-9.7943877368095053E-2</c:v>
                </c:pt>
                <c:pt idx="38">
                  <c:v>-0.17395376941118473</c:v>
                </c:pt>
                <c:pt idx="39">
                  <c:v>-0.24759785628235423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E-4C1B-80E6-4488B1C7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08799"/>
        <c:axId val="1841276959"/>
      </c:scatterChart>
      <c:valAx>
        <c:axId val="18351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76959"/>
        <c:crosses val="autoZero"/>
        <c:crossBetween val="midCat"/>
      </c:valAx>
      <c:valAx>
        <c:axId val="18412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Reactivity Comparison</a:t>
            </a:r>
          </a:p>
        </c:rich>
      </c:tx>
      <c:layout>
        <c:manualLayout>
          <c:xMode val="edge"/>
          <c:yMode val="edge"/>
          <c:x val="0.43025348902331939"/>
          <c:y val="2.4013722126929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comps!$D$8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comps!$D$9:$D$48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747-BA56-7FD18B327118}"/>
            </c:ext>
          </c:extLst>
        </c:ser>
        <c:ser>
          <c:idx val="1"/>
          <c:order val="1"/>
          <c:tx>
            <c:strRef>
              <c:f>comps!$E$8</c:f>
              <c:strCache>
                <c:ptCount val="1"/>
                <c:pt idx="0">
                  <c:v>Delta 254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comps!$E$9:$E$48</c:f>
              <c:numCache>
                <c:formatCode>_("$"* #,##0.00_);_("$"* \(#,##0.00\);_("$"* "-"??_);_(@_)</c:formatCode>
                <c:ptCount val="40"/>
                <c:pt idx="0">
                  <c:v>-0.26602213211203124</c:v>
                </c:pt>
                <c:pt idx="1">
                  <c:v>-0.20953782456534689</c:v>
                </c:pt>
                <c:pt idx="2">
                  <c:v>-0.11877630748155121</c:v>
                </c:pt>
                <c:pt idx="3">
                  <c:v>-6.8544944312921866E-2</c:v>
                </c:pt>
                <c:pt idx="4">
                  <c:v>-5.0177477956740289E-2</c:v>
                </c:pt>
                <c:pt idx="5">
                  <c:v>-5.1401811439912029E-2</c:v>
                </c:pt>
                <c:pt idx="6">
                  <c:v>-7.7118235989232828E-2</c:v>
                </c:pt>
                <c:pt idx="7">
                  <c:v>-0.1445198634824168</c:v>
                </c:pt>
                <c:pt idx="8">
                  <c:v>-0.22549572627819617</c:v>
                </c:pt>
                <c:pt idx="9">
                  <c:v>-0.28936716583680083</c:v>
                </c:pt>
                <c:pt idx="10">
                  <c:v>-0.31395008812692365</c:v>
                </c:pt>
                <c:pt idx="11">
                  <c:v>-0.26725060580776155</c:v>
                </c:pt>
                <c:pt idx="12">
                  <c:v>-0.16046154719450967</c:v>
                </c:pt>
                <c:pt idx="13">
                  <c:v>-9.1817984162919142E-2</c:v>
                </c:pt>
                <c:pt idx="14">
                  <c:v>-6.487102857852306E-2</c:v>
                </c:pt>
                <c:pt idx="15">
                  <c:v>-6.6095643683564964E-2</c:v>
                </c:pt>
                <c:pt idx="16">
                  <c:v>-9.9169126477725161E-2</c:v>
                </c:pt>
                <c:pt idx="17">
                  <c:v>-0.17640720661762099</c:v>
                </c:pt>
                <c:pt idx="18">
                  <c:v>-0.26970762395166376</c:v>
                </c:pt>
                <c:pt idx="19">
                  <c:v>-0.32378590102794197</c:v>
                </c:pt>
                <c:pt idx="20">
                  <c:v>-0.31640889968019076</c:v>
                </c:pt>
                <c:pt idx="21">
                  <c:v>-0.25865178516143938</c:v>
                </c:pt>
                <c:pt idx="22">
                  <c:v>-0.15555599036515547</c:v>
                </c:pt>
                <c:pt idx="23">
                  <c:v>-8.6917692369820249E-2</c:v>
                </c:pt>
                <c:pt idx="24">
                  <c:v>-5.6299380027103198E-2</c:v>
                </c:pt>
                <c:pt idx="25">
                  <c:v>-5.3850548801265746E-2</c:v>
                </c:pt>
                <c:pt idx="26">
                  <c:v>-7.5893409604016776E-2</c:v>
                </c:pt>
                <c:pt idx="27">
                  <c:v>-0.134711572031459</c:v>
                </c:pt>
                <c:pt idx="28">
                  <c:v>-0.22672342208599547</c:v>
                </c:pt>
                <c:pt idx="29">
                  <c:v>-0.28322291023487395</c:v>
                </c:pt>
                <c:pt idx="30">
                  <c:v>-0.25865178516143938</c:v>
                </c:pt>
                <c:pt idx="31">
                  <c:v>-0.18376808306786957</c:v>
                </c:pt>
                <c:pt idx="32">
                  <c:v>-9.7943877368095053E-2</c:v>
                </c:pt>
                <c:pt idx="33">
                  <c:v>-5.0177477956740289E-2</c:v>
                </c:pt>
                <c:pt idx="34">
                  <c:v>-3.1815291024096873E-2</c:v>
                </c:pt>
                <c:pt idx="35">
                  <c:v>-3.1815291024096873E-2</c:v>
                </c:pt>
                <c:pt idx="36">
                  <c:v>-4.7728881382061529E-2</c:v>
                </c:pt>
                <c:pt idx="37">
                  <c:v>-9.9169126477725161E-2</c:v>
                </c:pt>
                <c:pt idx="38">
                  <c:v>-0.17272708610683754</c:v>
                </c:pt>
                <c:pt idx="39">
                  <c:v>-0.2488259763010518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747-BA56-7FD18B327118}"/>
            </c:ext>
          </c:extLst>
        </c:ser>
        <c:ser>
          <c:idx val="2"/>
          <c:order val="2"/>
          <c:tx>
            <c:strRef>
              <c:f>comps!$F$8</c:f>
              <c:strCache>
                <c:ptCount val="1"/>
                <c:pt idx="0">
                  <c:v>Delta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comps!$F$9:$F$48</c:f>
              <c:numCache>
                <c:formatCode>_("$"* #,##0.00_);_("$"* \(#,##0.00\);_("$"* "-"??_);_(@_)</c:formatCode>
                <c:ptCount val="40"/>
                <c:pt idx="0">
                  <c:v>-0.11387394829268455</c:v>
                </c:pt>
                <c:pt idx="1">
                  <c:v>-9.0592875985766833E-2</c:v>
                </c:pt>
                <c:pt idx="2">
                  <c:v>-5.3850548801265746E-2</c:v>
                </c:pt>
                <c:pt idx="3">
                  <c:v>-3.1815291024096873E-2</c:v>
                </c:pt>
                <c:pt idx="4">
                  <c:v>-2.3248076551119694E-2</c:v>
                </c:pt>
                <c:pt idx="5">
                  <c:v>-2.3248076551119694E-2</c:v>
                </c:pt>
                <c:pt idx="6">
                  <c:v>-3.548730616600658E-2</c:v>
                </c:pt>
                <c:pt idx="7">
                  <c:v>-6.364643694568145E-2</c:v>
                </c:pt>
                <c:pt idx="8">
                  <c:v>-0.10039439907843409</c:v>
                </c:pt>
                <c:pt idx="9">
                  <c:v>-0.12735634091195075</c:v>
                </c:pt>
                <c:pt idx="10">
                  <c:v>-0.134711572031459</c:v>
                </c:pt>
                <c:pt idx="11">
                  <c:v>-0.11632508088599834</c:v>
                </c:pt>
                <c:pt idx="12">
                  <c:v>-7.2219071315345107E-2</c:v>
                </c:pt>
                <c:pt idx="13">
                  <c:v>-4.1607800531760643E-2</c:v>
                </c:pt>
                <c:pt idx="14">
                  <c:v>-2.9367398200567666E-2</c:v>
                </c:pt>
                <c:pt idx="15">
                  <c:v>-3.0591332885661293E-2</c:v>
                </c:pt>
                <c:pt idx="16">
                  <c:v>-4.5280378658402745E-2</c:v>
                </c:pt>
                <c:pt idx="17">
                  <c:v>-7.7118235989232828E-2</c:v>
                </c:pt>
                <c:pt idx="18">
                  <c:v>-0.12000195603188102</c:v>
                </c:pt>
                <c:pt idx="19">
                  <c:v>-0.14206764953647416</c:v>
                </c:pt>
                <c:pt idx="20">
                  <c:v>-0.13838950497664759</c:v>
                </c:pt>
                <c:pt idx="21">
                  <c:v>-0.11509950283939613</c:v>
                </c:pt>
                <c:pt idx="22">
                  <c:v>-6.9769629838613831E-2</c:v>
                </c:pt>
                <c:pt idx="23">
                  <c:v>-4.0383654742535857E-2</c:v>
                </c:pt>
                <c:pt idx="24">
                  <c:v>-2.5695734858353008E-2</c:v>
                </c:pt>
                <c:pt idx="25">
                  <c:v>-2.4471893979777688E-2</c:v>
                </c:pt>
                <c:pt idx="26">
                  <c:v>-3.4263277663581754E-2</c:v>
                </c:pt>
                <c:pt idx="27">
                  <c:v>-5.8748305122848711E-2</c:v>
                </c:pt>
                <c:pt idx="28">
                  <c:v>-9.9169126477725161E-2</c:v>
                </c:pt>
                <c:pt idx="29">
                  <c:v>-0.12245332364097275</c:v>
                </c:pt>
                <c:pt idx="30">
                  <c:v>-0.11142290969625694</c:v>
                </c:pt>
                <c:pt idx="31">
                  <c:v>-7.9567959197162891E-2</c:v>
                </c:pt>
                <c:pt idx="32">
                  <c:v>-4.283196978034115E-2</c:v>
                </c:pt>
                <c:pt idx="33">
                  <c:v>-2.202428257173223E-2</c:v>
                </c:pt>
                <c:pt idx="34">
                  <c:v>-1.468201109240326E-2</c:v>
                </c:pt>
                <c:pt idx="35">
                  <c:v>-1.468201109240326E-2</c:v>
                </c:pt>
                <c:pt idx="36">
                  <c:v>-2.080051204096851E-2</c:v>
                </c:pt>
                <c:pt idx="37">
                  <c:v>-4.283196978034115E-2</c:v>
                </c:pt>
                <c:pt idx="38">
                  <c:v>-7.5893409604016776E-2</c:v>
                </c:pt>
                <c:pt idx="39">
                  <c:v>-0.10774652803388525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747-BA56-7FD18B327118}"/>
            </c:ext>
          </c:extLst>
        </c:ser>
        <c:ser>
          <c:idx val="3"/>
          <c:order val="3"/>
          <c:tx>
            <c:strRef>
              <c:f>comps!$G$8</c:f>
              <c:strCache>
                <c:ptCount val="1"/>
                <c:pt idx="0">
                  <c:v>Delta 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comps!$G$9:$G$48</c:f>
              <c:numCache>
                <c:formatCode>_("$"* #,##0.00_);_("$"* \(#,##0.00\);_("$"* "-"??_);_(@_)</c:formatCode>
                <c:ptCount val="40"/>
                <c:pt idx="0">
                  <c:v>-0.2488259763010518</c:v>
                </c:pt>
                <c:pt idx="1">
                  <c:v>-0.20831045854742006</c:v>
                </c:pt>
                <c:pt idx="2">
                  <c:v>-0.11877630748155121</c:v>
                </c:pt>
                <c:pt idx="3">
                  <c:v>-6.9769629838613831E-2</c:v>
                </c:pt>
                <c:pt idx="4">
                  <c:v>-5.1401811439912029E-2</c:v>
                </c:pt>
                <c:pt idx="5">
                  <c:v>-5.262616838786232E-2</c:v>
                </c:pt>
                <c:pt idx="6">
                  <c:v>-7.8343085853398914E-2</c:v>
                </c:pt>
                <c:pt idx="7">
                  <c:v>-0.14084157783601858</c:v>
                </c:pt>
                <c:pt idx="8">
                  <c:v>-0.22426805403125136</c:v>
                </c:pt>
                <c:pt idx="9">
                  <c:v>-0.28813826752686589</c:v>
                </c:pt>
                <c:pt idx="10">
                  <c:v>-0.3127207177652091</c:v>
                </c:pt>
                <c:pt idx="11">
                  <c:v>-0.26602213211203124</c:v>
                </c:pt>
                <c:pt idx="12">
                  <c:v>-0.15923512270148107</c:v>
                </c:pt>
                <c:pt idx="13">
                  <c:v>-9.3043115827151773E-2</c:v>
                </c:pt>
                <c:pt idx="14">
                  <c:v>-6.6095643683564964E-2</c:v>
                </c:pt>
                <c:pt idx="15">
                  <c:v>-6.7320282261454811E-2</c:v>
                </c:pt>
                <c:pt idx="16">
                  <c:v>-9.9169126477725161E-2</c:v>
                </c:pt>
                <c:pt idx="17">
                  <c:v>-0.17027379009255383</c:v>
                </c:pt>
                <c:pt idx="18">
                  <c:v>-0.26847910308742179</c:v>
                </c:pt>
                <c:pt idx="19">
                  <c:v>-0.32255634176935516</c:v>
                </c:pt>
                <c:pt idx="20">
                  <c:v>-0.3127207177652091</c:v>
                </c:pt>
                <c:pt idx="21">
                  <c:v>-0.2574234765340136</c:v>
                </c:pt>
                <c:pt idx="22">
                  <c:v>-0.1518770697287169</c:v>
                </c:pt>
                <c:pt idx="23">
                  <c:v>-8.8142730089865548E-2</c:v>
                </c:pt>
                <c:pt idx="24">
                  <c:v>-5.7523830840913719E-2</c:v>
                </c:pt>
                <c:pt idx="25">
                  <c:v>-5.5074952680769701E-2</c:v>
                </c:pt>
                <c:pt idx="26">
                  <c:v>-7.5893409604016776E-2</c:v>
                </c:pt>
                <c:pt idx="27">
                  <c:v>-0.13225973428934518</c:v>
                </c:pt>
                <c:pt idx="28">
                  <c:v>-0.22549572627819617</c:v>
                </c:pt>
                <c:pt idx="29">
                  <c:v>-0.28076537314801076</c:v>
                </c:pt>
                <c:pt idx="30">
                  <c:v>-0.25619519148503106</c:v>
                </c:pt>
                <c:pt idx="31">
                  <c:v>-0.18376808306786957</c:v>
                </c:pt>
                <c:pt idx="32">
                  <c:v>-9.6718651748895476E-2</c:v>
                </c:pt>
                <c:pt idx="33">
                  <c:v>-5.1401811439912029E-2</c:v>
                </c:pt>
                <c:pt idx="34">
                  <c:v>-3.303927261652137E-2</c:v>
                </c:pt>
                <c:pt idx="35">
                  <c:v>-3.303927261652137E-2</c:v>
                </c:pt>
                <c:pt idx="36">
                  <c:v>-4.7728881382061529E-2</c:v>
                </c:pt>
                <c:pt idx="37">
                  <c:v>-9.7943877368095053E-2</c:v>
                </c:pt>
                <c:pt idx="38">
                  <c:v>-0.17395376941118473</c:v>
                </c:pt>
                <c:pt idx="39">
                  <c:v>-0.24759785628235423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0-4747-BA56-7FD18B32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56711"/>
        <c:axId val="218657039"/>
      </c:lineChart>
      <c:catAx>
        <c:axId val="21865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7039"/>
        <c:crosses val="autoZero"/>
        <c:auto val="1"/>
        <c:lblAlgn val="ctr"/>
        <c:lblOffset val="100"/>
        <c:noMultiLvlLbl val="0"/>
      </c:catAx>
      <c:valAx>
        <c:axId val="2186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Change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100'!$F$16:$F$55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100'!$N$16:$N$55</c:f>
              <c:numCache>
                <c:formatCode>0.00%</c:formatCode>
                <c:ptCount val="40"/>
                <c:pt idx="0">
                  <c:v>7.3244458326792673E-3</c:v>
                </c:pt>
                <c:pt idx="1">
                  <c:v>7.8924778174550309E-3</c:v>
                </c:pt>
                <c:pt idx="2">
                  <c:v>1.7766283385001061E-3</c:v>
                </c:pt>
                <c:pt idx="3">
                  <c:v>-1.1328585865075959E-4</c:v>
                </c:pt>
                <c:pt idx="4">
                  <c:v>-1.2444444603189584E-3</c:v>
                </c:pt>
                <c:pt idx="5">
                  <c:v>-1.2608370738925029E-3</c:v>
                </c:pt>
                <c:pt idx="6">
                  <c:v>-5.0233582247573869E-4</c:v>
                </c:pt>
                <c:pt idx="7">
                  <c:v>3.7457119232761878E-3</c:v>
                </c:pt>
                <c:pt idx="8">
                  <c:v>9.7542617935444179E-3</c:v>
                </c:pt>
                <c:pt idx="9">
                  <c:v>1.5116547931786619E-3</c:v>
                </c:pt>
                <c:pt idx="10">
                  <c:v>1.6680947369989178E-3</c:v>
                </c:pt>
                <c:pt idx="11">
                  <c:v>1.1506924354582716E-2</c:v>
                </c:pt>
                <c:pt idx="12">
                  <c:v>4.9188972120826494E-3</c:v>
                </c:pt>
                <c:pt idx="13">
                  <c:v>7.230354096468373E-4</c:v>
                </c:pt>
                <c:pt idx="14">
                  <c:v>-7.2695520271792127E-4</c:v>
                </c:pt>
                <c:pt idx="15">
                  <c:v>-5.0026051474665453E-3</c:v>
                </c:pt>
                <c:pt idx="16">
                  <c:v>7.7054510237141091E-4</c:v>
                </c:pt>
                <c:pt idx="17">
                  <c:v>5.1550412241559689E-3</c:v>
                </c:pt>
                <c:pt idx="18">
                  <c:v>1.153303307070227E-2</c:v>
                </c:pt>
                <c:pt idx="19">
                  <c:v>1.5514560104449529E-3</c:v>
                </c:pt>
                <c:pt idx="20">
                  <c:v>1.4079600012783767E-3</c:v>
                </c:pt>
                <c:pt idx="21">
                  <c:v>1.1494912492906113E-2</c:v>
                </c:pt>
                <c:pt idx="22">
                  <c:v>4.7851093828943101E-3</c:v>
                </c:pt>
                <c:pt idx="23">
                  <c:v>5.0887473628160251E-4</c:v>
                </c:pt>
                <c:pt idx="24">
                  <c:v>-6.9618248554741515E-4</c:v>
                </c:pt>
                <c:pt idx="25">
                  <c:v>-9.3269957716341509E-4</c:v>
                </c:pt>
                <c:pt idx="26">
                  <c:v>4.0644503231887844E-4</c:v>
                </c:pt>
                <c:pt idx="27">
                  <c:v>3.5759175505468504E-3</c:v>
                </c:pt>
                <c:pt idx="28">
                  <c:v>9.2814178306062055E-3</c:v>
                </c:pt>
                <c:pt idx="29">
                  <c:v>9.9839016440144042E-4</c:v>
                </c:pt>
                <c:pt idx="30">
                  <c:v>5.8296096146224141E-4</c:v>
                </c:pt>
                <c:pt idx="31">
                  <c:v>7.5985347466568662E-3</c:v>
                </c:pt>
                <c:pt idx="32">
                  <c:v>1.2609516861391791E-3</c:v>
                </c:pt>
                <c:pt idx="33">
                  <c:v>-1.6236261264904314E-3</c:v>
                </c:pt>
                <c:pt idx="34">
                  <c:v>-2.1006188107887242E-3</c:v>
                </c:pt>
                <c:pt idx="35">
                  <c:v>-2.0039723349356167E-3</c:v>
                </c:pt>
                <c:pt idx="36">
                  <c:v>-1.6652314463186794E-3</c:v>
                </c:pt>
                <c:pt idx="37">
                  <c:v>1.3577470622907631E-3</c:v>
                </c:pt>
                <c:pt idx="38">
                  <c:v>7.4475640309827097E-3</c:v>
                </c:pt>
                <c:pt idx="39">
                  <c:v>9.7344099435215997E-4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6-4F82-92A6-8BA36B9F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19855"/>
        <c:axId val="1501776367"/>
      </c:scatterChart>
      <c:valAx>
        <c:axId val="16330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367"/>
        <c:crosses val="autoZero"/>
        <c:crossBetween val="midCat"/>
      </c:valAx>
      <c:valAx>
        <c:axId val="15017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reactivity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100'!$G$16:$G$55</c:f>
              <c:numCache>
                <c:formatCode>_("$"* #,##0.00_);_("$"* \(#,##0.00\);_("$"* "-"??_);_(@_)</c:formatCode>
                <c:ptCount val="40"/>
                <c:pt idx="0">
                  <c:v>-0.11387394829268455</c:v>
                </c:pt>
                <c:pt idx="1">
                  <c:v>-9.0592875985766833E-2</c:v>
                </c:pt>
                <c:pt idx="2">
                  <c:v>-5.3850548801265746E-2</c:v>
                </c:pt>
                <c:pt idx="3">
                  <c:v>-3.1815291024096873E-2</c:v>
                </c:pt>
                <c:pt idx="4">
                  <c:v>-2.3248076551119694E-2</c:v>
                </c:pt>
                <c:pt idx="5">
                  <c:v>-2.3248076551119694E-2</c:v>
                </c:pt>
                <c:pt idx="6">
                  <c:v>-3.548730616600658E-2</c:v>
                </c:pt>
                <c:pt idx="7">
                  <c:v>-6.364643694568145E-2</c:v>
                </c:pt>
                <c:pt idx="8">
                  <c:v>-0.10039439907843409</c:v>
                </c:pt>
                <c:pt idx="9">
                  <c:v>-0.12735634091195075</c:v>
                </c:pt>
                <c:pt idx="10">
                  <c:v>-0.134711572031459</c:v>
                </c:pt>
                <c:pt idx="11">
                  <c:v>-0.11632508088599834</c:v>
                </c:pt>
                <c:pt idx="12">
                  <c:v>-7.2219071315345107E-2</c:v>
                </c:pt>
                <c:pt idx="13">
                  <c:v>-4.1607800531760643E-2</c:v>
                </c:pt>
                <c:pt idx="14">
                  <c:v>-2.9367398200567666E-2</c:v>
                </c:pt>
                <c:pt idx="15">
                  <c:v>-3.0591332885661293E-2</c:v>
                </c:pt>
                <c:pt idx="16">
                  <c:v>-4.5280378658402745E-2</c:v>
                </c:pt>
                <c:pt idx="17">
                  <c:v>-7.7118235989232828E-2</c:v>
                </c:pt>
                <c:pt idx="18">
                  <c:v>-0.12000195603188102</c:v>
                </c:pt>
                <c:pt idx="19">
                  <c:v>-0.14206764953647416</c:v>
                </c:pt>
                <c:pt idx="20">
                  <c:v>-0.13838950497664759</c:v>
                </c:pt>
                <c:pt idx="21">
                  <c:v>-0.11509950283939613</c:v>
                </c:pt>
                <c:pt idx="22">
                  <c:v>-6.9769629838613831E-2</c:v>
                </c:pt>
                <c:pt idx="23">
                  <c:v>-4.0383654742535857E-2</c:v>
                </c:pt>
                <c:pt idx="24">
                  <c:v>-2.5695734858353008E-2</c:v>
                </c:pt>
                <c:pt idx="25">
                  <c:v>-2.4471893979777688E-2</c:v>
                </c:pt>
                <c:pt idx="26">
                  <c:v>-3.4263277663581754E-2</c:v>
                </c:pt>
                <c:pt idx="27">
                  <c:v>-5.8748305122848711E-2</c:v>
                </c:pt>
                <c:pt idx="28">
                  <c:v>-9.9169126477725161E-2</c:v>
                </c:pt>
                <c:pt idx="29">
                  <c:v>-0.12245332364097275</c:v>
                </c:pt>
                <c:pt idx="30">
                  <c:v>-0.11142290969625694</c:v>
                </c:pt>
                <c:pt idx="31">
                  <c:v>-7.9567959197162891E-2</c:v>
                </c:pt>
                <c:pt idx="32">
                  <c:v>-4.283196978034115E-2</c:v>
                </c:pt>
                <c:pt idx="33">
                  <c:v>-2.202428257173223E-2</c:v>
                </c:pt>
                <c:pt idx="34">
                  <c:v>-1.468201109240326E-2</c:v>
                </c:pt>
                <c:pt idx="35">
                  <c:v>-1.468201109240326E-2</c:v>
                </c:pt>
                <c:pt idx="36">
                  <c:v>-2.080051204096851E-2</c:v>
                </c:pt>
                <c:pt idx="37">
                  <c:v>-4.283196978034115E-2</c:v>
                </c:pt>
                <c:pt idx="38">
                  <c:v>-7.5893409604016776E-2</c:v>
                </c:pt>
                <c:pt idx="39">
                  <c:v>-0.10774652803388525</c:v>
                </c:pt>
              </c:numCache>
            </c:numRef>
          </c:xVal>
          <c:yVal>
            <c:numRef>
              <c:f>'Tapp 100'!$N$16:$N$55</c:f>
              <c:numCache>
                <c:formatCode>0.00%</c:formatCode>
                <c:ptCount val="40"/>
                <c:pt idx="0">
                  <c:v>7.3244458326792673E-3</c:v>
                </c:pt>
                <c:pt idx="1">
                  <c:v>7.8924778174550309E-3</c:v>
                </c:pt>
                <c:pt idx="2">
                  <c:v>1.7766283385001061E-3</c:v>
                </c:pt>
                <c:pt idx="3">
                  <c:v>-1.1328585865075959E-4</c:v>
                </c:pt>
                <c:pt idx="4">
                  <c:v>-1.2444444603189584E-3</c:v>
                </c:pt>
                <c:pt idx="5">
                  <c:v>-1.2608370738925029E-3</c:v>
                </c:pt>
                <c:pt idx="6">
                  <c:v>-5.0233582247573869E-4</c:v>
                </c:pt>
                <c:pt idx="7">
                  <c:v>3.7457119232761878E-3</c:v>
                </c:pt>
                <c:pt idx="8">
                  <c:v>9.7542617935444179E-3</c:v>
                </c:pt>
                <c:pt idx="9">
                  <c:v>1.5116547931786619E-3</c:v>
                </c:pt>
                <c:pt idx="10">
                  <c:v>1.6680947369989178E-3</c:v>
                </c:pt>
                <c:pt idx="11">
                  <c:v>1.1506924354582716E-2</c:v>
                </c:pt>
                <c:pt idx="12">
                  <c:v>4.9188972120826494E-3</c:v>
                </c:pt>
                <c:pt idx="13">
                  <c:v>7.230354096468373E-4</c:v>
                </c:pt>
                <c:pt idx="14">
                  <c:v>-7.2695520271792127E-4</c:v>
                </c:pt>
                <c:pt idx="15">
                  <c:v>-5.0026051474665453E-3</c:v>
                </c:pt>
                <c:pt idx="16">
                  <c:v>7.7054510237141091E-4</c:v>
                </c:pt>
                <c:pt idx="17">
                  <c:v>5.1550412241559689E-3</c:v>
                </c:pt>
                <c:pt idx="18">
                  <c:v>1.153303307070227E-2</c:v>
                </c:pt>
                <c:pt idx="19">
                  <c:v>1.5514560104449529E-3</c:v>
                </c:pt>
                <c:pt idx="20">
                  <c:v>1.4079600012783767E-3</c:v>
                </c:pt>
                <c:pt idx="21">
                  <c:v>1.1494912492906113E-2</c:v>
                </c:pt>
                <c:pt idx="22">
                  <c:v>4.7851093828943101E-3</c:v>
                </c:pt>
                <c:pt idx="23">
                  <c:v>5.0887473628160251E-4</c:v>
                </c:pt>
                <c:pt idx="24">
                  <c:v>-6.9618248554741515E-4</c:v>
                </c:pt>
                <c:pt idx="25">
                  <c:v>-9.3269957716341509E-4</c:v>
                </c:pt>
                <c:pt idx="26">
                  <c:v>4.0644503231887844E-4</c:v>
                </c:pt>
                <c:pt idx="27">
                  <c:v>3.5759175505468504E-3</c:v>
                </c:pt>
                <c:pt idx="28">
                  <c:v>9.2814178306062055E-3</c:v>
                </c:pt>
                <c:pt idx="29">
                  <c:v>9.9839016440144042E-4</c:v>
                </c:pt>
                <c:pt idx="30">
                  <c:v>5.8296096146224141E-4</c:v>
                </c:pt>
                <c:pt idx="31">
                  <c:v>7.5985347466568662E-3</c:v>
                </c:pt>
                <c:pt idx="32">
                  <c:v>1.2609516861391791E-3</c:v>
                </c:pt>
                <c:pt idx="33">
                  <c:v>-1.6236261264904314E-3</c:v>
                </c:pt>
                <c:pt idx="34">
                  <c:v>-2.1006188107887242E-3</c:v>
                </c:pt>
                <c:pt idx="35">
                  <c:v>-2.0039723349356167E-3</c:v>
                </c:pt>
                <c:pt idx="36">
                  <c:v>-1.6652314463186794E-3</c:v>
                </c:pt>
                <c:pt idx="37">
                  <c:v>1.3577470622907631E-3</c:v>
                </c:pt>
                <c:pt idx="38">
                  <c:v>7.4475640309827097E-3</c:v>
                </c:pt>
                <c:pt idx="39">
                  <c:v>9.7344099435215997E-4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4-45F4-9F6B-6314B75B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32911"/>
        <c:axId val="1501790511"/>
      </c:scatterChart>
      <c:valAx>
        <c:axId val="16382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</a:t>
                </a:r>
                <a:r>
                  <a:rPr lang="en-US" baseline="0"/>
                  <a:t>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0511"/>
        <c:crosses val="autoZero"/>
        <c:crossBetween val="midCat"/>
      </c:valAx>
      <c:valAx>
        <c:axId val="1501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100'!$I$15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'Tapp 100'!$F$16:$F$55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100'!$I$16:$I$55</c:f>
              <c:numCache>
                <c:formatCode>0.00</c:formatCode>
                <c:ptCount val="40"/>
                <c:pt idx="0" formatCode="General">
                  <c:v>68.48</c:v>
                </c:pt>
                <c:pt idx="1">
                  <c:v>45.720226595500833</c:v>
                </c:pt>
                <c:pt idx="2">
                  <c:v>45.720226595500833</c:v>
                </c:pt>
                <c:pt idx="3">
                  <c:v>45.720226595500833</c:v>
                </c:pt>
                <c:pt idx="4">
                  <c:v>45.720226595500833</c:v>
                </c:pt>
                <c:pt idx="5">
                  <c:v>45.720226595500833</c:v>
                </c:pt>
                <c:pt idx="6">
                  <c:v>45.720226595500833</c:v>
                </c:pt>
                <c:pt idx="7">
                  <c:v>45.720226595500833</c:v>
                </c:pt>
                <c:pt idx="8">
                  <c:v>45.720226595500833</c:v>
                </c:pt>
                <c:pt idx="9" formatCode="General">
                  <c:v>68.48</c:v>
                </c:pt>
                <c:pt idx="10" formatCode="General">
                  <c:v>68.48</c:v>
                </c:pt>
                <c:pt idx="11">
                  <c:v>51.368741609090016</c:v>
                </c:pt>
                <c:pt idx="12">
                  <c:v>51.368741609090016</c:v>
                </c:pt>
                <c:pt idx="13">
                  <c:v>51.368741609090016</c:v>
                </c:pt>
                <c:pt idx="14">
                  <c:v>51.368741609090016</c:v>
                </c:pt>
                <c:pt idx="15">
                  <c:v>51.368741609090016</c:v>
                </c:pt>
                <c:pt idx="16">
                  <c:v>51.368741609090016</c:v>
                </c:pt>
                <c:pt idx="17">
                  <c:v>51.368741609090016</c:v>
                </c:pt>
                <c:pt idx="18">
                  <c:v>51.368741609090016</c:v>
                </c:pt>
                <c:pt idx="19" formatCode="General">
                  <c:v>68.48</c:v>
                </c:pt>
                <c:pt idx="20" formatCode="General">
                  <c:v>68.48</c:v>
                </c:pt>
                <c:pt idx="21">
                  <c:v>47.930515079079207</c:v>
                </c:pt>
                <c:pt idx="22">
                  <c:v>47.930515079079207</c:v>
                </c:pt>
                <c:pt idx="23">
                  <c:v>47.930515079079207</c:v>
                </c:pt>
                <c:pt idx="24">
                  <c:v>47.930515079079207</c:v>
                </c:pt>
                <c:pt idx="25">
                  <c:v>47.930515079079207</c:v>
                </c:pt>
                <c:pt idx="26">
                  <c:v>47.930515079079207</c:v>
                </c:pt>
                <c:pt idx="27">
                  <c:v>47.930515079079207</c:v>
                </c:pt>
                <c:pt idx="28">
                  <c:v>47.930515079079207</c:v>
                </c:pt>
                <c:pt idx="29" formatCode="General">
                  <c:v>68.48</c:v>
                </c:pt>
                <c:pt idx="30" formatCode="General">
                  <c:v>68.48</c:v>
                </c:pt>
                <c:pt idx="31">
                  <c:v>36.502504993614721</c:v>
                </c:pt>
                <c:pt idx="32">
                  <c:v>36.502504993614721</c:v>
                </c:pt>
                <c:pt idx="33">
                  <c:v>36.502504993614721</c:v>
                </c:pt>
                <c:pt idx="34">
                  <c:v>36.502504993614721</c:v>
                </c:pt>
                <c:pt idx="35">
                  <c:v>36.502504993614721</c:v>
                </c:pt>
                <c:pt idx="36">
                  <c:v>36.502504993614721</c:v>
                </c:pt>
                <c:pt idx="37">
                  <c:v>36.502504993614721</c:v>
                </c:pt>
                <c:pt idx="38">
                  <c:v>36.502504993614721</c:v>
                </c:pt>
                <c:pt idx="39" formatCode="General">
                  <c:v>68.48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1-4C0F-8E87-9B1E016BAB86}"/>
            </c:ext>
          </c:extLst>
        </c:ser>
        <c:ser>
          <c:idx val="1"/>
          <c:order val="1"/>
          <c:tx>
            <c:strRef>
              <c:f>'Tapp 100'!$L$15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'Tapp 100'!$F$16:$F$55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100'!$L$16:$L$55</c:f>
              <c:numCache>
                <c:formatCode>General</c:formatCode>
                <c:ptCount val="40"/>
                <c:pt idx="0">
                  <c:v>68.103917802647203</c:v>
                </c:pt>
                <c:pt idx="1">
                  <c:v>44.840283647591519</c:v>
                </c:pt>
                <c:pt idx="2">
                  <c:v>45.191034492174452</c:v>
                </c:pt>
                <c:pt idx="3">
                  <c:v>45.405352804138161</c:v>
                </c:pt>
                <c:pt idx="4">
                  <c:v>45.489502666667512</c:v>
                </c:pt>
                <c:pt idx="5">
                  <c:v>45.489502666667512</c:v>
                </c:pt>
                <c:pt idx="6">
                  <c:v>45.369427359061277</c:v>
                </c:pt>
                <c:pt idx="7">
                  <c:v>45.096722599285258</c:v>
                </c:pt>
                <c:pt idx="8">
                  <c:v>44.748075993415156</c:v>
                </c:pt>
                <c:pt idx="9">
                  <c:v>68.059798859013767</c:v>
                </c:pt>
                <c:pt idx="10">
                  <c:v>68.035766067834146</c:v>
                </c:pt>
                <c:pt idx="11">
                  <c:v>50.243435697338612</c:v>
                </c:pt>
                <c:pt idx="12">
                  <c:v>50.661399169538399</c:v>
                </c:pt>
                <c:pt idx="13">
                  <c:v>50.957644997936477</c:v>
                </c:pt>
                <c:pt idx="14">
                  <c:v>51.077559928035384</c:v>
                </c:pt>
                <c:pt idx="15">
                  <c:v>51.065531485939125</c:v>
                </c:pt>
                <c:pt idx="16">
                  <c:v>50.921829824626187</c:v>
                </c:pt>
                <c:pt idx="17">
                  <c:v>50.614461752745385</c:v>
                </c:pt>
                <c:pt idx="18">
                  <c:v>50.209053273598876</c:v>
                </c:pt>
                <c:pt idx="19">
                  <c:v>68.011755874253723</c:v>
                </c:pt>
                <c:pt idx="20">
                  <c:v>68.023758148891943</c:v>
                </c:pt>
                <c:pt idx="21">
                  <c:v>46.819239653091024</c:v>
                </c:pt>
                <c:pt idx="22">
                  <c:v>47.247657899477886</c:v>
                </c:pt>
                <c:pt idx="23">
                  <c:v>47.53170479145961</c:v>
                </c:pt>
                <c:pt idx="24">
                  <c:v>47.675603978928351</c:v>
                </c:pt>
                <c:pt idx="25">
                  <c:v>47.687652970244201</c:v>
                </c:pt>
                <c:pt idx="26">
                  <c:v>47.591508827348733</c:v>
                </c:pt>
                <c:pt idx="27">
                  <c:v>47.353596386566323</c:v>
                </c:pt>
                <c:pt idx="28">
                  <c:v>46.96848105101769</c:v>
                </c:pt>
                <c:pt idx="29">
                  <c:v>68.075833294163431</c:v>
                </c:pt>
                <c:pt idx="30">
                  <c:v>68.111947623457482</c:v>
                </c:pt>
                <c:pt idx="31">
                  <c:v>35.731846235344563</c:v>
                </c:pt>
                <c:pt idx="32">
                  <c:v>36.081565755853923</c:v>
                </c:pt>
                <c:pt idx="33">
                  <c:v>36.284233684820919</c:v>
                </c:pt>
                <c:pt idx="34">
                  <c:v>36.356564212172408</c:v>
                </c:pt>
                <c:pt idx="35">
                  <c:v>36.356564212172408</c:v>
                </c:pt>
                <c:pt idx="36">
                  <c:v>36.296259450987407</c:v>
                </c:pt>
                <c:pt idx="37">
                  <c:v>36.081565755853923</c:v>
                </c:pt>
                <c:pt idx="38">
                  <c:v>35.766374231801528</c:v>
                </c:pt>
                <c:pt idx="39">
                  <c:v>68.123997089974026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1-4C0F-8E87-9B1E016BAB86}"/>
            </c:ext>
          </c:extLst>
        </c:ser>
        <c:ser>
          <c:idx val="2"/>
          <c:order val="2"/>
          <c:tx>
            <c:strRef>
              <c:f>'Tapp 100'!$M$15</c:f>
              <c:strCache>
                <c:ptCount val="1"/>
                <c:pt idx="0">
                  <c:v>Model 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'Tapp 100'!$F$16:$F$55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100'!$M$16:$M$55</c:f>
              <c:numCache>
                <c:formatCode>0.00</c:formatCode>
                <c:ptCount val="40"/>
                <c:pt idx="0">
                  <c:v>68.606421823064181</c:v>
                </c:pt>
                <c:pt idx="1">
                  <c:v>45.196999967248544</c:v>
                </c:pt>
                <c:pt idx="2">
                  <c:v>45.271465059925333</c:v>
                </c:pt>
                <c:pt idx="3">
                  <c:v>45.400209602410428</c:v>
                </c:pt>
                <c:pt idx="4">
                  <c:v>45.432963866468015</c:v>
                </c:pt>
                <c:pt idx="5">
                  <c:v>45.43222003929273</c:v>
                </c:pt>
                <c:pt idx="6">
                  <c:v>45.346648113284772</c:v>
                </c:pt>
                <c:pt idx="7">
                  <c:v>45.266277032889676</c:v>
                </c:pt>
                <c:pt idx="8">
                  <c:v>45.18885996365244</c:v>
                </c:pt>
                <c:pt idx="9">
                  <c:v>68.162837539096401</c:v>
                </c:pt>
                <c:pt idx="10">
                  <c:v>68.149445799702022</c:v>
                </c:pt>
                <c:pt idx="11">
                  <c:v>50.828313253012055</c:v>
                </c:pt>
                <c:pt idx="12">
                  <c:v>50.911829224372191</c:v>
                </c:pt>
                <c:pt idx="13">
                  <c:v>50.994515838585571</c:v>
                </c:pt>
                <c:pt idx="14">
                  <c:v>51.040455803140198</c:v>
                </c:pt>
                <c:pt idx="15">
                  <c:v>50.811342402884769</c:v>
                </c:pt>
                <c:pt idx="16">
                  <c:v>50.961097648830965</c:v>
                </c:pt>
                <c:pt idx="17">
                  <c:v>50.876733410828599</c:v>
                </c:pt>
                <c:pt idx="18">
                  <c:v>50.794872214672793</c:v>
                </c:pt>
                <c:pt idx="19">
                  <c:v>68.117437081429813</c:v>
                </c:pt>
                <c:pt idx="20">
                  <c:v>68.119667916618909</c:v>
                </c:pt>
                <c:pt idx="21">
                  <c:v>47.363681021778284</c:v>
                </c:pt>
                <c:pt idx="22">
                  <c:v>47.474830154702467</c:v>
                </c:pt>
                <c:pt idx="23">
                  <c:v>47.555904789968238</c:v>
                </c:pt>
                <c:pt idx="24">
                  <c:v>47.642436149312388</c:v>
                </c:pt>
                <c:pt idx="25">
                  <c:v>47.64321616267457</c:v>
                </c:pt>
                <c:pt idx="26">
                  <c:v>47.610860024890279</c:v>
                </c:pt>
                <c:pt idx="27">
                  <c:v>47.523536635284493</c:v>
                </c:pt>
                <c:pt idx="28">
                  <c:v>47.408499140260382</c:v>
                </c:pt>
                <c:pt idx="29">
                  <c:v>68.143867461200969</c:v>
                </c:pt>
                <c:pt idx="30">
                  <c:v>68.151677390834507</c:v>
                </c:pt>
                <c:pt idx="31">
                  <c:v>36.005434782608702</c:v>
                </c:pt>
                <c:pt idx="32">
                  <c:v>36.127120309123065</c:v>
                </c:pt>
                <c:pt idx="33">
                  <c:v>36.225417151091392</c:v>
                </c:pt>
                <c:pt idx="34">
                  <c:v>36.280353020156213</c:v>
                </c:pt>
                <c:pt idx="35">
                  <c:v>36.283852375806404</c:v>
                </c:pt>
                <c:pt idx="36">
                  <c:v>36.235918260413932</c:v>
                </c:pt>
                <c:pt idx="37">
                  <c:v>36.130622001735517</c:v>
                </c:pt>
                <c:pt idx="38">
                  <c:v>36.034745304799173</c:v>
                </c:pt>
                <c:pt idx="39">
                  <c:v>68.190376397779929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91-4C0F-8E87-9B1E016B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83983"/>
        <c:axId val="1649673487"/>
      </c:scatterChart>
      <c:valAx>
        <c:axId val="1503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73487"/>
        <c:crosses val="autoZero"/>
        <c:crossBetween val="midCat"/>
      </c:valAx>
      <c:valAx>
        <c:axId val="16496734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100'!$O$15</c:f>
              <c:strCache>
                <c:ptCount val="1"/>
                <c:pt idx="0">
                  <c:v>total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100'!$F$16:$F$55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100'!$O$16:$O$55</c:f>
              <c:numCache>
                <c:formatCode>0.00</c:formatCode>
                <c:ptCount val="40"/>
                <c:pt idx="0">
                  <c:v>0.50250402041697839</c:v>
                </c:pt>
                <c:pt idx="1">
                  <c:v>0.35671631965702488</c:v>
                </c:pt>
                <c:pt idx="2">
                  <c:v>8.0430567750880755E-2</c:v>
                </c:pt>
                <c:pt idx="3">
                  <c:v>-5.1432017277335262E-3</c:v>
                </c:pt>
                <c:pt idx="4">
                  <c:v>-5.653880019949753E-2</c:v>
                </c:pt>
                <c:pt idx="5">
                  <c:v>-5.728262737478218E-2</c:v>
                </c:pt>
                <c:pt idx="6">
                  <c:v>-2.2779245776504808E-2</c:v>
                </c:pt>
                <c:pt idx="7">
                  <c:v>0.16955443360441791</c:v>
                </c:pt>
                <c:pt idx="8">
                  <c:v>0.440783970237284</c:v>
                </c:pt>
                <c:pt idx="9">
                  <c:v>0.1030386800826335</c:v>
                </c:pt>
                <c:pt idx="10">
                  <c:v>0.11367973186787594</c:v>
                </c:pt>
                <c:pt idx="11">
                  <c:v>0.58487755567344379</c:v>
                </c:pt>
                <c:pt idx="12">
                  <c:v>0.25043005483379233</c:v>
                </c:pt>
                <c:pt idx="13">
                  <c:v>3.687084064909385E-2</c:v>
                </c:pt>
                <c:pt idx="14">
                  <c:v>-3.7104124895186885E-2</c:v>
                </c:pt>
                <c:pt idx="15">
                  <c:v>-0.2541890830543565</c:v>
                </c:pt>
                <c:pt idx="16">
                  <c:v>3.9267824204777924E-2</c:v>
                </c:pt>
                <c:pt idx="17">
                  <c:v>0.26227165808321473</c:v>
                </c:pt>
                <c:pt idx="18">
                  <c:v>0.58581894107391719</c:v>
                </c:pt>
                <c:pt idx="19">
                  <c:v>0.1056812071760902</c:v>
                </c:pt>
                <c:pt idx="20">
                  <c:v>9.5909767726965356E-2</c:v>
                </c:pt>
                <c:pt idx="21">
                  <c:v>0.54444136868725934</c:v>
                </c:pt>
                <c:pt idx="22">
                  <c:v>0.22717225522458051</c:v>
                </c:pt>
                <c:pt idx="23">
                  <c:v>2.4199998508628084E-2</c:v>
                </c:pt>
                <c:pt idx="24">
                  <c:v>-3.3167829615962319E-2</c:v>
                </c:pt>
                <c:pt idx="25">
                  <c:v>-4.4436807569631753E-2</c:v>
                </c:pt>
                <c:pt idx="26">
                  <c:v>1.9351197541546128E-2</c:v>
                </c:pt>
                <c:pt idx="27">
                  <c:v>0.16994024871817004</c:v>
                </c:pt>
                <c:pt idx="28">
                  <c:v>0.4400180892426917</c:v>
                </c:pt>
                <c:pt idx="29">
                  <c:v>6.8034167037538396E-2</c:v>
                </c:pt>
                <c:pt idx="30">
                  <c:v>3.9729767377025382E-2</c:v>
                </c:pt>
                <c:pt idx="31">
                  <c:v>0.27358854726413995</c:v>
                </c:pt>
                <c:pt idx="32">
                  <c:v>4.5554553269141707E-2</c:v>
                </c:pt>
                <c:pt idx="33">
                  <c:v>-5.8816533729526554E-2</c:v>
                </c:pt>
                <c:pt idx="34">
                  <c:v>-7.6211192016195639E-2</c:v>
                </c:pt>
                <c:pt idx="35">
                  <c:v>-7.2711836366003979E-2</c:v>
                </c:pt>
                <c:pt idx="36">
                  <c:v>-6.0341190573474535E-2</c:v>
                </c:pt>
                <c:pt idx="37">
                  <c:v>4.9056245881594407E-2</c:v>
                </c:pt>
                <c:pt idx="38">
                  <c:v>0.2683710729976454</c:v>
                </c:pt>
                <c:pt idx="39">
                  <c:v>6.6379307805902954E-2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6-48C1-A2E2-B8BAC67F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15584"/>
        <c:axId val="1752197712"/>
      </c:scatterChart>
      <c:valAx>
        <c:axId val="12993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97712"/>
        <c:crosses val="autoZero"/>
        <c:crossBetween val="midCat"/>
      </c:valAx>
      <c:valAx>
        <c:axId val="1752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28587051618548"/>
                  <c:y val="-8.320355788859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'Tapp 100'!$C$187:$C$190</c:f>
              <c:numCache>
                <c:formatCode>_("$"* #,##0.00_);_("$"* \(#,##0.00\);_("$"* "-"??_);_(@_)</c:formatCode>
                <c:ptCount val="4"/>
                <c:pt idx="0">
                  <c:v>-6.8343282335121824E-2</c:v>
                </c:pt>
                <c:pt idx="1">
                  <c:v>-0.15513341828289096</c:v>
                </c:pt>
                <c:pt idx="2">
                  <c:v>-0.15513341828289096</c:v>
                </c:pt>
                <c:pt idx="3">
                  <c:v>-0.17469271795895899</c:v>
                </c:pt>
              </c:numCache>
            </c:numRef>
          </c:xVal>
          <c:yVal>
            <c:numRef>
              <c:f>'Tapp 100'!$D$187:$D$190</c:f>
              <c:numCache>
                <c:formatCode>0.0%</c:formatCode>
                <c:ptCount val="4"/>
                <c:pt idx="0">
                  <c:v>0.91062500000000002</c:v>
                </c:pt>
                <c:pt idx="1">
                  <c:v>0.89375000000000004</c:v>
                </c:pt>
                <c:pt idx="2">
                  <c:v>0.89749999999999996</c:v>
                </c:pt>
                <c:pt idx="3">
                  <c:v>0.96312500000000001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C-47D5-8525-0030B0B5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76864"/>
        <c:axId val="882052528"/>
      </c:scatterChart>
      <c:valAx>
        <c:axId val="8864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2528"/>
        <c:crosses val="autoZero"/>
        <c:crossBetween val="midCat"/>
      </c:valAx>
      <c:valAx>
        <c:axId val="8820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100'!$F$187</c:f>
              <c:strCache>
                <c:ptCount val="1"/>
                <c:pt idx="0">
                  <c:v>Tapp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100'!$G$186:$AA$186</c:f>
              <c:numCache>
                <c:formatCode>0%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'Tapp 100'!$G$187:$AA$187</c:f>
              <c:numCache>
                <c:formatCode>0.0%</c:formatCode>
                <c:ptCount val="21"/>
                <c:pt idx="0">
                  <c:v>8.8999999999999996E-2</c:v>
                </c:pt>
                <c:pt idx="1">
                  <c:v>0.153</c:v>
                </c:pt>
                <c:pt idx="2">
                  <c:v>0.25</c:v>
                </c:pt>
                <c:pt idx="3">
                  <c:v>0.32300000000000001</c:v>
                </c:pt>
                <c:pt idx="4">
                  <c:v>0.41299999999999998</c:v>
                </c:pt>
                <c:pt idx="5">
                  <c:v>0.496</c:v>
                </c:pt>
                <c:pt idx="6">
                  <c:v>0.57499999999999996</c:v>
                </c:pt>
                <c:pt idx="7">
                  <c:v>0.68500000000000005</c:v>
                </c:pt>
                <c:pt idx="8">
                  <c:v>0.76300000000000001</c:v>
                </c:pt>
                <c:pt idx="9">
                  <c:v>0.78800000000000003</c:v>
                </c:pt>
                <c:pt idx="10">
                  <c:v>0.80300000000000005</c:v>
                </c:pt>
                <c:pt idx="11">
                  <c:v>0.81499999999999995</c:v>
                </c:pt>
                <c:pt idx="12">
                  <c:v>0.82599999999999996</c:v>
                </c:pt>
                <c:pt idx="13">
                  <c:v>0.83399999999999996</c:v>
                </c:pt>
                <c:pt idx="14">
                  <c:v>0.84099999999999997</c:v>
                </c:pt>
                <c:pt idx="15">
                  <c:v>0.85</c:v>
                </c:pt>
                <c:pt idx="16">
                  <c:v>0.86199999999999999</c:v>
                </c:pt>
                <c:pt idx="17">
                  <c:v>0.879</c:v>
                </c:pt>
                <c:pt idx="18">
                  <c:v>0.88900000000000001</c:v>
                </c:pt>
                <c:pt idx="19">
                  <c:v>0.90100000000000002</c:v>
                </c:pt>
                <c:pt idx="20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8-4404-8703-B26E7D2649CA}"/>
            </c:ext>
          </c:extLst>
        </c:ser>
        <c:ser>
          <c:idx val="1"/>
          <c:order val="1"/>
          <c:tx>
            <c:strRef>
              <c:f>'Tapp 100'!$F$188</c:f>
              <c:strCache>
                <c:ptCount val="1"/>
                <c:pt idx="0">
                  <c:v>Tapp 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'Tapp 100'!$G$186:$AA$186</c:f>
              <c:numCache>
                <c:formatCode>0%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'Tapp 100'!$G$188:$AA$188</c:f>
              <c:numCache>
                <c:formatCode>0.0%</c:formatCode>
                <c:ptCount val="21"/>
                <c:pt idx="0">
                  <c:v>9.2999999999999999E-2</c:v>
                </c:pt>
                <c:pt idx="1">
                  <c:v>0.14499999999999999</c:v>
                </c:pt>
                <c:pt idx="2">
                  <c:v>0.24299999999999999</c:v>
                </c:pt>
                <c:pt idx="3">
                  <c:v>0.318</c:v>
                </c:pt>
                <c:pt idx="4">
                  <c:v>0.40600000000000003</c:v>
                </c:pt>
                <c:pt idx="5">
                  <c:v>0.48599999999999999</c:v>
                </c:pt>
                <c:pt idx="6">
                  <c:v>0.55600000000000005</c:v>
                </c:pt>
                <c:pt idx="7">
                  <c:v>0.67300000000000004</c:v>
                </c:pt>
                <c:pt idx="8">
                  <c:v>0.745</c:v>
                </c:pt>
                <c:pt idx="9">
                  <c:v>0.77400000000000002</c:v>
                </c:pt>
                <c:pt idx="10">
                  <c:v>0.79</c:v>
                </c:pt>
                <c:pt idx="11">
                  <c:v>0.80100000000000005</c:v>
                </c:pt>
                <c:pt idx="12">
                  <c:v>0.81799999999999995</c:v>
                </c:pt>
                <c:pt idx="13">
                  <c:v>0.82499999999999996</c:v>
                </c:pt>
                <c:pt idx="14">
                  <c:v>0.83499999999999996</c:v>
                </c:pt>
                <c:pt idx="15">
                  <c:v>0.83799999999999997</c:v>
                </c:pt>
                <c:pt idx="16">
                  <c:v>0.84599999999999997</c:v>
                </c:pt>
                <c:pt idx="17">
                  <c:v>0.85499999999999998</c:v>
                </c:pt>
                <c:pt idx="18">
                  <c:v>0.86799999999999999</c:v>
                </c:pt>
                <c:pt idx="19">
                  <c:v>0.88100000000000001</c:v>
                </c:pt>
                <c:pt idx="20">
                  <c:v>0.89400000000000002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8-4404-8703-B26E7D2649CA}"/>
            </c:ext>
          </c:extLst>
        </c:ser>
        <c:ser>
          <c:idx val="2"/>
          <c:order val="2"/>
          <c:tx>
            <c:strRef>
              <c:f>'Tapp 100'!$F$189</c:f>
              <c:strCache>
                <c:ptCount val="1"/>
                <c:pt idx="0">
                  <c:v>Tapp 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'Tapp 100'!$G$186:$AA$186</c:f>
              <c:numCache>
                <c:formatCode>0%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'Tapp 100'!$G$189:$AA$189</c:f>
              <c:numCache>
                <c:formatCode>0.0%</c:formatCode>
                <c:ptCount val="21"/>
                <c:pt idx="0">
                  <c:v>9.2999999999999999E-2</c:v>
                </c:pt>
                <c:pt idx="1">
                  <c:v>0.14899999999999999</c:v>
                </c:pt>
                <c:pt idx="2">
                  <c:v>0.24399999999999999</c:v>
                </c:pt>
                <c:pt idx="3">
                  <c:v>0.316</c:v>
                </c:pt>
                <c:pt idx="4">
                  <c:v>0.41299999999999998</c:v>
                </c:pt>
                <c:pt idx="5">
                  <c:v>0.495</c:v>
                </c:pt>
                <c:pt idx="6">
                  <c:v>0.56699999999999995</c:v>
                </c:pt>
                <c:pt idx="7">
                  <c:v>0.67400000000000004</c:v>
                </c:pt>
                <c:pt idx="8">
                  <c:v>0.752</c:v>
                </c:pt>
                <c:pt idx="9">
                  <c:v>0.77800000000000002</c:v>
                </c:pt>
                <c:pt idx="10">
                  <c:v>0.79400000000000004</c:v>
                </c:pt>
                <c:pt idx="11">
                  <c:v>0.81</c:v>
                </c:pt>
                <c:pt idx="12">
                  <c:v>0.82099999999999995</c:v>
                </c:pt>
                <c:pt idx="13">
                  <c:v>0.83199999999999996</c:v>
                </c:pt>
                <c:pt idx="14">
                  <c:v>0.83699999999999997</c:v>
                </c:pt>
                <c:pt idx="15">
                  <c:v>0.84399999999999997</c:v>
                </c:pt>
                <c:pt idx="16">
                  <c:v>0.85299999999999998</c:v>
                </c:pt>
                <c:pt idx="17">
                  <c:v>0.86799999999999999</c:v>
                </c:pt>
                <c:pt idx="18">
                  <c:v>0.88300000000000001</c:v>
                </c:pt>
                <c:pt idx="19">
                  <c:v>0.89400000000000002</c:v>
                </c:pt>
                <c:pt idx="20">
                  <c:v>0.89800000000000002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8-4404-8703-B26E7D2649CA}"/>
            </c:ext>
          </c:extLst>
        </c:ser>
        <c:ser>
          <c:idx val="3"/>
          <c:order val="3"/>
          <c:tx>
            <c:strRef>
              <c:f>'Tapp 100'!$F$190</c:f>
              <c:strCache>
                <c:ptCount val="1"/>
                <c:pt idx="0">
                  <c:v>Tapp NB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'Tapp 100'!$G$186:$AA$186</c:f>
              <c:numCache>
                <c:formatCode>0%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'Tapp 100'!$G$190:$AA$190</c:f>
              <c:numCache>
                <c:formatCode>0.0%</c:formatCode>
                <c:ptCount val="21"/>
                <c:pt idx="0">
                  <c:v>0.106</c:v>
                </c:pt>
                <c:pt idx="1">
                  <c:v>0.17299999999999999</c:v>
                </c:pt>
                <c:pt idx="2">
                  <c:v>0.28000000000000003</c:v>
                </c:pt>
                <c:pt idx="3">
                  <c:v>0.38400000000000001</c:v>
                </c:pt>
                <c:pt idx="4">
                  <c:v>0.51100000000000001</c:v>
                </c:pt>
                <c:pt idx="5">
                  <c:v>0.623</c:v>
                </c:pt>
                <c:pt idx="6">
                  <c:v>0.70399999999999996</c:v>
                </c:pt>
                <c:pt idx="7">
                  <c:v>0.77900000000000003</c:v>
                </c:pt>
                <c:pt idx="8">
                  <c:v>0.81399999999999995</c:v>
                </c:pt>
                <c:pt idx="9">
                  <c:v>0.84599999999999997</c:v>
                </c:pt>
                <c:pt idx="10">
                  <c:v>0.86799999999999999</c:v>
                </c:pt>
                <c:pt idx="11">
                  <c:v>0.88800000000000001</c:v>
                </c:pt>
                <c:pt idx="12">
                  <c:v>0.89900000000000002</c:v>
                </c:pt>
                <c:pt idx="13">
                  <c:v>0.91300000000000003</c:v>
                </c:pt>
                <c:pt idx="14">
                  <c:v>0.93300000000000005</c:v>
                </c:pt>
                <c:pt idx="15">
                  <c:v>0.94199999999999995</c:v>
                </c:pt>
                <c:pt idx="16">
                  <c:v>0.94699999999999995</c:v>
                </c:pt>
                <c:pt idx="17">
                  <c:v>0.94899999999999995</c:v>
                </c:pt>
                <c:pt idx="18">
                  <c:v>0.95499999999999996</c:v>
                </c:pt>
                <c:pt idx="19">
                  <c:v>0.96</c:v>
                </c:pt>
                <c:pt idx="20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8-4404-8703-B26E7D26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61632"/>
        <c:axId val="1176663232"/>
      </c:scatterChart>
      <c:valAx>
        <c:axId val="11717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63232"/>
        <c:crosses val="autoZero"/>
        <c:crossBetween val="midCat"/>
      </c:valAx>
      <c:valAx>
        <c:axId val="11766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'delta 300 NB'!$N$141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NB'!$N$142:$N$181</c:f>
              <c:numCache>
                <c:formatCode>0.00</c:formatCode>
                <c:ptCount val="40"/>
                <c:pt idx="0">
                  <c:v>36.316031009784794</c:v>
                </c:pt>
                <c:pt idx="1">
                  <c:v>36.403947346851794</c:v>
                </c:pt>
                <c:pt idx="2">
                  <c:v>36.378013405660532</c:v>
                </c:pt>
                <c:pt idx="3">
                  <c:v>36.408483020846987</c:v>
                </c:pt>
                <c:pt idx="4">
                  <c:v>36.417952038290686</c:v>
                </c:pt>
                <c:pt idx="5">
                  <c:v>36.434426229508205</c:v>
                </c:pt>
                <c:pt idx="6">
                  <c:v>36.463454605047524</c:v>
                </c:pt>
                <c:pt idx="7">
                  <c:v>36.537389764941153</c:v>
                </c:pt>
                <c:pt idx="8">
                  <c:v>36.565378437735603</c:v>
                </c:pt>
                <c:pt idx="9">
                  <c:v>36.568876505777268</c:v>
                </c:pt>
                <c:pt idx="10">
                  <c:v>36.701308068058886</c:v>
                </c:pt>
                <c:pt idx="11">
                  <c:v>36.773744161271821</c:v>
                </c:pt>
                <c:pt idx="12">
                  <c:v>36.643830003441892</c:v>
                </c:pt>
                <c:pt idx="13">
                  <c:v>36.504424778761063</c:v>
                </c:pt>
                <c:pt idx="14">
                  <c:v>36.500925941100313</c:v>
                </c:pt>
                <c:pt idx="15">
                  <c:v>36.504424778761063</c:v>
                </c:pt>
                <c:pt idx="16">
                  <c:v>36.571372369024985</c:v>
                </c:pt>
                <c:pt idx="17">
                  <c:v>36.660328492279454</c:v>
                </c:pt>
                <c:pt idx="18">
                  <c:v>36.772781666475417</c:v>
                </c:pt>
                <c:pt idx="19">
                  <c:v>36.701308068058886</c:v>
                </c:pt>
                <c:pt idx="20">
                  <c:v>36.581867654531443</c:v>
                </c:pt>
                <c:pt idx="21">
                  <c:v>36.592361907883948</c:v>
                </c:pt>
                <c:pt idx="22">
                  <c:v>36.546879354722364</c:v>
                </c:pt>
                <c:pt idx="23">
                  <c:v>36.479930506613336</c:v>
                </c:pt>
                <c:pt idx="24">
                  <c:v>36.431954893379881</c:v>
                </c:pt>
                <c:pt idx="25">
                  <c:v>36.411983545569264</c:v>
                </c:pt>
                <c:pt idx="26">
                  <c:v>36.408483020846987</c:v>
                </c:pt>
                <c:pt idx="27">
                  <c:v>36.374512438952443</c:v>
                </c:pt>
                <c:pt idx="28">
                  <c:v>36.390978675976463</c:v>
                </c:pt>
                <c:pt idx="29">
                  <c:v>36.305523684641862</c:v>
                </c:pt>
                <c:pt idx="30">
                  <c:v>36.125178229018147</c:v>
                </c:pt>
                <c:pt idx="31">
                  <c:v>35.137040194085635</c:v>
                </c:pt>
                <c:pt idx="32">
                  <c:v>35.683879629326434</c:v>
                </c:pt>
                <c:pt idx="33">
                  <c:v>35.687357602976618</c:v>
                </c:pt>
                <c:pt idx="34">
                  <c:v>35.810290285039912</c:v>
                </c:pt>
                <c:pt idx="35">
                  <c:v>35.817311632328604</c:v>
                </c:pt>
                <c:pt idx="36">
                  <c:v>35.708432352700157</c:v>
                </c:pt>
                <c:pt idx="37">
                  <c:v>35.485985903950166</c:v>
                </c:pt>
                <c:pt idx="38">
                  <c:v>35.185063764219912</c:v>
                </c:pt>
                <c:pt idx="39">
                  <c:v>36.141616128503522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B-4DB9-B0A1-E04680DD1373}"/>
            </c:ext>
          </c:extLst>
        </c:ser>
        <c:ser>
          <c:idx val="1"/>
          <c:order val="1"/>
          <c:tx>
            <c:strRef>
              <c:f>'delta 300 NB'!$O$141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NB'!$O$142:$O$181</c:f>
              <c:numCache>
                <c:formatCode>0.00</c:formatCode>
                <c:ptCount val="40"/>
                <c:pt idx="0">
                  <c:v>45.605034992542571</c:v>
                </c:pt>
                <c:pt idx="1">
                  <c:v>44.506007901250761</c:v>
                </c:pt>
                <c:pt idx="2">
                  <c:v>44.863075435520081</c:v>
                </c:pt>
                <c:pt idx="3">
                  <c:v>45.029172676019407</c:v>
                </c:pt>
                <c:pt idx="4">
                  <c:v>45.117773370268978</c:v>
                </c:pt>
                <c:pt idx="5">
                  <c:v>45.122950819672134</c:v>
                </c:pt>
                <c:pt idx="6">
                  <c:v>44.985250737463126</c:v>
                </c:pt>
                <c:pt idx="7">
                  <c:v>44.74969675113924</c:v>
                </c:pt>
                <c:pt idx="8">
                  <c:v>44.457009866588002</c:v>
                </c:pt>
                <c:pt idx="9">
                  <c:v>45.644513644185857</c:v>
                </c:pt>
                <c:pt idx="10">
                  <c:v>45.856145297183893</c:v>
                </c:pt>
                <c:pt idx="11">
                  <c:v>45.972301892977136</c:v>
                </c:pt>
                <c:pt idx="12">
                  <c:v>45.891859111992524</c:v>
                </c:pt>
                <c:pt idx="13">
                  <c:v>45.968534906588005</c:v>
                </c:pt>
                <c:pt idx="14">
                  <c:v>45.92831740933152</c:v>
                </c:pt>
                <c:pt idx="15">
                  <c:v>45.968534906588005</c:v>
                </c:pt>
                <c:pt idx="16">
                  <c:v>46.02157235591109</c:v>
                </c:pt>
                <c:pt idx="17">
                  <c:v>46.102022751860481</c:v>
                </c:pt>
                <c:pt idx="18">
                  <c:v>46.186253135091718</c:v>
                </c:pt>
                <c:pt idx="19">
                  <c:v>46.183981903419337</c:v>
                </c:pt>
                <c:pt idx="20">
                  <c:v>46.306161588014497</c:v>
                </c:pt>
                <c:pt idx="21">
                  <c:v>46.385838387149647</c:v>
                </c:pt>
                <c:pt idx="22">
                  <c:v>46.190796268668954</c:v>
                </c:pt>
                <c:pt idx="23">
                  <c:v>46.09673348302821</c:v>
                </c:pt>
                <c:pt idx="24">
                  <c:v>46.016292144039589</c:v>
                </c:pt>
                <c:pt idx="25">
                  <c:v>46.01176721241621</c:v>
                </c:pt>
                <c:pt idx="26">
                  <c:v>46.053494165464798</c:v>
                </c:pt>
                <c:pt idx="27">
                  <c:v>46.174899210069164</c:v>
                </c:pt>
                <c:pt idx="28">
                  <c:v>46.344101883266951</c:v>
                </c:pt>
                <c:pt idx="29">
                  <c:v>46.262907720045895</c:v>
                </c:pt>
                <c:pt idx="30">
                  <c:v>46.134683776652416</c:v>
                </c:pt>
                <c:pt idx="31">
                  <c:v>46.103534194479053</c:v>
                </c:pt>
                <c:pt idx="32">
                  <c:v>45.965814204787314</c:v>
                </c:pt>
                <c:pt idx="33">
                  <c:v>45.93584553098723</c:v>
                </c:pt>
                <c:pt idx="34">
                  <c:v>45.894867970299465</c:v>
                </c:pt>
                <c:pt idx="35">
                  <c:v>45.893363491829348</c:v>
                </c:pt>
                <c:pt idx="36">
                  <c:v>45.890354830779316</c:v>
                </c:pt>
                <c:pt idx="37">
                  <c:v>45.85313882970005</c:v>
                </c:pt>
                <c:pt idx="38">
                  <c:v>45.897124872963317</c:v>
                </c:pt>
                <c:pt idx="39">
                  <c:v>45.85313882970005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B-4DB9-B0A1-E04680DD1373}"/>
            </c:ext>
          </c:extLst>
        </c:ser>
        <c:ser>
          <c:idx val="2"/>
          <c:order val="2"/>
          <c:tx>
            <c:strRef>
              <c:f>'delta 300 NB'!$P$141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NB'!$P$142:$P$181</c:f>
              <c:numCache>
                <c:formatCode>0.00</c:formatCode>
                <c:ptCount val="40"/>
                <c:pt idx="0">
                  <c:v>67.731467064396099</c:v>
                </c:pt>
                <c:pt idx="1">
                  <c:v>68.726128223202139</c:v>
                </c:pt>
                <c:pt idx="2">
                  <c:v>68.667136465691001</c:v>
                </c:pt>
                <c:pt idx="3">
                  <c:v>68.670512652419021</c:v>
                </c:pt>
                <c:pt idx="4">
                  <c:v>68.639664300817941</c:v>
                </c:pt>
                <c:pt idx="5">
                  <c:v>68.647540983606575</c:v>
                </c:pt>
                <c:pt idx="6">
                  <c:v>68.666011143887232</c:v>
                </c:pt>
                <c:pt idx="7">
                  <c:v>68.681769006327244</c:v>
                </c:pt>
                <c:pt idx="8">
                  <c:v>68.754712033303832</c:v>
                </c:pt>
                <c:pt idx="9">
                  <c:v>67.68827337539949</c:v>
                </c:pt>
                <c:pt idx="10">
                  <c:v>67.657279611841474</c:v>
                </c:pt>
                <c:pt idx="11">
                  <c:v>68.753585183971154</c:v>
                </c:pt>
                <c:pt idx="12">
                  <c:v>68.714864045367378</c:v>
                </c:pt>
                <c:pt idx="13">
                  <c:v>68.666011143887246</c:v>
                </c:pt>
                <c:pt idx="14">
                  <c:v>68.667136465691001</c:v>
                </c:pt>
                <c:pt idx="15">
                  <c:v>68.666011143887246</c:v>
                </c:pt>
                <c:pt idx="16">
                  <c:v>68.684020719952784</c:v>
                </c:pt>
                <c:pt idx="17">
                  <c:v>68.722748582106675</c:v>
                </c:pt>
                <c:pt idx="18">
                  <c:v>68.767109814271436</c:v>
                </c:pt>
                <c:pt idx="19">
                  <c:v>67.616300036062029</c:v>
                </c:pt>
                <c:pt idx="20">
                  <c:v>67.615191699313201</c:v>
                </c:pt>
                <c:pt idx="21">
                  <c:v>68.759219800032781</c:v>
                </c:pt>
                <c:pt idx="22">
                  <c:v>68.691902880469527</c:v>
                </c:pt>
                <c:pt idx="23">
                  <c:v>68.673889171160226</c:v>
                </c:pt>
                <c:pt idx="24">
                  <c:v>68.635164150726922</c:v>
                </c:pt>
                <c:pt idx="25">
                  <c:v>68.628415031876372</c:v>
                </c:pt>
                <c:pt idx="26">
                  <c:v>68.670512652419021</c:v>
                </c:pt>
                <c:pt idx="27">
                  <c:v>68.668261824379684</c:v>
                </c:pt>
                <c:pt idx="28">
                  <c:v>68.717116585533759</c:v>
                </c:pt>
                <c:pt idx="29">
                  <c:v>67.693820685133588</c:v>
                </c:pt>
                <c:pt idx="30">
                  <c:v>67.727026894144259</c:v>
                </c:pt>
                <c:pt idx="31">
                  <c:v>68.684020719952784</c:v>
                </c:pt>
                <c:pt idx="32">
                  <c:v>68.600805527358446</c:v>
                </c:pt>
                <c:pt idx="33">
                  <c:v>68.637414152010365</c:v>
                </c:pt>
                <c:pt idx="34">
                  <c:v>68.596436591322586</c:v>
                </c:pt>
                <c:pt idx="35">
                  <c:v>68.594187933323497</c:v>
                </c:pt>
                <c:pt idx="36">
                  <c:v>68.630664590674428</c:v>
                </c:pt>
                <c:pt idx="37">
                  <c:v>68.636289132929036</c:v>
                </c:pt>
                <c:pt idx="38">
                  <c:v>68.681769006327244</c:v>
                </c:pt>
                <c:pt idx="39">
                  <c:v>67.734797574168169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8B-4DB9-B0A1-E04680DD1373}"/>
            </c:ext>
          </c:extLst>
        </c:ser>
        <c:ser>
          <c:idx val="3"/>
          <c:order val="3"/>
          <c:tx>
            <c:strRef>
              <c:f>'delta 300 NB'!$Q$141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NB'!$Q$142:$Q$181</c:f>
              <c:numCache>
                <c:formatCode>0.00</c:formatCode>
                <c:ptCount val="40"/>
                <c:pt idx="0">
                  <c:v>48.473276187042103</c:v>
                </c:pt>
                <c:pt idx="1">
                  <c:v>48.522203826041341</c:v>
                </c:pt>
                <c:pt idx="2">
                  <c:v>48.345597272980548</c:v>
                </c:pt>
                <c:pt idx="3">
                  <c:v>48.225055723089028</c:v>
                </c:pt>
                <c:pt idx="4">
                  <c:v>48.191191174783221</c:v>
                </c:pt>
                <c:pt idx="5">
                  <c:v>48.196721311475414</c:v>
                </c:pt>
                <c:pt idx="6">
                  <c:v>48.262864634546048</c:v>
                </c:pt>
                <c:pt idx="7">
                  <c:v>48.396878995508644</c:v>
                </c:pt>
                <c:pt idx="8">
                  <c:v>48.554430130789655</c:v>
                </c:pt>
                <c:pt idx="9">
                  <c:v>48.471687290010649</c:v>
                </c:pt>
                <c:pt idx="10">
                  <c:v>48.396878995508651</c:v>
                </c:pt>
                <c:pt idx="11">
                  <c:v>48.389740227812837</c:v>
                </c:pt>
                <c:pt idx="12">
                  <c:v>48.309376690213554</c:v>
                </c:pt>
                <c:pt idx="13">
                  <c:v>48.139954113405445</c:v>
                </c:pt>
                <c:pt idx="14">
                  <c:v>48.140743047247582</c:v>
                </c:pt>
                <c:pt idx="15">
                  <c:v>48.139954113405445</c:v>
                </c:pt>
                <c:pt idx="16">
                  <c:v>48.111599239394138</c:v>
                </c:pt>
                <c:pt idx="17">
                  <c:v>48.110021965052617</c:v>
                </c:pt>
                <c:pt idx="18">
                  <c:v>48.153369506417718</c:v>
                </c:pt>
                <c:pt idx="19">
                  <c:v>48.069042389273186</c:v>
                </c:pt>
                <c:pt idx="20">
                  <c:v>47.863359942301699</c:v>
                </c:pt>
                <c:pt idx="21">
                  <c:v>46.59072283232257</c:v>
                </c:pt>
                <c:pt idx="22">
                  <c:v>46.969523091299571</c:v>
                </c:pt>
                <c:pt idx="23">
                  <c:v>47.162080212413741</c:v>
                </c:pt>
                <c:pt idx="24">
                  <c:v>47.327531100949003</c:v>
                </c:pt>
                <c:pt idx="25">
                  <c:v>47.322877230935646</c:v>
                </c:pt>
                <c:pt idx="26">
                  <c:v>47.20073423364363</c:v>
                </c:pt>
                <c:pt idx="27">
                  <c:v>47.035301058703993</c:v>
                </c:pt>
                <c:pt idx="28">
                  <c:v>46.712887839897718</c:v>
                </c:pt>
                <c:pt idx="29">
                  <c:v>47.861006392394685</c:v>
                </c:pt>
                <c:pt idx="30">
                  <c:v>48.060376616352819</c:v>
                </c:pt>
                <c:pt idx="31">
                  <c:v>48.111599239394131</c:v>
                </c:pt>
                <c:pt idx="32">
                  <c:v>48.053308883722451</c:v>
                </c:pt>
                <c:pt idx="33">
                  <c:v>48.066678686751132</c:v>
                </c:pt>
                <c:pt idx="34">
                  <c:v>48.066678686751132</c:v>
                </c:pt>
                <c:pt idx="35">
                  <c:v>48.06510301421055</c:v>
                </c:pt>
                <c:pt idx="36">
                  <c:v>48.102925510120457</c:v>
                </c:pt>
                <c:pt idx="37">
                  <c:v>48.229798393705956</c:v>
                </c:pt>
                <c:pt idx="38">
                  <c:v>48.27394026817035</c:v>
                </c:pt>
                <c:pt idx="39">
                  <c:v>48.311752171775119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8B-4DB9-B0A1-E04680DD1373}"/>
            </c:ext>
          </c:extLst>
        </c:ser>
        <c:ser>
          <c:idx val="4"/>
          <c:order val="4"/>
          <c:tx>
            <c:strRef>
              <c:f>'delta 300 NB'!$R$141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NB'!$R$142:$R$181</c:f>
              <c:numCache>
                <c:formatCode>0.00</c:formatCode>
                <c:ptCount val="40"/>
                <c:pt idx="0">
                  <c:v>51.874190746234405</c:v>
                </c:pt>
                <c:pt idx="1">
                  <c:v>51.841712702653972</c:v>
                </c:pt>
                <c:pt idx="2">
                  <c:v>51.746177420147816</c:v>
                </c:pt>
                <c:pt idx="3">
                  <c:v>51.666775927625537</c:v>
                </c:pt>
                <c:pt idx="4">
                  <c:v>51.633419115839168</c:v>
                </c:pt>
                <c:pt idx="5">
                  <c:v>51.598360655737714</c:v>
                </c:pt>
                <c:pt idx="6">
                  <c:v>51.622418879056049</c:v>
                </c:pt>
                <c:pt idx="7">
                  <c:v>51.634265482083734</c:v>
                </c:pt>
                <c:pt idx="8">
                  <c:v>51.668469531582915</c:v>
                </c:pt>
                <c:pt idx="9">
                  <c:v>51.626649184626729</c:v>
                </c:pt>
                <c:pt idx="10">
                  <c:v>51.388388027407153</c:v>
                </c:pt>
                <c:pt idx="11">
                  <c:v>50.110628533967059</c:v>
                </c:pt>
                <c:pt idx="12">
                  <c:v>50.440070148984645</c:v>
                </c:pt>
                <c:pt idx="13">
                  <c:v>50.721075057358249</c:v>
                </c:pt>
                <c:pt idx="14">
                  <c:v>50.762877136629577</c:v>
                </c:pt>
                <c:pt idx="15">
                  <c:v>50.721075057358249</c:v>
                </c:pt>
                <c:pt idx="16">
                  <c:v>50.61143531571701</c:v>
                </c:pt>
                <c:pt idx="17">
                  <c:v>50.404878208700787</c:v>
                </c:pt>
                <c:pt idx="18">
                  <c:v>50.120485877743718</c:v>
                </c:pt>
                <c:pt idx="19">
                  <c:v>51.429367603186577</c:v>
                </c:pt>
                <c:pt idx="20">
                  <c:v>51.633419115839168</c:v>
                </c:pt>
                <c:pt idx="21">
                  <c:v>51.671857072611047</c:v>
                </c:pt>
                <c:pt idx="22">
                  <c:v>51.600898404839583</c:v>
                </c:pt>
                <c:pt idx="23">
                  <c:v>51.587366626784451</c:v>
                </c:pt>
                <c:pt idx="24">
                  <c:v>51.589057710904591</c:v>
                </c:pt>
                <c:pt idx="25">
                  <c:v>51.624956979202523</c:v>
                </c:pt>
                <c:pt idx="26">
                  <c:v>51.666775927625537</c:v>
                </c:pt>
                <c:pt idx="27">
                  <c:v>51.747025467894716</c:v>
                </c:pt>
                <c:pt idx="28">
                  <c:v>51.834915015325102</c:v>
                </c:pt>
                <c:pt idx="29">
                  <c:v>51.876741517783977</c:v>
                </c:pt>
                <c:pt idx="30">
                  <c:v>51.95273448383238</c:v>
                </c:pt>
                <c:pt idx="31">
                  <c:v>51.963805652088389</c:v>
                </c:pt>
                <c:pt idx="32">
                  <c:v>51.696191754805326</c:v>
                </c:pt>
                <c:pt idx="33">
                  <c:v>51.672704027274662</c:v>
                </c:pt>
                <c:pt idx="34">
                  <c:v>51.631726466586898</c:v>
                </c:pt>
                <c:pt idx="35">
                  <c:v>51.630033928308016</c:v>
                </c:pt>
                <c:pt idx="36">
                  <c:v>51.667622715725642</c:v>
                </c:pt>
                <c:pt idx="37">
                  <c:v>51.794787739714792</c:v>
                </c:pt>
                <c:pt idx="38">
                  <c:v>51.962102088319185</c:v>
                </c:pt>
                <c:pt idx="39">
                  <c:v>51.95869529585314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8B-4DB9-B0A1-E04680DD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77216"/>
        <c:axId val="410979960"/>
      </c:scatterChart>
      <c:scatterChart>
        <c:scatterStyle val="smoothMarker"/>
        <c:varyColors val="0"/>
        <c:ser>
          <c:idx val="5"/>
          <c:order val="5"/>
          <c:tx>
            <c:strRef>
              <c:f>'delta 300 NB'!$L$141</c:f>
              <c:strCache>
                <c:ptCount val="1"/>
                <c:pt idx="0">
                  <c:v>Reactivity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300 NB'!$K$142:$K$181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'delta 300 NB'!$L$142:$L$181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8B-4DB9-B0A1-E04680DD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61024"/>
        <c:axId val="410978784"/>
      </c:scatterChart>
      <c:valAx>
        <c:axId val="410977216"/>
        <c:scaling>
          <c:orientation val="minMax"/>
          <c:max val="4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Recycled 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9960"/>
        <c:crosses val="autoZero"/>
        <c:crossBetween val="midCat"/>
      </c:valAx>
      <c:valAx>
        <c:axId val="410979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77216"/>
        <c:crosses val="autoZero"/>
        <c:crossBetween val="midCat"/>
      </c:valAx>
      <c:valAx>
        <c:axId val="41097878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1024"/>
        <c:crosses val="max"/>
        <c:crossBetween val="midCat"/>
      </c:valAx>
      <c:valAx>
        <c:axId val="3951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9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254'!$F$16:$F$55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254'!$N$16:$N$55</c:f>
              <c:numCache>
                <c:formatCode>0.00%</c:formatCode>
                <c:ptCount val="40"/>
                <c:pt idx="0">
                  <c:v>1.3692747615165984E-3</c:v>
                </c:pt>
                <c:pt idx="1">
                  <c:v>1.5747107371380357E-2</c:v>
                </c:pt>
                <c:pt idx="2">
                  <c:v>3.6526211524087922E-3</c:v>
                </c:pt>
                <c:pt idx="3">
                  <c:v>-2.2878713977449506E-3</c:v>
                </c:pt>
                <c:pt idx="4">
                  <c:v>-3.4953919962944524E-3</c:v>
                </c:pt>
                <c:pt idx="5">
                  <c:v>-3.4460675252101312E-3</c:v>
                </c:pt>
                <c:pt idx="6">
                  <c:v>-1.4617575805242814E-3</c:v>
                </c:pt>
                <c:pt idx="7">
                  <c:v>6.1859776212626477E-3</c:v>
                </c:pt>
                <c:pt idx="8">
                  <c:v>1.6992935916674941E-2</c:v>
                </c:pt>
                <c:pt idx="9">
                  <c:v>1.9508992745122422E-3</c:v>
                </c:pt>
                <c:pt idx="10">
                  <c:v>2.8809384804916746E-3</c:v>
                </c:pt>
                <c:pt idx="11">
                  <c:v>2.2663979904669139E-2</c:v>
                </c:pt>
                <c:pt idx="12">
                  <c:v>9.3609267155511343E-3</c:v>
                </c:pt>
                <c:pt idx="13">
                  <c:v>8.522754643322095E-4</c:v>
                </c:pt>
                <c:pt idx="14">
                  <c:v>-1.9434817797363284E-3</c:v>
                </c:pt>
                <c:pt idx="15">
                  <c:v>-1.726960849014422E-3</c:v>
                </c:pt>
                <c:pt idx="16">
                  <c:v>1.3556117131190957E-3</c:v>
                </c:pt>
                <c:pt idx="17">
                  <c:v>1.0715635569710844E-2</c:v>
                </c:pt>
                <c:pt idx="18">
                  <c:v>2.2895910015622783E-2</c:v>
                </c:pt>
                <c:pt idx="19">
                  <c:v>2.8544564130617168E-3</c:v>
                </c:pt>
                <c:pt idx="20">
                  <c:v>2.5237672271471619E-3</c:v>
                </c:pt>
                <c:pt idx="21">
                  <c:v>2.1560672321588419E-2</c:v>
                </c:pt>
                <c:pt idx="22">
                  <c:v>8.7798935196655593E-3</c:v>
                </c:pt>
                <c:pt idx="23">
                  <c:v>5.7089688152032602E-4</c:v>
                </c:pt>
                <c:pt idx="24">
                  <c:v>-2.280727210353487E-3</c:v>
                </c:pt>
                <c:pt idx="25">
                  <c:v>-2.5680676213776839E-3</c:v>
                </c:pt>
                <c:pt idx="26">
                  <c:v>-6.5468805077858398E-4</c:v>
                </c:pt>
                <c:pt idx="27">
                  <c:v>6.5537510523607616E-3</c:v>
                </c:pt>
                <c:pt idx="28">
                  <c:v>1.8397843717023007E-2</c:v>
                </c:pt>
                <c:pt idx="29">
                  <c:v>1.5953089682710119E-3</c:v>
                </c:pt>
                <c:pt idx="30">
                  <c:v>1.1019506786373162E-3</c:v>
                </c:pt>
                <c:pt idx="31">
                  <c:v>1.4922120795473667E-2</c:v>
                </c:pt>
                <c:pt idx="32">
                  <c:v>2.1124982032645167E-3</c:v>
                </c:pt>
                <c:pt idx="33">
                  <c:v>-4.1602763560492804E-3</c:v>
                </c:pt>
                <c:pt idx="34">
                  <c:v>-5.407473798703411E-3</c:v>
                </c:pt>
                <c:pt idx="35">
                  <c:v>-5.3096055147932664E-3</c:v>
                </c:pt>
                <c:pt idx="36">
                  <c:v>-4.1613014778043101E-3</c:v>
                </c:pt>
                <c:pt idx="37">
                  <c:v>2.3321364953293724E-3</c:v>
                </c:pt>
                <c:pt idx="38">
                  <c:v>1.3602695302694819E-2</c:v>
                </c:pt>
                <c:pt idx="39">
                  <c:v>1.2234997359073167E-3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0-4EC7-969D-CE616E2F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19855"/>
        <c:axId val="1501776367"/>
      </c:scatterChart>
      <c:valAx>
        <c:axId val="16330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367"/>
        <c:crosses val="autoZero"/>
        <c:crossBetween val="midCat"/>
      </c:valAx>
      <c:valAx>
        <c:axId val="15017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reactivity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254'!$G$16:$G$55</c:f>
              <c:numCache>
                <c:formatCode>_("$"* #,##0.00_);_("$"* \(#,##0.00\);_("$"* "-"??_);_(@_)</c:formatCode>
                <c:ptCount val="40"/>
                <c:pt idx="0">
                  <c:v>-0.26602213211203124</c:v>
                </c:pt>
                <c:pt idx="1">
                  <c:v>-0.20953782456534689</c:v>
                </c:pt>
                <c:pt idx="2">
                  <c:v>-0.11877630748155121</c:v>
                </c:pt>
                <c:pt idx="3">
                  <c:v>-6.8544944312921866E-2</c:v>
                </c:pt>
                <c:pt idx="4">
                  <c:v>-5.0177477956740289E-2</c:v>
                </c:pt>
                <c:pt idx="5">
                  <c:v>-5.1401811439912029E-2</c:v>
                </c:pt>
                <c:pt idx="6">
                  <c:v>-7.7118235989232828E-2</c:v>
                </c:pt>
                <c:pt idx="7">
                  <c:v>-0.1445198634824168</c:v>
                </c:pt>
                <c:pt idx="8">
                  <c:v>-0.22549572627819617</c:v>
                </c:pt>
                <c:pt idx="9">
                  <c:v>-0.28936716583680083</c:v>
                </c:pt>
                <c:pt idx="10">
                  <c:v>-0.31395008812692365</c:v>
                </c:pt>
                <c:pt idx="11">
                  <c:v>-0.26725060580776155</c:v>
                </c:pt>
                <c:pt idx="12">
                  <c:v>-0.16046154719450967</c:v>
                </c:pt>
                <c:pt idx="13">
                  <c:v>-9.1817984162919142E-2</c:v>
                </c:pt>
                <c:pt idx="14">
                  <c:v>-6.487102857852306E-2</c:v>
                </c:pt>
                <c:pt idx="15">
                  <c:v>-6.6095643683564964E-2</c:v>
                </c:pt>
                <c:pt idx="16">
                  <c:v>-9.9169126477725161E-2</c:v>
                </c:pt>
                <c:pt idx="17">
                  <c:v>-0.17640720661762099</c:v>
                </c:pt>
                <c:pt idx="18">
                  <c:v>-0.26970762395166376</c:v>
                </c:pt>
                <c:pt idx="19">
                  <c:v>-0.32378590102794197</c:v>
                </c:pt>
                <c:pt idx="20">
                  <c:v>-0.31640889968019076</c:v>
                </c:pt>
                <c:pt idx="21">
                  <c:v>-0.25865178516143938</c:v>
                </c:pt>
                <c:pt idx="22">
                  <c:v>-0.15555599036515547</c:v>
                </c:pt>
                <c:pt idx="23">
                  <c:v>-8.6917692369820249E-2</c:v>
                </c:pt>
                <c:pt idx="24">
                  <c:v>-5.6299380027103198E-2</c:v>
                </c:pt>
                <c:pt idx="25">
                  <c:v>-5.3850548801265746E-2</c:v>
                </c:pt>
                <c:pt idx="26">
                  <c:v>-7.5893409604016776E-2</c:v>
                </c:pt>
                <c:pt idx="27">
                  <c:v>-0.134711572031459</c:v>
                </c:pt>
                <c:pt idx="28">
                  <c:v>-0.22672342208599547</c:v>
                </c:pt>
                <c:pt idx="29">
                  <c:v>-0.28322291023487395</c:v>
                </c:pt>
                <c:pt idx="30">
                  <c:v>-0.25865178516143938</c:v>
                </c:pt>
                <c:pt idx="31">
                  <c:v>-0.18376808306786957</c:v>
                </c:pt>
                <c:pt idx="32">
                  <c:v>-9.7943877368095053E-2</c:v>
                </c:pt>
                <c:pt idx="33">
                  <c:v>-5.0177477956740289E-2</c:v>
                </c:pt>
                <c:pt idx="34">
                  <c:v>-3.1815291024096873E-2</c:v>
                </c:pt>
                <c:pt idx="35">
                  <c:v>-3.1815291024096873E-2</c:v>
                </c:pt>
                <c:pt idx="36">
                  <c:v>-4.7728881382061529E-2</c:v>
                </c:pt>
                <c:pt idx="37">
                  <c:v>-9.9169126477725161E-2</c:v>
                </c:pt>
                <c:pt idx="38">
                  <c:v>-0.17272708610683754</c:v>
                </c:pt>
                <c:pt idx="39">
                  <c:v>-0.2488259763010518</c:v>
                </c:pt>
              </c:numCache>
            </c:numRef>
          </c:xVal>
          <c:yVal>
            <c:numRef>
              <c:f>'tapp 254'!$N$16:$N$55</c:f>
              <c:numCache>
                <c:formatCode>0.00%</c:formatCode>
                <c:ptCount val="40"/>
                <c:pt idx="0">
                  <c:v>1.3692747615165984E-3</c:v>
                </c:pt>
                <c:pt idx="1">
                  <c:v>1.5747107371380357E-2</c:v>
                </c:pt>
                <c:pt idx="2">
                  <c:v>3.6526211524087922E-3</c:v>
                </c:pt>
                <c:pt idx="3">
                  <c:v>-2.2878713977449506E-3</c:v>
                </c:pt>
                <c:pt idx="4">
                  <c:v>-3.4953919962944524E-3</c:v>
                </c:pt>
                <c:pt idx="5">
                  <c:v>-3.4460675252101312E-3</c:v>
                </c:pt>
                <c:pt idx="6">
                  <c:v>-1.4617575805242814E-3</c:v>
                </c:pt>
                <c:pt idx="7">
                  <c:v>6.1859776212626477E-3</c:v>
                </c:pt>
                <c:pt idx="8">
                  <c:v>1.6992935916674941E-2</c:v>
                </c:pt>
                <c:pt idx="9">
                  <c:v>1.9508992745122422E-3</c:v>
                </c:pt>
                <c:pt idx="10">
                  <c:v>2.8809384804916746E-3</c:v>
                </c:pt>
                <c:pt idx="11">
                  <c:v>2.2663979904669139E-2</c:v>
                </c:pt>
                <c:pt idx="12">
                  <c:v>9.3609267155511343E-3</c:v>
                </c:pt>
                <c:pt idx="13">
                  <c:v>8.522754643322095E-4</c:v>
                </c:pt>
                <c:pt idx="14">
                  <c:v>-1.9434817797363284E-3</c:v>
                </c:pt>
                <c:pt idx="15">
                  <c:v>-1.726960849014422E-3</c:v>
                </c:pt>
                <c:pt idx="16">
                  <c:v>1.3556117131190957E-3</c:v>
                </c:pt>
                <c:pt idx="17">
                  <c:v>1.0715635569710844E-2</c:v>
                </c:pt>
                <c:pt idx="18">
                  <c:v>2.2895910015622783E-2</c:v>
                </c:pt>
                <c:pt idx="19">
                  <c:v>2.8544564130617168E-3</c:v>
                </c:pt>
                <c:pt idx="20">
                  <c:v>2.5237672271471619E-3</c:v>
                </c:pt>
                <c:pt idx="21">
                  <c:v>2.1560672321588419E-2</c:v>
                </c:pt>
                <c:pt idx="22">
                  <c:v>8.7798935196655593E-3</c:v>
                </c:pt>
                <c:pt idx="23">
                  <c:v>5.7089688152032602E-4</c:v>
                </c:pt>
                <c:pt idx="24">
                  <c:v>-2.280727210353487E-3</c:v>
                </c:pt>
                <c:pt idx="25">
                  <c:v>-2.5680676213776839E-3</c:v>
                </c:pt>
                <c:pt idx="26">
                  <c:v>-6.5468805077858398E-4</c:v>
                </c:pt>
                <c:pt idx="27">
                  <c:v>6.5537510523607616E-3</c:v>
                </c:pt>
                <c:pt idx="28">
                  <c:v>1.8397843717023007E-2</c:v>
                </c:pt>
                <c:pt idx="29">
                  <c:v>1.5953089682710119E-3</c:v>
                </c:pt>
                <c:pt idx="30">
                  <c:v>1.1019506786373162E-3</c:v>
                </c:pt>
                <c:pt idx="31">
                  <c:v>1.4922120795473667E-2</c:v>
                </c:pt>
                <c:pt idx="32">
                  <c:v>2.1124982032645167E-3</c:v>
                </c:pt>
                <c:pt idx="33">
                  <c:v>-4.1602763560492804E-3</c:v>
                </c:pt>
                <c:pt idx="34">
                  <c:v>-5.407473798703411E-3</c:v>
                </c:pt>
                <c:pt idx="35">
                  <c:v>-5.3096055147932664E-3</c:v>
                </c:pt>
                <c:pt idx="36">
                  <c:v>-4.1613014778043101E-3</c:v>
                </c:pt>
                <c:pt idx="37">
                  <c:v>2.3321364953293724E-3</c:v>
                </c:pt>
                <c:pt idx="38">
                  <c:v>1.3602695302694819E-2</c:v>
                </c:pt>
                <c:pt idx="39">
                  <c:v>1.2234997359073167E-3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E-4D20-8E97-09FD94A6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32911"/>
        <c:axId val="1501790511"/>
      </c:scatterChart>
      <c:valAx>
        <c:axId val="16382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</a:t>
                </a:r>
                <a:r>
                  <a:rPr lang="en-US" baseline="0"/>
                  <a:t>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0511"/>
        <c:crosses val="autoZero"/>
        <c:crossBetween val="midCat"/>
      </c:valAx>
      <c:valAx>
        <c:axId val="1501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254'!$I$15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'tapp 254'!$F$16:$F$55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254'!$I$16:$I$55</c:f>
              <c:numCache>
                <c:formatCode>0.00</c:formatCode>
                <c:ptCount val="40"/>
                <c:pt idx="0" formatCode="General">
                  <c:v>68.48</c:v>
                </c:pt>
                <c:pt idx="1">
                  <c:v>45.720226595500833</c:v>
                </c:pt>
                <c:pt idx="2">
                  <c:v>45.720226595500833</c:v>
                </c:pt>
                <c:pt idx="3">
                  <c:v>45.720226595500833</c:v>
                </c:pt>
                <c:pt idx="4">
                  <c:v>45.720226595500833</c:v>
                </c:pt>
                <c:pt idx="5">
                  <c:v>45.720226595500833</c:v>
                </c:pt>
                <c:pt idx="6">
                  <c:v>45.720226595500833</c:v>
                </c:pt>
                <c:pt idx="7">
                  <c:v>45.720226595500833</c:v>
                </c:pt>
                <c:pt idx="8">
                  <c:v>45.720226595500833</c:v>
                </c:pt>
                <c:pt idx="9" formatCode="General">
                  <c:v>68.48</c:v>
                </c:pt>
                <c:pt idx="10" formatCode="General">
                  <c:v>68.48</c:v>
                </c:pt>
                <c:pt idx="11">
                  <c:v>51.368741609090016</c:v>
                </c:pt>
                <c:pt idx="12">
                  <c:v>51.368741609090016</c:v>
                </c:pt>
                <c:pt idx="13">
                  <c:v>51.368741609090016</c:v>
                </c:pt>
                <c:pt idx="14">
                  <c:v>51.368741609090016</c:v>
                </c:pt>
                <c:pt idx="15">
                  <c:v>51.368741609090016</c:v>
                </c:pt>
                <c:pt idx="16">
                  <c:v>51.368741609090016</c:v>
                </c:pt>
                <c:pt idx="17">
                  <c:v>51.368741609090016</c:v>
                </c:pt>
                <c:pt idx="18">
                  <c:v>51.368741609090016</c:v>
                </c:pt>
                <c:pt idx="19" formatCode="General">
                  <c:v>68.48</c:v>
                </c:pt>
                <c:pt idx="20" formatCode="General">
                  <c:v>68.48</c:v>
                </c:pt>
                <c:pt idx="21">
                  <c:v>47.930515079079207</c:v>
                </c:pt>
                <c:pt idx="22">
                  <c:v>47.930515079079207</c:v>
                </c:pt>
                <c:pt idx="23">
                  <c:v>47.930515079079207</c:v>
                </c:pt>
                <c:pt idx="24">
                  <c:v>47.930515079079207</c:v>
                </c:pt>
                <c:pt idx="25">
                  <c:v>47.930515079079207</c:v>
                </c:pt>
                <c:pt idx="26">
                  <c:v>47.930515079079207</c:v>
                </c:pt>
                <c:pt idx="27">
                  <c:v>47.930515079079207</c:v>
                </c:pt>
                <c:pt idx="28">
                  <c:v>47.930515079079207</c:v>
                </c:pt>
                <c:pt idx="29" formatCode="General">
                  <c:v>68.48</c:v>
                </c:pt>
                <c:pt idx="30" formatCode="General">
                  <c:v>68.48</c:v>
                </c:pt>
                <c:pt idx="31">
                  <c:v>36.502504993614721</c:v>
                </c:pt>
                <c:pt idx="32">
                  <c:v>36.502504993614721</c:v>
                </c:pt>
                <c:pt idx="33">
                  <c:v>36.502504993614721</c:v>
                </c:pt>
                <c:pt idx="34">
                  <c:v>36.502504993614721</c:v>
                </c:pt>
                <c:pt idx="35">
                  <c:v>36.502504993614721</c:v>
                </c:pt>
                <c:pt idx="36">
                  <c:v>36.502504993614721</c:v>
                </c:pt>
                <c:pt idx="37">
                  <c:v>36.502504993614721</c:v>
                </c:pt>
                <c:pt idx="38">
                  <c:v>36.502504993614721</c:v>
                </c:pt>
                <c:pt idx="39" formatCode="General">
                  <c:v>68.48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F-4115-9FC9-44D7D398EB19}"/>
            </c:ext>
          </c:extLst>
        </c:ser>
        <c:ser>
          <c:idx val="1"/>
          <c:order val="1"/>
          <c:tx>
            <c:strRef>
              <c:f>'tapp 254'!$L$15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'tapp 254'!$F$16:$F$55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254'!$L$16:$L$55</c:f>
              <c:numCache>
                <c:formatCode>General</c:formatCode>
                <c:ptCount val="40"/>
                <c:pt idx="0">
                  <c:v>67.610938172101982</c:v>
                </c:pt>
                <c:pt idx="1">
                  <c:v>43.757824812698793</c:v>
                </c:pt>
                <c:pt idx="2">
                  <c:v>44.576655140418218</c:v>
                </c:pt>
                <c:pt idx="3">
                  <c:v>45.049780701251144</c:v>
                </c:pt>
                <c:pt idx="4">
                  <c:v>45.226549645011708</c:v>
                </c:pt>
                <c:pt idx="5">
                  <c:v>45.214702237225232</c:v>
                </c:pt>
                <c:pt idx="6">
                  <c:v>44.967972725651023</c:v>
                </c:pt>
                <c:pt idx="7">
                  <c:v>44.339820406733459</c:v>
                </c:pt>
                <c:pt idx="8">
                  <c:v>43.61838333277354</c:v>
                </c:pt>
                <c:pt idx="9">
                  <c:v>67.536235610743049</c:v>
                </c:pt>
                <c:pt idx="10">
                  <c:v>67.457837105123573</c:v>
                </c:pt>
                <c:pt idx="11">
                  <c:v>48.88680378864079</c:v>
                </c:pt>
                <c:pt idx="12">
                  <c:v>49.835263485926859</c:v>
                </c:pt>
                <c:pt idx="13">
                  <c:v>50.474401162516131</c:v>
                </c:pt>
                <c:pt idx="14">
                  <c:v>50.732042330929254</c:v>
                </c:pt>
                <c:pt idx="15">
                  <c:v>50.720248643934326</c:v>
                </c:pt>
                <c:pt idx="16">
                  <c:v>50.404789869241398</c:v>
                </c:pt>
                <c:pt idx="17">
                  <c:v>49.690193183178792</c:v>
                </c:pt>
                <c:pt idx="18">
                  <c:v>48.865601435694536</c:v>
                </c:pt>
                <c:pt idx="19">
                  <c:v>67.426545099039828</c:v>
                </c:pt>
                <c:pt idx="20">
                  <c:v>67.450010500882215</c:v>
                </c:pt>
                <c:pt idx="21">
                  <c:v>45.534697505294531</c:v>
                </c:pt>
                <c:pt idx="22">
                  <c:v>46.446456069013365</c:v>
                </c:pt>
                <c:pt idx="23">
                  <c:v>47.084222797089424</c:v>
                </c:pt>
                <c:pt idx="24">
                  <c:v>47.377232096059586</c:v>
                </c:pt>
                <c:pt idx="25">
                  <c:v>47.400902121342142</c:v>
                </c:pt>
                <c:pt idx="26">
                  <c:v>47.189099598602319</c:v>
                </c:pt>
                <c:pt idx="27">
                  <c:v>46.637423772262785</c:v>
                </c:pt>
                <c:pt idx="28">
                  <c:v>45.81142262443683</c:v>
                </c:pt>
                <c:pt idx="29">
                  <c:v>67.55587296867111</c:v>
                </c:pt>
                <c:pt idx="30">
                  <c:v>67.634573996132858</c:v>
                </c:pt>
                <c:pt idx="31">
                  <c:v>34.791978501841292</c:v>
                </c:pt>
                <c:pt idx="32">
                  <c:v>35.560648170485862</c:v>
                </c:pt>
                <c:pt idx="33">
                  <c:v>36.010822916046074</c:v>
                </c:pt>
                <c:pt idx="34">
                  <c:v>36.18844627377073</c:v>
                </c:pt>
                <c:pt idx="35">
                  <c:v>36.18844627377073</c:v>
                </c:pt>
                <c:pt idx="36">
                  <c:v>36.034358801414236</c:v>
                </c:pt>
                <c:pt idx="37">
                  <c:v>35.54931949164208</c:v>
                </c:pt>
                <c:pt idx="38">
                  <c:v>34.888131294353684</c:v>
                </c:pt>
                <c:pt idx="39">
                  <c:v>67.66612254331325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F-4115-9FC9-44D7D398EB19}"/>
            </c:ext>
          </c:extLst>
        </c:ser>
        <c:ser>
          <c:idx val="2"/>
          <c:order val="2"/>
          <c:tx>
            <c:strRef>
              <c:f>'tapp 254'!$M$15</c:f>
              <c:strCache>
                <c:ptCount val="1"/>
                <c:pt idx="0">
                  <c:v>Model 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'tapp 254'!$F$16:$F$55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254'!$M$16:$M$55</c:f>
              <c:numCache>
                <c:formatCode>0.00</c:formatCode>
                <c:ptCount val="40"/>
                <c:pt idx="0">
                  <c:v>67.703643061809245</c:v>
                </c:pt>
                <c:pt idx="1">
                  <c:v>44.457908267697199</c:v>
                </c:pt>
                <c:pt idx="2">
                  <c:v>44.740073679901755</c:v>
                </c:pt>
                <c:pt idx="3">
                  <c:v>44.9469478648153</c:v>
                </c:pt>
                <c:pt idx="4">
                  <c:v>45.069015768015319</c:v>
                </c:pt>
                <c:pt idx="5">
                  <c:v>45.059424418033586</c:v>
                </c:pt>
                <c:pt idx="6">
                  <c:v>44.902336395042319</c:v>
                </c:pt>
                <c:pt idx="7">
                  <c:v>44.615812826432212</c:v>
                </c:pt>
                <c:pt idx="8">
                  <c:v>44.372400694239779</c:v>
                </c:pt>
                <c:pt idx="9">
                  <c:v>67.668249549697066</c:v>
                </c:pt>
                <c:pt idx="10">
                  <c:v>67.652740488507632</c:v>
                </c:pt>
                <c:pt idx="11">
                  <c:v>50.020466639377823</c:v>
                </c:pt>
                <c:pt idx="12">
                  <c:v>50.306175911978514</c:v>
                </c:pt>
                <c:pt idx="13">
                  <c:v>50.517455950743432</c:v>
                </c:pt>
                <c:pt idx="14">
                  <c:v>50.63363678040475</c:v>
                </c:pt>
                <c:pt idx="15">
                  <c:v>50.632807767244621</c:v>
                </c:pt>
                <c:pt idx="16">
                  <c:v>50.473211946554891</c:v>
                </c:pt>
                <c:pt idx="17">
                  <c:v>50.228422655597583</c:v>
                </c:pt>
                <c:pt idx="18">
                  <c:v>50.01064056182166</c:v>
                </c:pt>
                <c:pt idx="19">
                  <c:v>67.619562191987171</c:v>
                </c:pt>
                <c:pt idx="20">
                  <c:v>67.620669330015062</c:v>
                </c:pt>
                <c:pt idx="21">
                  <c:v>46.538090014571289</c:v>
                </c:pt>
                <c:pt idx="22">
                  <c:v>46.857863117746241</c:v>
                </c:pt>
                <c:pt idx="23">
                  <c:v>47.111118387661875</c:v>
                </c:pt>
                <c:pt idx="24">
                  <c:v>47.269423435811809</c:v>
                </c:pt>
                <c:pt idx="25">
                  <c:v>47.279485206228621</c:v>
                </c:pt>
                <c:pt idx="26">
                  <c:v>47.158225671759098</c:v>
                </c:pt>
                <c:pt idx="27">
                  <c:v>46.94509020660751</c:v>
                </c:pt>
                <c:pt idx="28">
                  <c:v>46.6700509276696</c:v>
                </c:pt>
                <c:pt idx="29">
                  <c:v>67.663817663817653</c:v>
                </c:pt>
                <c:pt idx="30">
                  <c:v>67.709186179793662</c:v>
                </c:pt>
                <c:pt idx="31">
                  <c:v>35.319013081419143</c:v>
                </c:pt>
                <c:pt idx="32">
                  <c:v>35.635929006483721</c:v>
                </c:pt>
                <c:pt idx="33">
                  <c:v>35.861628630365743</c:v>
                </c:pt>
                <c:pt idx="34">
                  <c:v>35.993810685573003</c:v>
                </c:pt>
                <c:pt idx="35">
                  <c:v>35.997314732946926</c:v>
                </c:pt>
                <c:pt idx="36">
                  <c:v>35.885030371498267</c:v>
                </c:pt>
                <c:pt idx="37">
                  <c:v>35.632419156774468</c:v>
                </c:pt>
                <c:pt idx="38">
                  <c:v>35.369248403471431</c:v>
                </c:pt>
                <c:pt idx="39">
                  <c:v>67.749013443369194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FF-4115-9FC9-44D7D398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83983"/>
        <c:axId val="1649673487"/>
      </c:scatterChart>
      <c:valAx>
        <c:axId val="1503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73487"/>
        <c:crosses val="autoZero"/>
        <c:crossBetween val="midCat"/>
      </c:valAx>
      <c:valAx>
        <c:axId val="16496734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300'!$F$16:$F$55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300'!$N$16:$N$55</c:f>
              <c:numCache>
                <c:formatCode>0.00%</c:formatCode>
                <c:ptCount val="40"/>
                <c:pt idx="0">
                  <c:v>1.2234997359073167E-3</c:v>
                </c:pt>
                <c:pt idx="1">
                  <c:v>1.4613418026259947E-2</c:v>
                </c:pt>
                <c:pt idx="2">
                  <c:v>3.6363076464107527E-3</c:v>
                </c:pt>
                <c:pt idx="3">
                  <c:v>-3.1213383061002875E-3</c:v>
                </c:pt>
                <c:pt idx="4">
                  <c:v>-4.1609907041070321E-3</c:v>
                </c:pt>
                <c:pt idx="5">
                  <c:v>-3.9473875653855666E-3</c:v>
                </c:pt>
                <c:pt idx="6">
                  <c:v>-1.2186604388306501E-3</c:v>
                </c:pt>
                <c:pt idx="7">
                  <c:v>5.4326226336657481E-3</c:v>
                </c:pt>
                <c:pt idx="8">
                  <c:v>1.657512574177758E-2</c:v>
                </c:pt>
                <c:pt idx="9">
                  <c:v>1.6967531780811484E-3</c:v>
                </c:pt>
                <c:pt idx="10">
                  <c:v>2.350139726061685E-3</c:v>
                </c:pt>
                <c:pt idx="11">
                  <c:v>2.2259778720215312E-2</c:v>
                </c:pt>
                <c:pt idx="12">
                  <c:v>8.9758640117553259E-3</c:v>
                </c:pt>
                <c:pt idx="13">
                  <c:v>8.8602868438952549E-4</c:v>
                </c:pt>
                <c:pt idx="14">
                  <c:v>-1.7433618995055015E-3</c:v>
                </c:pt>
                <c:pt idx="15">
                  <c:v>-1.5105891852063994E-3</c:v>
                </c:pt>
                <c:pt idx="16">
                  <c:v>1.3392597942643873E-3</c:v>
                </c:pt>
                <c:pt idx="17">
                  <c:v>1.0268315077206455E-2</c:v>
                </c:pt>
                <c:pt idx="18">
                  <c:v>2.2043692877508965E-2</c:v>
                </c:pt>
                <c:pt idx="19">
                  <c:v>2.1763052925918101E-3</c:v>
                </c:pt>
                <c:pt idx="20">
                  <c:v>1.7131807549405939E-3</c:v>
                </c:pt>
                <c:pt idx="21">
                  <c:v>2.1157607986613508E-2</c:v>
                </c:pt>
                <c:pt idx="22">
                  <c:v>8.0641818677224114E-3</c:v>
                </c:pt>
                <c:pt idx="23">
                  <c:v>8.0100507828560871E-4</c:v>
                </c:pt>
                <c:pt idx="24">
                  <c:v>-2.0634332429002302E-3</c:v>
                </c:pt>
                <c:pt idx="25">
                  <c:v>-2.4981862851745007E-3</c:v>
                </c:pt>
                <c:pt idx="26">
                  <c:v>-8.3492419507880935E-4</c:v>
                </c:pt>
                <c:pt idx="27">
                  <c:v>6.2021793710853052E-3</c:v>
                </c:pt>
                <c:pt idx="28">
                  <c:v>1.8023033163167248E-2</c:v>
                </c:pt>
                <c:pt idx="29">
                  <c:v>1.3156649511134155E-3</c:v>
                </c:pt>
                <c:pt idx="30">
                  <c:v>9.200851707644158E-4</c:v>
                </c:pt>
                <c:pt idx="31">
                  <c:v>1.4431681344408974E-2</c:v>
                </c:pt>
                <c:pt idx="32">
                  <c:v>1.6959787505188178E-3</c:v>
                </c:pt>
                <c:pt idx="33">
                  <c:v>-4.2253060178895204E-3</c:v>
                </c:pt>
                <c:pt idx="34">
                  <c:v>-5.5345344509794801E-3</c:v>
                </c:pt>
                <c:pt idx="35">
                  <c:v>-5.4366128908672449E-3</c:v>
                </c:pt>
                <c:pt idx="36">
                  <c:v>-4.6201611253251611E-3</c:v>
                </c:pt>
                <c:pt idx="37">
                  <c:v>2.014204704228177E-3</c:v>
                </c:pt>
                <c:pt idx="38">
                  <c:v>1.325405284566661E-2</c:v>
                </c:pt>
                <c:pt idx="39">
                  <c:v>4.7953433604455773E-4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D-499A-B215-A00E6B95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19855"/>
        <c:axId val="1501776367"/>
      </c:scatterChart>
      <c:valAx>
        <c:axId val="16330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367"/>
        <c:crosses val="autoZero"/>
        <c:crossBetween val="midCat"/>
      </c:valAx>
      <c:valAx>
        <c:axId val="15017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reactivity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300'!$G$16:$G$55</c:f>
              <c:numCache>
                <c:formatCode>_("$"* #,##0.00_);_("$"* \(#,##0.00\);_("$"* "-"??_);_(@_)</c:formatCode>
                <c:ptCount val="40"/>
                <c:pt idx="0">
                  <c:v>-0.2488259763010518</c:v>
                </c:pt>
                <c:pt idx="1">
                  <c:v>-0.20831045854742006</c:v>
                </c:pt>
                <c:pt idx="2">
                  <c:v>-0.11877630748155121</c:v>
                </c:pt>
                <c:pt idx="3">
                  <c:v>-6.9769629838613831E-2</c:v>
                </c:pt>
                <c:pt idx="4">
                  <c:v>-5.1401811439912029E-2</c:v>
                </c:pt>
                <c:pt idx="5">
                  <c:v>-5.262616838786232E-2</c:v>
                </c:pt>
                <c:pt idx="6">
                  <c:v>-7.8343085853398914E-2</c:v>
                </c:pt>
                <c:pt idx="7">
                  <c:v>-0.14084157783601858</c:v>
                </c:pt>
                <c:pt idx="8">
                  <c:v>-0.22426805403125136</c:v>
                </c:pt>
                <c:pt idx="9">
                  <c:v>-0.28813826752686589</c:v>
                </c:pt>
                <c:pt idx="10">
                  <c:v>-0.3127207177652091</c:v>
                </c:pt>
                <c:pt idx="11">
                  <c:v>-0.26602213211203124</c:v>
                </c:pt>
                <c:pt idx="12">
                  <c:v>-0.15923512270148107</c:v>
                </c:pt>
                <c:pt idx="13">
                  <c:v>-9.3043115827151773E-2</c:v>
                </c:pt>
                <c:pt idx="14">
                  <c:v>-6.6095643683564964E-2</c:v>
                </c:pt>
                <c:pt idx="15">
                  <c:v>-6.7320282261454811E-2</c:v>
                </c:pt>
                <c:pt idx="16">
                  <c:v>-9.9169126477725161E-2</c:v>
                </c:pt>
                <c:pt idx="17">
                  <c:v>-0.17027379009255383</c:v>
                </c:pt>
                <c:pt idx="18">
                  <c:v>-0.26847910308742179</c:v>
                </c:pt>
                <c:pt idx="19">
                  <c:v>-0.32255634176935516</c:v>
                </c:pt>
                <c:pt idx="20">
                  <c:v>-0.3127207177652091</c:v>
                </c:pt>
                <c:pt idx="21">
                  <c:v>-0.2574234765340136</c:v>
                </c:pt>
                <c:pt idx="22">
                  <c:v>-0.1518770697287169</c:v>
                </c:pt>
                <c:pt idx="23">
                  <c:v>-8.8142730089865548E-2</c:v>
                </c:pt>
                <c:pt idx="24">
                  <c:v>-5.7523830840913719E-2</c:v>
                </c:pt>
                <c:pt idx="25">
                  <c:v>-5.5074952680769701E-2</c:v>
                </c:pt>
                <c:pt idx="26">
                  <c:v>-7.5893409604016776E-2</c:v>
                </c:pt>
                <c:pt idx="27">
                  <c:v>-0.13225973428934518</c:v>
                </c:pt>
                <c:pt idx="28">
                  <c:v>-0.22549572627819617</c:v>
                </c:pt>
                <c:pt idx="29">
                  <c:v>-0.28076537314801076</c:v>
                </c:pt>
                <c:pt idx="30">
                  <c:v>-0.25619519148503106</c:v>
                </c:pt>
                <c:pt idx="31">
                  <c:v>-0.18376808306786957</c:v>
                </c:pt>
                <c:pt idx="32">
                  <c:v>-9.6718651748895476E-2</c:v>
                </c:pt>
                <c:pt idx="33">
                  <c:v>-5.1401811439912029E-2</c:v>
                </c:pt>
                <c:pt idx="34">
                  <c:v>-3.303927261652137E-2</c:v>
                </c:pt>
                <c:pt idx="35">
                  <c:v>-3.303927261652137E-2</c:v>
                </c:pt>
                <c:pt idx="36">
                  <c:v>-4.7728881382061529E-2</c:v>
                </c:pt>
                <c:pt idx="37">
                  <c:v>-9.7943877368095053E-2</c:v>
                </c:pt>
                <c:pt idx="38">
                  <c:v>-0.17395376941118473</c:v>
                </c:pt>
                <c:pt idx="39">
                  <c:v>-0.24759785628235423</c:v>
                </c:pt>
              </c:numCache>
            </c:numRef>
          </c:xVal>
          <c:yVal>
            <c:numRef>
              <c:f>'tapp 300'!$N$16:$N$55</c:f>
              <c:numCache>
                <c:formatCode>0.00%</c:formatCode>
                <c:ptCount val="40"/>
                <c:pt idx="0">
                  <c:v>1.2234997359073167E-3</c:v>
                </c:pt>
                <c:pt idx="1">
                  <c:v>1.4613418026259947E-2</c:v>
                </c:pt>
                <c:pt idx="2">
                  <c:v>3.6363076464107527E-3</c:v>
                </c:pt>
                <c:pt idx="3">
                  <c:v>-3.1213383061002875E-3</c:v>
                </c:pt>
                <c:pt idx="4">
                  <c:v>-4.1609907041070321E-3</c:v>
                </c:pt>
                <c:pt idx="5">
                  <c:v>-3.9473875653855666E-3</c:v>
                </c:pt>
                <c:pt idx="6">
                  <c:v>-1.2186604388306501E-3</c:v>
                </c:pt>
                <c:pt idx="7">
                  <c:v>5.4326226336657481E-3</c:v>
                </c:pt>
                <c:pt idx="8">
                  <c:v>1.657512574177758E-2</c:v>
                </c:pt>
                <c:pt idx="9">
                  <c:v>1.6967531780811484E-3</c:v>
                </c:pt>
                <c:pt idx="10">
                  <c:v>2.350139726061685E-3</c:v>
                </c:pt>
                <c:pt idx="11">
                  <c:v>2.2259778720215312E-2</c:v>
                </c:pt>
                <c:pt idx="12">
                  <c:v>8.9758640117553259E-3</c:v>
                </c:pt>
                <c:pt idx="13">
                  <c:v>8.8602868438952549E-4</c:v>
                </c:pt>
                <c:pt idx="14">
                  <c:v>-1.7433618995055015E-3</c:v>
                </c:pt>
                <c:pt idx="15">
                  <c:v>-1.5105891852063994E-3</c:v>
                </c:pt>
                <c:pt idx="16">
                  <c:v>1.3392597942643873E-3</c:v>
                </c:pt>
                <c:pt idx="17">
                  <c:v>1.0268315077206455E-2</c:v>
                </c:pt>
                <c:pt idx="18">
                  <c:v>2.2043692877508965E-2</c:v>
                </c:pt>
                <c:pt idx="19">
                  <c:v>2.1763052925918101E-3</c:v>
                </c:pt>
                <c:pt idx="20">
                  <c:v>1.7131807549405939E-3</c:v>
                </c:pt>
                <c:pt idx="21">
                  <c:v>2.1157607986613508E-2</c:v>
                </c:pt>
                <c:pt idx="22">
                  <c:v>8.0641818677224114E-3</c:v>
                </c:pt>
                <c:pt idx="23">
                  <c:v>8.0100507828560871E-4</c:v>
                </c:pt>
                <c:pt idx="24">
                  <c:v>-2.0634332429002302E-3</c:v>
                </c:pt>
                <c:pt idx="25">
                  <c:v>-2.4981862851745007E-3</c:v>
                </c:pt>
                <c:pt idx="26">
                  <c:v>-8.3492419507880935E-4</c:v>
                </c:pt>
                <c:pt idx="27">
                  <c:v>6.2021793710853052E-3</c:v>
                </c:pt>
                <c:pt idx="28">
                  <c:v>1.8023033163167248E-2</c:v>
                </c:pt>
                <c:pt idx="29">
                  <c:v>1.3156649511134155E-3</c:v>
                </c:pt>
                <c:pt idx="30">
                  <c:v>9.200851707644158E-4</c:v>
                </c:pt>
                <c:pt idx="31">
                  <c:v>1.4431681344408974E-2</c:v>
                </c:pt>
                <c:pt idx="32">
                  <c:v>1.6959787505188178E-3</c:v>
                </c:pt>
                <c:pt idx="33">
                  <c:v>-4.2253060178895204E-3</c:v>
                </c:pt>
                <c:pt idx="34">
                  <c:v>-5.5345344509794801E-3</c:v>
                </c:pt>
                <c:pt idx="35">
                  <c:v>-5.4366128908672449E-3</c:v>
                </c:pt>
                <c:pt idx="36">
                  <c:v>-4.6201611253251611E-3</c:v>
                </c:pt>
                <c:pt idx="37">
                  <c:v>2.014204704228177E-3</c:v>
                </c:pt>
                <c:pt idx="38">
                  <c:v>1.325405284566661E-2</c:v>
                </c:pt>
                <c:pt idx="39">
                  <c:v>4.7953433604455773E-4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2-4FBC-914B-1024F9B2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32911"/>
        <c:axId val="1501790511"/>
      </c:scatterChart>
      <c:valAx>
        <c:axId val="16382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</a:t>
                </a:r>
                <a:r>
                  <a:rPr lang="en-US" baseline="0"/>
                  <a:t>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0511"/>
        <c:crosses val="autoZero"/>
        <c:crossBetween val="midCat"/>
      </c:valAx>
      <c:valAx>
        <c:axId val="1501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300'!$I$15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'tapp 300'!$F$16:$F$55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300'!$I$16:$I$55</c:f>
              <c:numCache>
                <c:formatCode>0.00</c:formatCode>
                <c:ptCount val="40"/>
                <c:pt idx="0" formatCode="General">
                  <c:v>68.48</c:v>
                </c:pt>
                <c:pt idx="1">
                  <c:v>45.720226595500833</c:v>
                </c:pt>
                <c:pt idx="2">
                  <c:v>45.720226595500833</c:v>
                </c:pt>
                <c:pt idx="3">
                  <c:v>45.720226595500833</c:v>
                </c:pt>
                <c:pt idx="4">
                  <c:v>45.720226595500833</c:v>
                </c:pt>
                <c:pt idx="5">
                  <c:v>45.720226595500833</c:v>
                </c:pt>
                <c:pt idx="6">
                  <c:v>45.720226595500833</c:v>
                </c:pt>
                <c:pt idx="7">
                  <c:v>45.720226595500833</c:v>
                </c:pt>
                <c:pt idx="8">
                  <c:v>45.720226595500833</c:v>
                </c:pt>
                <c:pt idx="9" formatCode="General">
                  <c:v>68.48</c:v>
                </c:pt>
                <c:pt idx="10" formatCode="General">
                  <c:v>68.48</c:v>
                </c:pt>
                <c:pt idx="11">
                  <c:v>51.368741609090016</c:v>
                </c:pt>
                <c:pt idx="12">
                  <c:v>51.368741609090016</c:v>
                </c:pt>
                <c:pt idx="13">
                  <c:v>51.368741609090016</c:v>
                </c:pt>
                <c:pt idx="14">
                  <c:v>51.368741609090016</c:v>
                </c:pt>
                <c:pt idx="15">
                  <c:v>51.368741609090016</c:v>
                </c:pt>
                <c:pt idx="16">
                  <c:v>51.368741609090016</c:v>
                </c:pt>
                <c:pt idx="17">
                  <c:v>51.368741609090016</c:v>
                </c:pt>
                <c:pt idx="18">
                  <c:v>51.368741609090016</c:v>
                </c:pt>
                <c:pt idx="19" formatCode="General">
                  <c:v>68.48</c:v>
                </c:pt>
                <c:pt idx="20" formatCode="General">
                  <c:v>68.48</c:v>
                </c:pt>
                <c:pt idx="21">
                  <c:v>47.930515079079207</c:v>
                </c:pt>
                <c:pt idx="22">
                  <c:v>47.930515079079207</c:v>
                </c:pt>
                <c:pt idx="23">
                  <c:v>47.930515079079207</c:v>
                </c:pt>
                <c:pt idx="24">
                  <c:v>47.930515079079207</c:v>
                </c:pt>
                <c:pt idx="25">
                  <c:v>47.930515079079207</c:v>
                </c:pt>
                <c:pt idx="26">
                  <c:v>47.930515079079207</c:v>
                </c:pt>
                <c:pt idx="27">
                  <c:v>47.930515079079207</c:v>
                </c:pt>
                <c:pt idx="28">
                  <c:v>47.930515079079207</c:v>
                </c:pt>
                <c:pt idx="29" formatCode="General">
                  <c:v>68.48</c:v>
                </c:pt>
                <c:pt idx="30" formatCode="General">
                  <c:v>68.48</c:v>
                </c:pt>
                <c:pt idx="31">
                  <c:v>36.502504993614721</c:v>
                </c:pt>
                <c:pt idx="32">
                  <c:v>36.502504993614721</c:v>
                </c:pt>
                <c:pt idx="33">
                  <c:v>36.502504993614721</c:v>
                </c:pt>
                <c:pt idx="34">
                  <c:v>36.502504993614721</c:v>
                </c:pt>
                <c:pt idx="35">
                  <c:v>36.502504993614721</c:v>
                </c:pt>
                <c:pt idx="36">
                  <c:v>36.502504993614721</c:v>
                </c:pt>
                <c:pt idx="37">
                  <c:v>36.502504993614721</c:v>
                </c:pt>
                <c:pt idx="38">
                  <c:v>36.502504993614721</c:v>
                </c:pt>
                <c:pt idx="39" formatCode="General">
                  <c:v>68.48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9F5-B46F-C53BB7440DE1}"/>
            </c:ext>
          </c:extLst>
        </c:ser>
        <c:ser>
          <c:idx val="1"/>
          <c:order val="1"/>
          <c:tx>
            <c:strRef>
              <c:f>'tapp 300'!$L$15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'tapp 300'!$F$16:$F$55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300'!$L$16:$L$55</c:f>
              <c:numCache>
                <c:formatCode>General</c:formatCode>
                <c:ptCount val="40"/>
                <c:pt idx="0">
                  <c:v>67.66612254331325</c:v>
                </c:pt>
                <c:pt idx="1">
                  <c:v>43.768603910456712</c:v>
                </c:pt>
                <c:pt idx="2">
                  <c:v>44.576655140418218</c:v>
                </c:pt>
                <c:pt idx="3">
                  <c:v>45.038067388708484</c:v>
                </c:pt>
                <c:pt idx="4">
                  <c:v>45.214702237225232</c:v>
                </c:pt>
                <c:pt idx="5">
                  <c:v>45.202863857177171</c:v>
                </c:pt>
                <c:pt idx="6">
                  <c:v>44.956321036273181</c:v>
                </c:pt>
                <c:pt idx="7">
                  <c:v>44.373431951851941</c:v>
                </c:pt>
                <c:pt idx="8">
                  <c:v>43.6290645696944</c:v>
                </c:pt>
                <c:pt idx="9">
                  <c:v>67.540161872426893</c:v>
                </c:pt>
                <c:pt idx="10">
                  <c:v>67.461751308719712</c:v>
                </c:pt>
                <c:pt idx="11">
                  <c:v>48.897414769259292</c:v>
                </c:pt>
                <c:pt idx="12">
                  <c:v>49.846473133351047</c:v>
                </c:pt>
                <c:pt idx="13">
                  <c:v>50.462779985406975</c:v>
                </c:pt>
                <c:pt idx="14">
                  <c:v>50.720248643934326</c:v>
                </c:pt>
                <c:pt idx="15">
                  <c:v>50.708462900803084</c:v>
                </c:pt>
                <c:pt idx="16">
                  <c:v>50.404789869241398</c:v>
                </c:pt>
                <c:pt idx="17">
                  <c:v>49.745845984167907</c:v>
                </c:pt>
                <c:pt idx="18">
                  <c:v>48.876199346585516</c:v>
                </c:pt>
                <c:pt idx="19">
                  <c:v>67.430454499244036</c:v>
                </c:pt>
                <c:pt idx="20">
                  <c:v>67.461751308719712</c:v>
                </c:pt>
                <c:pt idx="21">
                  <c:v>45.545252894058784</c:v>
                </c:pt>
                <c:pt idx="22">
                  <c:v>46.479992787631893</c:v>
                </c:pt>
                <c:pt idx="23">
                  <c:v>47.072611458533608</c:v>
                </c:pt>
                <c:pt idx="24">
                  <c:v>47.365409957583722</c:v>
                </c:pt>
                <c:pt idx="25">
                  <c:v>47.389062813477203</c:v>
                </c:pt>
                <c:pt idx="26">
                  <c:v>47.189099598602319</c:v>
                </c:pt>
                <c:pt idx="27">
                  <c:v>46.660039471025534</c:v>
                </c:pt>
                <c:pt idx="28">
                  <c:v>45.822161822728617</c:v>
                </c:pt>
                <c:pt idx="29">
                  <c:v>67.563732149000131</c:v>
                </c:pt>
                <c:pt idx="30">
                  <c:v>67.642457474848371</c:v>
                </c:pt>
                <c:pt idx="31">
                  <c:v>34.791978501841292</c:v>
                </c:pt>
                <c:pt idx="32">
                  <c:v>35.571987331054999</c:v>
                </c:pt>
                <c:pt idx="33">
                  <c:v>35.999071802059156</c:v>
                </c:pt>
                <c:pt idx="34">
                  <c:v>36.176524876490298</c:v>
                </c:pt>
                <c:pt idx="35">
                  <c:v>36.176524876490298</c:v>
                </c:pt>
                <c:pt idx="36">
                  <c:v>36.034358801414236</c:v>
                </c:pt>
                <c:pt idx="37">
                  <c:v>35.560648170485862</c:v>
                </c:pt>
                <c:pt idx="38">
                  <c:v>34.877409961840641</c:v>
                </c:pt>
                <c:pt idx="39">
                  <c:v>67.670068857169028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9-49F5-B46F-C53BB7440DE1}"/>
            </c:ext>
          </c:extLst>
        </c:ser>
        <c:ser>
          <c:idx val="2"/>
          <c:order val="2"/>
          <c:tx>
            <c:strRef>
              <c:f>'tapp 300'!$M$15</c:f>
              <c:strCache>
                <c:ptCount val="1"/>
                <c:pt idx="0">
                  <c:v>Model 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'tapp 300'!$F$16:$F$55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300'!$M$16:$M$55</c:f>
              <c:numCache>
                <c:formatCode>0.00</c:formatCode>
                <c:ptCount val="40"/>
                <c:pt idx="0">
                  <c:v>67.749013443369194</c:v>
                </c:pt>
                <c:pt idx="1">
                  <c:v>44.4176983035305</c:v>
                </c:pt>
                <c:pt idx="2">
                  <c:v>44.739341148732734</c:v>
                </c:pt>
                <c:pt idx="3">
                  <c:v>44.897925773128371</c:v>
                </c:pt>
                <c:pt idx="4">
                  <c:v>45.027343877918582</c:v>
                </c:pt>
                <c:pt idx="5">
                  <c:v>45.02513221016094</c:v>
                </c:pt>
                <c:pt idx="6">
                  <c:v>44.901601231212553</c:v>
                </c:pt>
                <c:pt idx="7">
                  <c:v>44.615812826432212</c:v>
                </c:pt>
                <c:pt idx="8">
                  <c:v>44.364410248015055</c:v>
                </c:pt>
                <c:pt idx="9">
                  <c:v>67.654955633410822</c:v>
                </c:pt>
                <c:pt idx="10">
                  <c:v>67.620669330015062</c:v>
                </c:pt>
                <c:pt idx="11">
                  <c:v>50.010640561821667</c:v>
                </c:pt>
                <c:pt idx="12">
                  <c:v>50.297940608322698</c:v>
                </c:pt>
                <c:pt idx="13">
                  <c:v>50.507531106745247</c:v>
                </c:pt>
                <c:pt idx="14">
                  <c:v>50.631978781230558</c:v>
                </c:pt>
                <c:pt idx="15">
                  <c:v>50.631978781230558</c:v>
                </c:pt>
                <c:pt idx="16">
                  <c:v>50.472385505870022</c:v>
                </c:pt>
                <c:pt idx="17">
                  <c:v>50.261951538965285</c:v>
                </c:pt>
                <c:pt idx="18">
                  <c:v>49.977896753278642</c:v>
                </c:pt>
                <c:pt idx="19">
                  <c:v>67.577523821998099</c:v>
                </c:pt>
                <c:pt idx="20">
                  <c:v>67.577523821998099</c:v>
                </c:pt>
                <c:pt idx="21">
                  <c:v>46.529710263545589</c:v>
                </c:pt>
                <c:pt idx="22">
                  <c:v>46.857863117746241</c:v>
                </c:pt>
                <c:pt idx="23">
                  <c:v>47.110347085789122</c:v>
                </c:pt>
                <c:pt idx="24">
                  <c:v>47.267875851231011</c:v>
                </c:pt>
                <c:pt idx="25">
                  <c:v>47.270971121734007</c:v>
                </c:pt>
                <c:pt idx="26">
                  <c:v>47.149733145607541</c:v>
                </c:pt>
                <c:pt idx="27">
                  <c:v>46.951239479975122</c:v>
                </c:pt>
                <c:pt idx="28">
                  <c:v>46.663173750736782</c:v>
                </c:pt>
                <c:pt idx="29">
                  <c:v>67.652740488507632</c:v>
                </c:pt>
                <c:pt idx="30">
                  <c:v>67.704751612797594</c:v>
                </c:pt>
                <c:pt idx="31">
                  <c:v>35.301437600288189</c:v>
                </c:pt>
                <c:pt idx="32">
                  <c:v>35.632419156774468</c:v>
                </c:pt>
                <c:pt idx="33">
                  <c:v>35.847604702184093</c:v>
                </c:pt>
                <c:pt idx="34">
                  <c:v>35.977406679764243</c:v>
                </c:pt>
                <c:pt idx="35">
                  <c:v>35.980910594129114</c:v>
                </c:pt>
                <c:pt idx="36">
                  <c:v>35.868639905703617</c:v>
                </c:pt>
                <c:pt idx="37">
                  <c:v>35.632419156774468</c:v>
                </c:pt>
                <c:pt idx="38">
                  <c:v>35.345886205485058</c:v>
                </c:pt>
                <c:pt idx="39">
                  <c:v>67.702534547121616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9-49F5-B46F-C53BB744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83983"/>
        <c:axId val="1649673487"/>
      </c:scatterChart>
      <c:valAx>
        <c:axId val="1503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73487"/>
        <c:crosses val="autoZero"/>
        <c:crossBetween val="midCat"/>
      </c:valAx>
      <c:valAx>
        <c:axId val="16496734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nb'!$F$16:$F$55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nb'!$N$16:$N$55</c:f>
              <c:numCache>
                <c:formatCode>0.00%</c:formatCode>
                <c:ptCount val="40"/>
                <c:pt idx="0">
                  <c:v>2.5324486087315366E-3</c:v>
                </c:pt>
                <c:pt idx="1">
                  <c:v>2.0377664576245427E-2</c:v>
                </c:pt>
                <c:pt idx="2">
                  <c:v>1.0370772363008216E-2</c:v>
                </c:pt>
                <c:pt idx="3">
                  <c:v>5.178574281290209E-3</c:v>
                </c:pt>
                <c:pt idx="4">
                  <c:v>3.5374281849698723E-3</c:v>
                </c:pt>
                <c:pt idx="5">
                  <c:v>3.9097530094619861E-3</c:v>
                </c:pt>
                <c:pt idx="6">
                  <c:v>5.740917632456293E-3</c:v>
                </c:pt>
                <c:pt idx="7">
                  <c:v>1.1359213580379647E-2</c:v>
                </c:pt>
                <c:pt idx="8">
                  <c:v>2.1925814341639576E-2</c:v>
                </c:pt>
                <c:pt idx="9">
                  <c:v>3.1129285680202724E-3</c:v>
                </c:pt>
                <c:pt idx="10">
                  <c:v>3.5812768695472992E-3</c:v>
                </c:pt>
                <c:pt idx="11">
                  <c:v>2.7621006427922385E-2</c:v>
                </c:pt>
                <c:pt idx="12">
                  <c:v>1.5533957172441699E-2</c:v>
                </c:pt>
                <c:pt idx="13">
                  <c:v>1.0308727913571391E-2</c:v>
                </c:pt>
                <c:pt idx="14">
                  <c:v>6.3487806156461296E-3</c:v>
                </c:pt>
                <c:pt idx="15">
                  <c:v>5.7589351318755198E-3</c:v>
                </c:pt>
                <c:pt idx="16">
                  <c:v>9.0694820053030881E-3</c:v>
                </c:pt>
                <c:pt idx="17">
                  <c:v>1.5727187100794328E-2</c:v>
                </c:pt>
                <c:pt idx="18">
                  <c:v>2.739190631624297E-2</c:v>
                </c:pt>
                <c:pt idx="19">
                  <c:v>3.2661656926263939E-3</c:v>
                </c:pt>
                <c:pt idx="20">
                  <c:v>2.7876672211244774E-3</c:v>
                </c:pt>
                <c:pt idx="21">
                  <c:v>2.4609424747028898E-2</c:v>
                </c:pt>
                <c:pt idx="22">
                  <c:v>1.2947399621591908E-2</c:v>
                </c:pt>
                <c:pt idx="23">
                  <c:v>6.943003800662398E-3</c:v>
                </c:pt>
                <c:pt idx="24">
                  <c:v>4.5668305161173737E-3</c:v>
                </c:pt>
                <c:pt idx="25">
                  <c:v>3.9770484807325427E-3</c:v>
                </c:pt>
                <c:pt idx="26">
                  <c:v>5.3252612482786021E-3</c:v>
                </c:pt>
                <c:pt idx="27">
                  <c:v>1.1244845737902971E-2</c:v>
                </c:pt>
                <c:pt idx="28">
                  <c:v>2.2412444458107476E-2</c:v>
                </c:pt>
                <c:pt idx="29">
                  <c:v>2.7315066346300086E-3</c:v>
                </c:pt>
                <c:pt idx="30">
                  <c:v>2.060748521572028E-3</c:v>
                </c:pt>
                <c:pt idx="31">
                  <c:v>1.3608230545702147E-2</c:v>
                </c:pt>
                <c:pt idx="32">
                  <c:v>2.1508319873274413E-3</c:v>
                </c:pt>
                <c:pt idx="33">
                  <c:v>-2.548817144575468E-3</c:v>
                </c:pt>
                <c:pt idx="34">
                  <c:v>-3.6297589774835072E-3</c:v>
                </c:pt>
                <c:pt idx="35">
                  <c:v>-3.7582797470062258E-3</c:v>
                </c:pt>
                <c:pt idx="36">
                  <c:v>-2.9240006756501152E-3</c:v>
                </c:pt>
                <c:pt idx="37">
                  <c:v>2.9153538908733962E-3</c:v>
                </c:pt>
                <c:pt idx="38">
                  <c:v>1.3161835254144756E-2</c:v>
                </c:pt>
                <c:pt idx="39">
                  <c:v>1.8847800604964255E-3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1-42FF-ABAA-6F851B4F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19855"/>
        <c:axId val="1501776367"/>
      </c:scatterChart>
      <c:valAx>
        <c:axId val="16330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76367"/>
        <c:crosses val="autoZero"/>
        <c:crossBetween val="midCat"/>
      </c:valAx>
      <c:valAx>
        <c:axId val="15017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reactivity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'tapp nb'!$G$16:$G$55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xVal>
          <c:yVal>
            <c:numRef>
              <c:f>'tapp nb'!$N$16:$N$55</c:f>
              <c:numCache>
                <c:formatCode>0.00%</c:formatCode>
                <c:ptCount val="40"/>
                <c:pt idx="0">
                  <c:v>2.5324486087315366E-3</c:v>
                </c:pt>
                <c:pt idx="1">
                  <c:v>2.0377664576245427E-2</c:v>
                </c:pt>
                <c:pt idx="2">
                  <c:v>1.0370772363008216E-2</c:v>
                </c:pt>
                <c:pt idx="3">
                  <c:v>5.178574281290209E-3</c:v>
                </c:pt>
                <c:pt idx="4">
                  <c:v>3.5374281849698723E-3</c:v>
                </c:pt>
                <c:pt idx="5">
                  <c:v>3.9097530094619861E-3</c:v>
                </c:pt>
                <c:pt idx="6">
                  <c:v>5.740917632456293E-3</c:v>
                </c:pt>
                <c:pt idx="7">
                  <c:v>1.1359213580379647E-2</c:v>
                </c:pt>
                <c:pt idx="8">
                  <c:v>2.1925814341639576E-2</c:v>
                </c:pt>
                <c:pt idx="9">
                  <c:v>3.1129285680202724E-3</c:v>
                </c:pt>
                <c:pt idx="10">
                  <c:v>3.5812768695472992E-3</c:v>
                </c:pt>
                <c:pt idx="11">
                  <c:v>2.7621006427922385E-2</c:v>
                </c:pt>
                <c:pt idx="12">
                  <c:v>1.5533957172441699E-2</c:v>
                </c:pt>
                <c:pt idx="13">
                  <c:v>1.0308727913571391E-2</c:v>
                </c:pt>
                <c:pt idx="14">
                  <c:v>6.3487806156461296E-3</c:v>
                </c:pt>
                <c:pt idx="15">
                  <c:v>5.7589351318755198E-3</c:v>
                </c:pt>
                <c:pt idx="16">
                  <c:v>9.0694820053030881E-3</c:v>
                </c:pt>
                <c:pt idx="17">
                  <c:v>1.5727187100794328E-2</c:v>
                </c:pt>
                <c:pt idx="18">
                  <c:v>2.739190631624297E-2</c:v>
                </c:pt>
                <c:pt idx="19">
                  <c:v>3.2661656926263939E-3</c:v>
                </c:pt>
                <c:pt idx="20">
                  <c:v>2.7876672211244774E-3</c:v>
                </c:pt>
                <c:pt idx="21">
                  <c:v>2.4609424747028898E-2</c:v>
                </c:pt>
                <c:pt idx="22">
                  <c:v>1.2947399621591908E-2</c:v>
                </c:pt>
                <c:pt idx="23">
                  <c:v>6.943003800662398E-3</c:v>
                </c:pt>
                <c:pt idx="24">
                  <c:v>4.5668305161173737E-3</c:v>
                </c:pt>
                <c:pt idx="25">
                  <c:v>3.9770484807325427E-3</c:v>
                </c:pt>
                <c:pt idx="26">
                  <c:v>5.3252612482786021E-3</c:v>
                </c:pt>
                <c:pt idx="27">
                  <c:v>1.1244845737902971E-2</c:v>
                </c:pt>
                <c:pt idx="28">
                  <c:v>2.2412444458107476E-2</c:v>
                </c:pt>
                <c:pt idx="29">
                  <c:v>2.7315066346300086E-3</c:v>
                </c:pt>
                <c:pt idx="30">
                  <c:v>2.060748521572028E-3</c:v>
                </c:pt>
                <c:pt idx="31">
                  <c:v>1.3608230545702147E-2</c:v>
                </c:pt>
                <c:pt idx="32">
                  <c:v>2.1508319873274413E-3</c:v>
                </c:pt>
                <c:pt idx="33">
                  <c:v>-2.548817144575468E-3</c:v>
                </c:pt>
                <c:pt idx="34">
                  <c:v>-3.6297589774835072E-3</c:v>
                </c:pt>
                <c:pt idx="35">
                  <c:v>-3.7582797470062258E-3</c:v>
                </c:pt>
                <c:pt idx="36">
                  <c:v>-2.9240006756501152E-3</c:v>
                </c:pt>
                <c:pt idx="37">
                  <c:v>2.9153538908733962E-3</c:v>
                </c:pt>
                <c:pt idx="38">
                  <c:v>1.3161835254144756E-2</c:v>
                </c:pt>
                <c:pt idx="39">
                  <c:v>1.8847800604964255E-3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8-49EB-9FDF-15590331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32911"/>
        <c:axId val="1501790511"/>
      </c:scatterChart>
      <c:valAx>
        <c:axId val="16382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</a:t>
                </a:r>
                <a:r>
                  <a:rPr lang="en-US" baseline="0"/>
                  <a:t>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0511"/>
        <c:crosses val="autoZero"/>
        <c:crossBetween val="midCat"/>
      </c:valAx>
      <c:valAx>
        <c:axId val="1501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'tapp nb'!$I$15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'tapp nb'!$F$16:$F$55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nb'!$I$16:$I$55</c:f>
              <c:numCache>
                <c:formatCode>0.00</c:formatCode>
                <c:ptCount val="40"/>
                <c:pt idx="0" formatCode="General">
                  <c:v>68.48</c:v>
                </c:pt>
                <c:pt idx="1">
                  <c:v>45.721964569574411</c:v>
                </c:pt>
                <c:pt idx="2">
                  <c:v>45.721964569574411</c:v>
                </c:pt>
                <c:pt idx="3">
                  <c:v>45.721964569574411</c:v>
                </c:pt>
                <c:pt idx="4">
                  <c:v>45.721964569574411</c:v>
                </c:pt>
                <c:pt idx="5">
                  <c:v>45.721964569574411</c:v>
                </c:pt>
                <c:pt idx="6">
                  <c:v>45.721964569574411</c:v>
                </c:pt>
                <c:pt idx="7">
                  <c:v>45.721964569574411</c:v>
                </c:pt>
                <c:pt idx="8">
                  <c:v>45.721964569574411</c:v>
                </c:pt>
                <c:pt idx="9" formatCode="General">
                  <c:v>68.48</c:v>
                </c:pt>
                <c:pt idx="10" formatCode="General">
                  <c:v>68.48</c:v>
                </c:pt>
                <c:pt idx="11">
                  <c:v>51.334786385014993</c:v>
                </c:pt>
                <c:pt idx="12">
                  <c:v>51.334786385014993</c:v>
                </c:pt>
                <c:pt idx="13">
                  <c:v>51.334786385014993</c:v>
                </c:pt>
                <c:pt idx="14">
                  <c:v>51.334786385014993</c:v>
                </c:pt>
                <c:pt idx="15">
                  <c:v>51.334786385014993</c:v>
                </c:pt>
                <c:pt idx="16">
                  <c:v>51.334786385014993</c:v>
                </c:pt>
                <c:pt idx="17">
                  <c:v>51.334786385014993</c:v>
                </c:pt>
                <c:pt idx="18">
                  <c:v>51.334786385014993</c:v>
                </c:pt>
                <c:pt idx="19" formatCode="General">
                  <c:v>68.48</c:v>
                </c:pt>
                <c:pt idx="20" formatCode="General">
                  <c:v>68.48</c:v>
                </c:pt>
                <c:pt idx="21">
                  <c:v>47.93431769390866</c:v>
                </c:pt>
                <c:pt idx="22">
                  <c:v>47.93431769390866</c:v>
                </c:pt>
                <c:pt idx="23">
                  <c:v>47.93431769390866</c:v>
                </c:pt>
                <c:pt idx="24">
                  <c:v>47.93431769390866</c:v>
                </c:pt>
                <c:pt idx="25">
                  <c:v>47.93431769390866</c:v>
                </c:pt>
                <c:pt idx="26">
                  <c:v>47.93431769390866</c:v>
                </c:pt>
                <c:pt idx="27">
                  <c:v>47.93431769390866</c:v>
                </c:pt>
                <c:pt idx="28">
                  <c:v>47.93431769390866</c:v>
                </c:pt>
                <c:pt idx="29" formatCode="General">
                  <c:v>68.48</c:v>
                </c:pt>
                <c:pt idx="30" formatCode="General">
                  <c:v>68.48</c:v>
                </c:pt>
                <c:pt idx="31">
                  <c:v>36.548893004047791</c:v>
                </c:pt>
                <c:pt idx="32">
                  <c:v>36.548893004047791</c:v>
                </c:pt>
                <c:pt idx="33">
                  <c:v>36.548893004047791</c:v>
                </c:pt>
                <c:pt idx="34">
                  <c:v>36.548893004047791</c:v>
                </c:pt>
                <c:pt idx="35">
                  <c:v>36.548893004047791</c:v>
                </c:pt>
                <c:pt idx="36">
                  <c:v>36.548893004047791</c:v>
                </c:pt>
                <c:pt idx="37">
                  <c:v>36.548893004047791</c:v>
                </c:pt>
                <c:pt idx="38">
                  <c:v>36.548893004047791</c:v>
                </c:pt>
                <c:pt idx="39" formatCode="General">
                  <c:v>68.48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5-411C-8BEA-18E532ED291D}"/>
            </c:ext>
          </c:extLst>
        </c:ser>
        <c:ser>
          <c:idx val="1"/>
          <c:order val="1"/>
          <c:tx>
            <c:strRef>
              <c:f>'tapp nb'!$L$15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'tapp nb'!$F$16:$F$55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nb'!$L$16:$L$55</c:f>
              <c:numCache>
                <c:formatCode>General</c:formatCode>
                <c:ptCount val="40"/>
                <c:pt idx="0">
                  <c:v>67.559940604861524</c:v>
                </c:pt>
                <c:pt idx="1">
                  <c:v>43.599079400611345</c:v>
                </c:pt>
                <c:pt idx="2">
                  <c:v>44.397810692673836</c:v>
                </c:pt>
                <c:pt idx="3">
                  <c:v>44.795985760491597</c:v>
                </c:pt>
                <c:pt idx="4">
                  <c:v>44.958172487105905</c:v>
                </c:pt>
                <c:pt idx="5">
                  <c:v>44.946531226909116</c:v>
                </c:pt>
                <c:pt idx="6">
                  <c:v>44.726994118303956</c:v>
                </c:pt>
                <c:pt idx="7">
                  <c:v>44.241375388085828</c:v>
                </c:pt>
                <c:pt idx="8">
                  <c:v>43.482253722068755</c:v>
                </c:pt>
                <c:pt idx="9">
                  <c:v>67.477564615489243</c:v>
                </c:pt>
                <c:pt idx="10">
                  <c:v>67.414980161311092</c:v>
                </c:pt>
                <c:pt idx="11">
                  <c:v>48.726522541123124</c:v>
                </c:pt>
                <c:pt idx="12">
                  <c:v>49.656536259515363</c:v>
                </c:pt>
                <c:pt idx="13">
                  <c:v>50.19820529510811</c:v>
                </c:pt>
                <c:pt idx="14">
                  <c:v>50.440594766270117</c:v>
                </c:pt>
                <c:pt idx="15">
                  <c:v>50.428975676283933</c:v>
                </c:pt>
                <c:pt idx="16">
                  <c:v>50.152415813858553</c:v>
                </c:pt>
                <c:pt idx="17">
                  <c:v>49.612151258319798</c:v>
                </c:pt>
                <c:pt idx="18">
                  <c:v>48.747590224055983</c:v>
                </c:pt>
                <c:pt idx="19">
                  <c:v>67.39545399662191</c:v>
                </c:pt>
                <c:pt idx="20">
                  <c:v>67.426703045762977</c:v>
                </c:pt>
                <c:pt idx="21">
                  <c:v>45.444151944870846</c:v>
                </c:pt>
                <c:pt idx="22">
                  <c:v>46.361389905800927</c:v>
                </c:pt>
                <c:pt idx="23">
                  <c:v>46.834633710251808</c:v>
                </c:pt>
                <c:pt idx="24">
                  <c:v>47.111394287664695</c:v>
                </c:pt>
                <c:pt idx="25">
                  <c:v>47.134671853940461</c:v>
                </c:pt>
                <c:pt idx="26">
                  <c:v>46.94937799273891</c:v>
                </c:pt>
                <c:pt idx="27">
                  <c:v>46.506396354063043</c:v>
                </c:pt>
                <c:pt idx="28">
                  <c:v>45.665937835708206</c:v>
                </c:pt>
                <c:pt idx="29">
                  <c:v>67.508914564808691</c:v>
                </c:pt>
                <c:pt idx="30">
                  <c:v>67.587458523601683</c:v>
                </c:pt>
                <c:pt idx="31">
                  <c:v>34.658887250430915</c:v>
                </c:pt>
                <c:pt idx="32">
                  <c:v>35.607129599587736</c:v>
                </c:pt>
                <c:pt idx="33">
                  <c:v>35.778318151879681</c:v>
                </c:pt>
                <c:pt idx="34">
                  <c:v>35.940273007688326</c:v>
                </c:pt>
                <c:pt idx="35">
                  <c:v>35.951923109228595</c:v>
                </c:pt>
                <c:pt idx="36">
                  <c:v>35.812843833025859</c:v>
                </c:pt>
                <c:pt idx="37">
                  <c:v>35.382531696873606</c:v>
                </c:pt>
                <c:pt idx="38">
                  <c:v>34.721963751548671</c:v>
                </c:pt>
                <c:pt idx="39">
                  <c:v>67.607132378298616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5-411C-8BEA-18E532ED291D}"/>
            </c:ext>
          </c:extLst>
        </c:ser>
        <c:ser>
          <c:idx val="2"/>
          <c:order val="2"/>
          <c:tx>
            <c:strRef>
              <c:f>'tapp nb'!$M$15</c:f>
              <c:strCache>
                <c:ptCount val="1"/>
                <c:pt idx="0">
                  <c:v>Model 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'tapp nb'!$F$16:$F$55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'tapp nb'!$M$16:$M$55</c:f>
              <c:numCache>
                <c:formatCode>0.00</c:formatCode>
                <c:ptCount val="40"/>
                <c:pt idx="0">
                  <c:v>67.731467064396099</c:v>
                </c:pt>
                <c:pt idx="1">
                  <c:v>44.506007901250761</c:v>
                </c:pt>
                <c:pt idx="2">
                  <c:v>44.863075435520081</c:v>
                </c:pt>
                <c:pt idx="3">
                  <c:v>45.029172676019407</c:v>
                </c:pt>
                <c:pt idx="4">
                  <c:v>45.117773370268978</c:v>
                </c:pt>
                <c:pt idx="5">
                  <c:v>45.122950819672134</c:v>
                </c:pt>
                <c:pt idx="6">
                  <c:v>44.985250737463126</c:v>
                </c:pt>
                <c:pt idx="7">
                  <c:v>44.74969675113924</c:v>
                </c:pt>
                <c:pt idx="8">
                  <c:v>44.457009866588002</c:v>
                </c:pt>
                <c:pt idx="9">
                  <c:v>67.68827337539949</c:v>
                </c:pt>
                <c:pt idx="10">
                  <c:v>67.657279611841474</c:v>
                </c:pt>
                <c:pt idx="11">
                  <c:v>50.110628533967059</c:v>
                </c:pt>
                <c:pt idx="12">
                  <c:v>50.440070148984645</c:v>
                </c:pt>
                <c:pt idx="13">
                  <c:v>50.721075057358249</c:v>
                </c:pt>
                <c:pt idx="14">
                  <c:v>50.762877136629577</c:v>
                </c:pt>
                <c:pt idx="15">
                  <c:v>50.721075057358249</c:v>
                </c:pt>
                <c:pt idx="16">
                  <c:v>50.61143531571701</c:v>
                </c:pt>
                <c:pt idx="17">
                  <c:v>50.404878208700787</c:v>
                </c:pt>
                <c:pt idx="18">
                  <c:v>50.120485877743718</c:v>
                </c:pt>
                <c:pt idx="19">
                  <c:v>67.616300036062029</c:v>
                </c:pt>
                <c:pt idx="20">
                  <c:v>67.615191699313201</c:v>
                </c:pt>
                <c:pt idx="21">
                  <c:v>46.59072283232257</c:v>
                </c:pt>
                <c:pt idx="22">
                  <c:v>46.969523091299571</c:v>
                </c:pt>
                <c:pt idx="23">
                  <c:v>47.162080212413741</c:v>
                </c:pt>
                <c:pt idx="24">
                  <c:v>47.327531100949003</c:v>
                </c:pt>
                <c:pt idx="25">
                  <c:v>47.322877230935646</c:v>
                </c:pt>
                <c:pt idx="26">
                  <c:v>47.20073423364363</c:v>
                </c:pt>
                <c:pt idx="27">
                  <c:v>47.035301058703993</c:v>
                </c:pt>
                <c:pt idx="28">
                  <c:v>46.712887839897718</c:v>
                </c:pt>
                <c:pt idx="29">
                  <c:v>67.693820685133588</c:v>
                </c:pt>
                <c:pt idx="30">
                  <c:v>67.727026894144259</c:v>
                </c:pt>
                <c:pt idx="31">
                  <c:v>35.137040194085635</c:v>
                </c:pt>
                <c:pt idx="32">
                  <c:v>35.683879629326434</c:v>
                </c:pt>
                <c:pt idx="33">
                  <c:v>35.687357602976618</c:v>
                </c:pt>
                <c:pt idx="34">
                  <c:v>35.810290285039912</c:v>
                </c:pt>
                <c:pt idx="35">
                  <c:v>35.817311632328604</c:v>
                </c:pt>
                <c:pt idx="36">
                  <c:v>35.708432352700157</c:v>
                </c:pt>
                <c:pt idx="37">
                  <c:v>35.485985903950166</c:v>
                </c:pt>
                <c:pt idx="38">
                  <c:v>35.185063764219912</c:v>
                </c:pt>
                <c:pt idx="39">
                  <c:v>67.734797574168169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5-411C-8BEA-18E532ED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83983"/>
        <c:axId val="1649673487"/>
      </c:scatterChart>
      <c:valAx>
        <c:axId val="1503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73487"/>
        <c:crosses val="autoZero"/>
        <c:crossBetween val="midCat"/>
      </c:valAx>
      <c:valAx>
        <c:axId val="16496734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'cy166b comp'!$D$258:$F$258</c:f>
              <c:strCache>
                <c:ptCount val="1"/>
                <c:pt idx="0">
                  <c:v>prediction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'cy166b comp'!$F$260:$F$279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1.1159108491585661</c:v>
                </c:pt>
                <c:pt idx="3">
                  <c:v>1.2769423517597644</c:v>
                </c:pt>
                <c:pt idx="4">
                  <c:v>1.1419895216957781</c:v>
                </c:pt>
                <c:pt idx="5">
                  <c:v>1.1819964532131109</c:v>
                </c:pt>
                <c:pt idx="6">
                  <c:v>1.7190356820854074</c:v>
                </c:pt>
                <c:pt idx="7">
                  <c:v>1.3105753387253594</c:v>
                </c:pt>
                <c:pt idx="8">
                  <c:v>1.7715295594983322</c:v>
                </c:pt>
                <c:pt idx="9">
                  <c:v>1.3551901847690104</c:v>
                </c:pt>
                <c:pt idx="10">
                  <c:v>1.8568442359450099</c:v>
                </c:pt>
                <c:pt idx="11">
                  <c:v>1.3410474085163597</c:v>
                </c:pt>
                <c:pt idx="12">
                  <c:v>1.7550773546237657</c:v>
                </c:pt>
                <c:pt idx="13">
                  <c:v>1.0395541089943054</c:v>
                </c:pt>
                <c:pt idx="14">
                  <c:v>1.6930729630291579</c:v>
                </c:pt>
                <c:pt idx="15">
                  <c:v>0.78664460207233922</c:v>
                </c:pt>
                <c:pt idx="16">
                  <c:v>1.5204389323149079</c:v>
                </c:pt>
                <c:pt idx="17">
                  <c:v>0.40833417420236495</c:v>
                </c:pt>
                <c:pt idx="18">
                  <c:v>-2.3214544492873281E-2</c:v>
                </c:pt>
                <c:pt idx="19">
                  <c:v>-0.62426987592103633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9C5-9CEF-C21A6124DCAE}"/>
            </c:ext>
          </c:extLst>
        </c:ser>
        <c:ser>
          <c:idx val="1"/>
          <c:order val="1"/>
          <c:tx>
            <c:strRef>
              <c:f>'cy166b comp'!$A$258:$C$258</c:f>
              <c:strCache>
                <c:ptCount val="1"/>
                <c:pt idx="0">
                  <c:v>cpa cpa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'cy166b comp'!$B$260:$B$279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0.97952123202517449</c:v>
                </c:pt>
                <c:pt idx="3">
                  <c:v>1.1408980708054857</c:v>
                </c:pt>
                <c:pt idx="4">
                  <c:v>1.2088960461274483</c:v>
                </c:pt>
                <c:pt idx="5">
                  <c:v>1.2506768818702325</c:v>
                </c:pt>
                <c:pt idx="6">
                  <c:v>1.2527349375449257</c:v>
                </c:pt>
                <c:pt idx="7">
                  <c:v>0.834796665500385</c:v>
                </c:pt>
                <c:pt idx="8">
                  <c:v>1.0762264947171329</c:v>
                </c:pt>
                <c:pt idx="9">
                  <c:v>0.63365791415642025</c:v>
                </c:pt>
                <c:pt idx="10">
                  <c:v>1.1628447608940657</c:v>
                </c:pt>
                <c:pt idx="11">
                  <c:v>0.60834863709788989</c:v>
                </c:pt>
                <c:pt idx="12">
                  <c:v>0.75407563330337368</c:v>
                </c:pt>
                <c:pt idx="13">
                  <c:v>-8.7662078774724938E-3</c:v>
                </c:pt>
                <c:pt idx="14">
                  <c:v>1.0010374976058016</c:v>
                </c:pt>
                <c:pt idx="15">
                  <c:v>5.1461870547178351E-2</c:v>
                </c:pt>
                <c:pt idx="16">
                  <c:v>1.2400223512069948</c:v>
                </c:pt>
                <c:pt idx="17">
                  <c:v>0.10953824270947334</c:v>
                </c:pt>
                <c:pt idx="18">
                  <c:v>1.0575286479023349</c:v>
                </c:pt>
                <c:pt idx="19">
                  <c:v>0.46265597669026859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9C5-9CEF-C21A6124DCAE}"/>
            </c:ext>
          </c:extLst>
        </c:ser>
        <c:ser>
          <c:idx val="2"/>
          <c:order val="2"/>
          <c:tx>
            <c:strRef>
              <c:f>'cy166b comp'!$H$258:$J$258</c:f>
              <c:strCache>
                <c:ptCount val="1"/>
                <c:pt idx="0">
                  <c:v>prediction2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'cy166b comp'!$J$260:$J$279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1.1159108491585661</c:v>
                </c:pt>
                <c:pt idx="3">
                  <c:v>1.2769423517597644</c:v>
                </c:pt>
                <c:pt idx="4">
                  <c:v>1.1419895216957781</c:v>
                </c:pt>
                <c:pt idx="5">
                  <c:v>1.1819964532131109</c:v>
                </c:pt>
                <c:pt idx="6">
                  <c:v>1.5927279925516569</c:v>
                </c:pt>
                <c:pt idx="7">
                  <c:v>1.1810268859509094</c:v>
                </c:pt>
                <c:pt idx="8">
                  <c:v>1.78713718565448</c:v>
                </c:pt>
                <c:pt idx="9">
                  <c:v>1.3439487477235339</c:v>
                </c:pt>
                <c:pt idx="10">
                  <c:v>1.7042526614339955</c:v>
                </c:pt>
                <c:pt idx="11">
                  <c:v>1.1359256685308674</c:v>
                </c:pt>
                <c:pt idx="12">
                  <c:v>1.5050065895873157</c:v>
                </c:pt>
                <c:pt idx="13">
                  <c:v>0.71062445285580811</c:v>
                </c:pt>
                <c:pt idx="14">
                  <c:v>1.2346944157267559</c:v>
                </c:pt>
                <c:pt idx="15">
                  <c:v>0.24152466842692996</c:v>
                </c:pt>
                <c:pt idx="16">
                  <c:v>0.48250931330427482</c:v>
                </c:pt>
                <c:pt idx="17">
                  <c:v>-0.72470226874913302</c:v>
                </c:pt>
                <c:pt idx="18">
                  <c:v>-0.36635915772119215</c:v>
                </c:pt>
                <c:pt idx="19">
                  <c:v>-0.99671564994368544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9C5-9CEF-C21A6124DCAE}"/>
            </c:ext>
          </c:extLst>
        </c:ser>
        <c:ser>
          <c:idx val="3"/>
          <c:order val="3"/>
          <c:tx>
            <c:strRef>
              <c:f>'cy166b comp'!$B$109</c:f>
              <c:strCache>
                <c:ptCount val="1"/>
                <c:pt idx="0">
                  <c:v>prediction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'cy166b comp'!$C$111:$C$130</c:f>
              <c:numCache>
                <c:formatCode>_("$"* #,##0.00_);_("$"* \(#,##0.00\);_("$"* "-"??_);_(@_)</c:formatCode>
                <c:ptCount val="20"/>
                <c:pt idx="0">
                  <c:v>-0.19536268808919449</c:v>
                </c:pt>
                <c:pt idx="1">
                  <c:v>-5.0106491919934992</c:v>
                </c:pt>
                <c:pt idx="2">
                  <c:v>0.98012913596603513</c:v>
                </c:pt>
                <c:pt idx="3">
                  <c:v>1.1404129755067021</c:v>
                </c:pt>
                <c:pt idx="4">
                  <c:v>1.1719364735270734</c:v>
                </c:pt>
                <c:pt idx="5">
                  <c:v>1.2107131756003708</c:v>
                </c:pt>
                <c:pt idx="6">
                  <c:v>1.8171410316524568</c:v>
                </c:pt>
                <c:pt idx="7">
                  <c:v>1.4187333333767458</c:v>
                </c:pt>
                <c:pt idx="8">
                  <c:v>1.8015408080185755</c:v>
                </c:pt>
                <c:pt idx="9">
                  <c:v>1.3643752574246273</c:v>
                </c:pt>
                <c:pt idx="10">
                  <c:v>1.8699132500531828</c:v>
                </c:pt>
                <c:pt idx="11">
                  <c:v>1.3220645429402644</c:v>
                </c:pt>
                <c:pt idx="12">
                  <c:v>1.5767110298672713</c:v>
                </c:pt>
                <c:pt idx="13">
                  <c:v>0.79201017667555251</c:v>
                </c:pt>
                <c:pt idx="14">
                  <c:v>1.5138083078537334</c:v>
                </c:pt>
                <c:pt idx="15">
                  <c:v>0.53297274273721873</c:v>
                </c:pt>
                <c:pt idx="16">
                  <c:v>0.76188394322965025</c:v>
                </c:pt>
                <c:pt idx="17">
                  <c:v>-0.43766957049964478</c:v>
                </c:pt>
                <c:pt idx="18">
                  <c:v>-1.074185673749406E-2</c:v>
                </c:pt>
                <c:pt idx="19">
                  <c:v>-0.63586463562977691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28C-9293-528CB2426BF7}"/>
            </c:ext>
          </c:extLst>
        </c:ser>
        <c:ser>
          <c:idx val="4"/>
          <c:order val="4"/>
          <c:tx>
            <c:strRef>
              <c:f>'cy166b comp'!$C$134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'cy166b comp'!$C$136:$C$155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0.97952123202517449</c:v>
                </c:pt>
                <c:pt idx="3">
                  <c:v>1.1408980708054857</c:v>
                </c:pt>
                <c:pt idx="4">
                  <c:v>1.1412618898507423</c:v>
                </c:pt>
                <c:pt idx="5">
                  <c:v>1.1818752581141798</c:v>
                </c:pt>
                <c:pt idx="6">
                  <c:v>1.5493644522144037</c:v>
                </c:pt>
                <c:pt idx="7">
                  <c:v>1.1405342496783701</c:v>
                </c:pt>
                <c:pt idx="8">
                  <c:v>1.7684075721454231</c:v>
                </c:pt>
                <c:pt idx="9">
                  <c:v>1.3525310998585394</c:v>
                </c:pt>
                <c:pt idx="10">
                  <c:v>1.6842961174920144</c:v>
                </c:pt>
                <c:pt idx="11">
                  <c:v>1.1587227561075084</c:v>
                </c:pt>
                <c:pt idx="12">
                  <c:v>1.7457084943406631</c:v>
                </c:pt>
                <c:pt idx="13">
                  <c:v>1.0306864188727745</c:v>
                </c:pt>
                <c:pt idx="14">
                  <c:v>1.5577985760952682</c:v>
                </c:pt>
                <c:pt idx="15">
                  <c:v>0.63891413836216415</c:v>
                </c:pt>
                <c:pt idx="16">
                  <c:v>0.84101111666920236</c:v>
                </c:pt>
                <c:pt idx="17">
                  <c:v>-0.29252316751599133</c:v>
                </c:pt>
                <c:pt idx="18">
                  <c:v>-5.0020502649095404E-2</c:v>
                </c:pt>
                <c:pt idx="19">
                  <c:v>-0.64085227047924054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B-428C-9293-528CB2426BF7}"/>
            </c:ext>
          </c:extLst>
        </c:ser>
        <c:ser>
          <c:idx val="5"/>
          <c:order val="5"/>
          <c:tx>
            <c:strRef>
              <c:f>'cy166b comp'!$C$159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'cy166b comp'!$C$161:$C$180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0.97952123202517449</c:v>
                </c:pt>
                <c:pt idx="3">
                  <c:v>1.1408980708054857</c:v>
                </c:pt>
                <c:pt idx="4">
                  <c:v>1.1724213283436107</c:v>
                </c:pt>
                <c:pt idx="5">
                  <c:v>1.2113188738777259</c:v>
                </c:pt>
                <c:pt idx="6">
                  <c:v>1.7794539124599251</c:v>
                </c:pt>
                <c:pt idx="7">
                  <c:v>1.3839495294188413</c:v>
                </c:pt>
                <c:pt idx="8">
                  <c:v>1.7766925082002725</c:v>
                </c:pt>
                <c:pt idx="9">
                  <c:v>1.3521684887397336</c:v>
                </c:pt>
                <c:pt idx="10">
                  <c:v>1.7226407731662199</c:v>
                </c:pt>
                <c:pt idx="11">
                  <c:v>1.1853898221619368</c:v>
                </c:pt>
                <c:pt idx="12">
                  <c:v>1.8045411498780894</c:v>
                </c:pt>
                <c:pt idx="13">
                  <c:v>1.0585000999544447</c:v>
                </c:pt>
                <c:pt idx="14">
                  <c:v>1.4468604479223186</c:v>
                </c:pt>
                <c:pt idx="15">
                  <c:v>0.47380891871174136</c:v>
                </c:pt>
                <c:pt idx="16">
                  <c:v>0.96115979778495075</c:v>
                </c:pt>
                <c:pt idx="17">
                  <c:v>-0.21790471145534951</c:v>
                </c:pt>
                <c:pt idx="18">
                  <c:v>2.8389351552048175E-2</c:v>
                </c:pt>
                <c:pt idx="19">
                  <c:v>-0.59485597283408942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B-428C-9293-528CB2426BF7}"/>
            </c:ext>
          </c:extLst>
        </c:ser>
        <c:ser>
          <c:idx val="6"/>
          <c:order val="6"/>
          <c:tx>
            <c:strRef>
              <c:f>'cy166b comp'!$B$184</c:f>
              <c:strCache>
                <c:ptCount val="1"/>
                <c:pt idx="0">
                  <c:v>prediction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'cy166b comp'!$C$186:$C$205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0.97952123202517449</c:v>
                </c:pt>
                <c:pt idx="3">
                  <c:v>1.1408980708054857</c:v>
                </c:pt>
                <c:pt idx="4">
                  <c:v>0.43531691076277879</c:v>
                </c:pt>
                <c:pt idx="5">
                  <c:v>0.47331872039179035</c:v>
                </c:pt>
                <c:pt idx="6">
                  <c:v>0.51987077999622711</c:v>
                </c:pt>
                <c:pt idx="7">
                  <c:v>7.9828455159036499E-2</c:v>
                </c:pt>
                <c:pt idx="8">
                  <c:v>0.34782694190150365</c:v>
                </c:pt>
                <c:pt idx="9">
                  <c:v>-0.11578574329434209</c:v>
                </c:pt>
                <c:pt idx="10">
                  <c:v>0.33161650436898754</c:v>
                </c:pt>
                <c:pt idx="11">
                  <c:v>-0.22843528918315537</c:v>
                </c:pt>
                <c:pt idx="12">
                  <c:v>0.1421907925489897</c:v>
                </c:pt>
                <c:pt idx="13">
                  <c:v>-0.63087738662044834</c:v>
                </c:pt>
                <c:pt idx="14">
                  <c:v>-0.25036920788634931</c:v>
                </c:pt>
                <c:pt idx="15">
                  <c:v>-1.2415536288586966</c:v>
                </c:pt>
                <c:pt idx="16">
                  <c:v>-0.57405000496626557</c:v>
                </c:pt>
                <c:pt idx="17">
                  <c:v>-1.7645924658249932</c:v>
                </c:pt>
                <c:pt idx="18">
                  <c:v>-1.1150618633372393</c:v>
                </c:pt>
                <c:pt idx="19">
                  <c:v>-1.730597880636314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B-428C-9293-528CB2426BF7}"/>
            </c:ext>
          </c:extLst>
        </c:ser>
        <c:ser>
          <c:idx val="7"/>
          <c:order val="7"/>
          <c:tx>
            <c:strRef>
              <c:f>'cy166b comp'!$B$209</c:f>
              <c:strCache>
                <c:ptCount val="1"/>
                <c:pt idx="0">
                  <c:v>prediction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'cy166b comp'!$C$211:$C$230</c:f>
              <c:numCache>
                <c:formatCode>_("$"* #,##0.00_);_("$"* \(#,##0.00\);_("$"* "-"??_);_(@_)</c:formatCode>
                <c:ptCount val="20"/>
                <c:pt idx="0">
                  <c:v>-0.19548652375545059</c:v>
                </c:pt>
                <c:pt idx="1">
                  <c:v>-5.0102493211622097</c:v>
                </c:pt>
                <c:pt idx="2">
                  <c:v>0.97952123202517449</c:v>
                </c:pt>
                <c:pt idx="3">
                  <c:v>1.1408980708054857</c:v>
                </c:pt>
                <c:pt idx="4">
                  <c:v>0.43531691076277879</c:v>
                </c:pt>
                <c:pt idx="5">
                  <c:v>0.47331872039179035</c:v>
                </c:pt>
                <c:pt idx="6">
                  <c:v>0.51987077999622711</c:v>
                </c:pt>
                <c:pt idx="7">
                  <c:v>7.9828455159036499E-2</c:v>
                </c:pt>
                <c:pt idx="8">
                  <c:v>0.34782694190150365</c:v>
                </c:pt>
                <c:pt idx="9">
                  <c:v>-0.11578574329434209</c:v>
                </c:pt>
                <c:pt idx="10">
                  <c:v>0.34549387437888307</c:v>
                </c:pt>
                <c:pt idx="11">
                  <c:v>-0.22112564615974359</c:v>
                </c:pt>
                <c:pt idx="12">
                  <c:v>0.13406001501288617</c:v>
                </c:pt>
                <c:pt idx="13">
                  <c:v>-0.65407136918533448</c:v>
                </c:pt>
                <c:pt idx="14">
                  <c:v>-0.26871518132967059</c:v>
                </c:pt>
                <c:pt idx="15">
                  <c:v>-1.2785671112359567</c:v>
                </c:pt>
                <c:pt idx="16">
                  <c:v>-0.71134385401421418</c:v>
                </c:pt>
                <c:pt idx="17">
                  <c:v>-1.9347051486162317</c:v>
                </c:pt>
                <c:pt idx="18">
                  <c:v>-1.204309709418202</c:v>
                </c:pt>
                <c:pt idx="19">
                  <c:v>-1.8482592673915492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B-428C-9293-528CB242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58015"/>
        <c:axId val="1153289791"/>
      </c:lineChart>
      <c:catAx>
        <c:axId val="13823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89791"/>
        <c:crosses val="autoZero"/>
        <c:auto val="1"/>
        <c:lblAlgn val="ctr"/>
        <c:lblOffset val="100"/>
        <c:noMultiLvlLbl val="0"/>
      </c:catAx>
      <c:valAx>
        <c:axId val="11532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300 NB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300 NB'!$L$142:$L$181</c:f>
              <c:numCache>
                <c:formatCode>_("$"* #,##0.00_);_("$"* \(#,##0.00\);_("$"* "-"??_);_(@_)</c:formatCode>
                <c:ptCount val="40"/>
                <c:pt idx="0">
                  <c:v>-0.28195086884209197</c:v>
                </c:pt>
                <c:pt idx="1">
                  <c:v>-0.22791617859059998</c:v>
                </c:pt>
                <c:pt idx="2">
                  <c:v>-0.1383682864001487</c:v>
                </c:pt>
                <c:pt idx="3">
                  <c:v>-9.5478810539608952E-2</c:v>
                </c:pt>
                <c:pt idx="4">
                  <c:v>-7.8331076718431383E-2</c:v>
                </c:pt>
                <c:pt idx="5">
                  <c:v>-7.9555762244123363E-2</c:v>
                </c:pt>
                <c:pt idx="6">
                  <c:v>-0.10282924823266129</c:v>
                </c:pt>
                <c:pt idx="7">
                  <c:v>-0.15553213813471198</c:v>
                </c:pt>
                <c:pt idx="8">
                  <c:v>-0.24142057334451347</c:v>
                </c:pt>
                <c:pt idx="9">
                  <c:v>-0.30775624714153338</c:v>
                </c:pt>
                <c:pt idx="10">
                  <c:v>-0.32742447327864044</c:v>
                </c:pt>
                <c:pt idx="11">
                  <c:v>-0.28195086884209197</c:v>
                </c:pt>
                <c:pt idx="12">
                  <c:v>-0.17638015495239942</c:v>
                </c:pt>
                <c:pt idx="13">
                  <c:v>-0.1175326604393948</c:v>
                </c:pt>
                <c:pt idx="14">
                  <c:v>-9.180390873183078E-2</c:v>
                </c:pt>
                <c:pt idx="15">
                  <c:v>-9.3028852518548311E-2</c:v>
                </c:pt>
                <c:pt idx="16">
                  <c:v>-0.12243454965069722</c:v>
                </c:pt>
                <c:pt idx="17">
                  <c:v>-0.18128655873968674</c:v>
                </c:pt>
                <c:pt idx="18">
                  <c:v>-0.27949375635717327</c:v>
                </c:pt>
                <c:pt idx="19">
                  <c:v>-0.33357203343345149</c:v>
                </c:pt>
                <c:pt idx="20">
                  <c:v>-0.32373622053243323</c:v>
                </c:pt>
                <c:pt idx="21">
                  <c:v>-0.2696662497735513</c:v>
                </c:pt>
                <c:pt idx="22">
                  <c:v>-0.16534212277066501</c:v>
                </c:pt>
                <c:pt idx="23">
                  <c:v>-0.11385649023954431</c:v>
                </c:pt>
                <c:pt idx="24">
                  <c:v>-8.4454739102612378E-2</c:v>
                </c:pt>
                <c:pt idx="25">
                  <c:v>-8.2005203720854625E-2</c:v>
                </c:pt>
                <c:pt idx="26">
                  <c:v>-0.10160411656842869</c:v>
                </c:pt>
                <c:pt idx="27">
                  <c:v>-0.14940166205513564</c:v>
                </c:pt>
                <c:pt idx="28">
                  <c:v>-0.24387622415360369</c:v>
                </c:pt>
                <c:pt idx="29">
                  <c:v>-0.29792439993237546</c:v>
                </c:pt>
                <c:pt idx="30">
                  <c:v>-0.273351387875017</c:v>
                </c:pt>
                <c:pt idx="31">
                  <c:v>-0.20459711899479766</c:v>
                </c:pt>
                <c:pt idx="32">
                  <c:v>-9.7928862495375066E-2</c:v>
                </c:pt>
                <c:pt idx="33">
                  <c:v>-7.9555762244123363E-2</c:v>
                </c:pt>
                <c:pt idx="34">
                  <c:v>-6.2412300793371851E-2</c:v>
                </c:pt>
                <c:pt idx="35">
                  <c:v>-6.1187943845421575E-2</c:v>
                </c:pt>
                <c:pt idx="36">
                  <c:v>-7.5881776089074496E-2</c:v>
                </c:pt>
                <c:pt idx="37">
                  <c:v>-0.12243454965069722</c:v>
                </c:pt>
                <c:pt idx="38">
                  <c:v>-0.19723497144941729</c:v>
                </c:pt>
                <c:pt idx="39">
                  <c:v>-0.26720960893952311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0-4343-B2E6-BC118308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20784"/>
        <c:axId val="2111125704"/>
      </c:lineChart>
      <c:catAx>
        <c:axId val="21111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25704"/>
        <c:crosses val="autoZero"/>
        <c:auto val="1"/>
        <c:lblAlgn val="ctr"/>
        <c:lblOffset val="100"/>
        <c:noMultiLvlLbl val="0"/>
      </c:catAx>
      <c:valAx>
        <c:axId val="21111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Change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60608048993872"/>
                  <c:y val="-9.813356663750363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'cy166b comp'!$V$46:$V$53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</c:numCache>
            </c:numRef>
          </c:xVal>
          <c:yVal>
            <c:numRef>
              <c:f>'cy166b comp'!$W$46:$W$53</c:f>
              <c:numCache>
                <c:formatCode>General</c:formatCode>
                <c:ptCount val="8"/>
                <c:pt idx="0">
                  <c:v>0.85</c:v>
                </c:pt>
                <c:pt idx="1">
                  <c:v>0.53</c:v>
                </c:pt>
                <c:pt idx="2">
                  <c:v>0.33</c:v>
                </c:pt>
                <c:pt idx="3">
                  <c:v>0.17</c:v>
                </c:pt>
                <c:pt idx="4">
                  <c:v>0</c:v>
                </c:pt>
                <c:pt idx="5">
                  <c:v>-0.17</c:v>
                </c:pt>
                <c:pt idx="6">
                  <c:v>-0.38</c:v>
                </c:pt>
                <c:pt idx="7">
                  <c:v>-0.52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4-4CB9-9BDA-02DBD2F6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31599"/>
        <c:axId val="1019417023"/>
      </c:scatterChart>
      <c:valAx>
        <c:axId val="12043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7023"/>
        <c:crosses val="autoZero"/>
        <c:crossBetween val="midCat"/>
      </c:valAx>
      <c:valAx>
        <c:axId val="10194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300'!$L$142:$L$181</c:f>
              <c:numCache>
                <c:formatCode>_("$"* #,##0.00_);_("$"* \(#,##0.00\);_("$"* "-"??_);_(@_)</c:formatCode>
                <c:ptCount val="40"/>
                <c:pt idx="0">
                  <c:v>-0.2488259763010518</c:v>
                </c:pt>
                <c:pt idx="1">
                  <c:v>-0.20831045854742006</c:v>
                </c:pt>
                <c:pt idx="2">
                  <c:v>-0.11877630748155121</c:v>
                </c:pt>
                <c:pt idx="3">
                  <c:v>-6.9769629838613831E-2</c:v>
                </c:pt>
                <c:pt idx="4">
                  <c:v>-5.1401811439912029E-2</c:v>
                </c:pt>
                <c:pt idx="5">
                  <c:v>-5.262616838786232E-2</c:v>
                </c:pt>
                <c:pt idx="6">
                  <c:v>-7.8343085853398914E-2</c:v>
                </c:pt>
                <c:pt idx="7">
                  <c:v>-0.14084157783601858</c:v>
                </c:pt>
                <c:pt idx="8">
                  <c:v>-0.22426805403125136</c:v>
                </c:pt>
                <c:pt idx="9">
                  <c:v>-0.28813826752686589</c:v>
                </c:pt>
                <c:pt idx="10">
                  <c:v>-0.3127207177652091</c:v>
                </c:pt>
                <c:pt idx="11">
                  <c:v>-0.26602213211203124</c:v>
                </c:pt>
                <c:pt idx="12">
                  <c:v>-0.15923512270148107</c:v>
                </c:pt>
                <c:pt idx="13">
                  <c:v>-9.3043115827151773E-2</c:v>
                </c:pt>
                <c:pt idx="14">
                  <c:v>-6.6095643683564964E-2</c:v>
                </c:pt>
                <c:pt idx="15">
                  <c:v>-6.7320282261454811E-2</c:v>
                </c:pt>
                <c:pt idx="16">
                  <c:v>-9.9169126477725161E-2</c:v>
                </c:pt>
                <c:pt idx="17">
                  <c:v>-0.17027379009255383</c:v>
                </c:pt>
                <c:pt idx="18">
                  <c:v>-0.26847910308742179</c:v>
                </c:pt>
                <c:pt idx="19">
                  <c:v>-0.32255634176935516</c:v>
                </c:pt>
                <c:pt idx="20">
                  <c:v>-0.3127207177652091</c:v>
                </c:pt>
                <c:pt idx="21">
                  <c:v>-0.2574234765340136</c:v>
                </c:pt>
                <c:pt idx="22">
                  <c:v>-0.1518770697287169</c:v>
                </c:pt>
                <c:pt idx="23">
                  <c:v>-8.8142730089865548E-2</c:v>
                </c:pt>
                <c:pt idx="24">
                  <c:v>-5.7523830840913719E-2</c:v>
                </c:pt>
                <c:pt idx="25">
                  <c:v>-5.5074952680769701E-2</c:v>
                </c:pt>
                <c:pt idx="26">
                  <c:v>-7.5893409604016776E-2</c:v>
                </c:pt>
                <c:pt idx="27">
                  <c:v>-0.13225973428934518</c:v>
                </c:pt>
                <c:pt idx="28">
                  <c:v>-0.22549572627819617</c:v>
                </c:pt>
                <c:pt idx="29">
                  <c:v>-0.28076537314801076</c:v>
                </c:pt>
                <c:pt idx="30">
                  <c:v>-0.25619519148503106</c:v>
                </c:pt>
                <c:pt idx="31">
                  <c:v>-0.18376808306786957</c:v>
                </c:pt>
                <c:pt idx="32">
                  <c:v>-9.6718651748895476E-2</c:v>
                </c:pt>
                <c:pt idx="33">
                  <c:v>-5.1401811439912029E-2</c:v>
                </c:pt>
                <c:pt idx="34">
                  <c:v>-3.303927261652137E-2</c:v>
                </c:pt>
                <c:pt idx="35">
                  <c:v>-3.303927261652137E-2</c:v>
                </c:pt>
                <c:pt idx="36">
                  <c:v>-4.7728881382061529E-2</c:v>
                </c:pt>
                <c:pt idx="37">
                  <c:v>-9.7943877368095053E-2</c:v>
                </c:pt>
                <c:pt idx="38">
                  <c:v>-0.17395376941118473</c:v>
                </c:pt>
                <c:pt idx="39">
                  <c:v>-0.24759785628235423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F-4700-B56D-37F20958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16848"/>
        <c:axId val="2111122752"/>
      </c:lineChart>
      <c:catAx>
        <c:axId val="211111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Element Positon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22752"/>
        <c:crosses val="autoZero"/>
        <c:auto val="1"/>
        <c:lblAlgn val="ctr"/>
        <c:lblOffset val="100"/>
        <c:noMultiLvlLbl val="0"/>
      </c:catAx>
      <c:valAx>
        <c:axId val="2111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Change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254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254'!$K$142:$K$181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'delta 254'!$L$142:$L$181</c:f>
              <c:numCache>
                <c:formatCode>_("$"* #,##0.00_);_("$"* \(#,##0.00\);_("$"* "-"??_);_(@_)</c:formatCode>
                <c:ptCount val="40"/>
                <c:pt idx="0">
                  <c:v>-0.26602213211203124</c:v>
                </c:pt>
                <c:pt idx="1">
                  <c:v>-0.20953782456534689</c:v>
                </c:pt>
                <c:pt idx="2">
                  <c:v>-0.11877630748155121</c:v>
                </c:pt>
                <c:pt idx="3">
                  <c:v>-6.8544944312921866E-2</c:v>
                </c:pt>
                <c:pt idx="4">
                  <c:v>-5.0177477956740289E-2</c:v>
                </c:pt>
                <c:pt idx="5">
                  <c:v>-5.1401811439912029E-2</c:v>
                </c:pt>
                <c:pt idx="6">
                  <c:v>-7.7118235989232828E-2</c:v>
                </c:pt>
                <c:pt idx="7">
                  <c:v>-0.1445198634824168</c:v>
                </c:pt>
                <c:pt idx="8">
                  <c:v>-0.22549572627819617</c:v>
                </c:pt>
                <c:pt idx="9">
                  <c:v>-0.28936716583680083</c:v>
                </c:pt>
                <c:pt idx="10">
                  <c:v>-0.31395008812692365</c:v>
                </c:pt>
                <c:pt idx="11">
                  <c:v>-0.26725060580776155</c:v>
                </c:pt>
                <c:pt idx="12">
                  <c:v>-0.16046154719450967</c:v>
                </c:pt>
                <c:pt idx="13">
                  <c:v>-9.1817984162919142E-2</c:v>
                </c:pt>
                <c:pt idx="14">
                  <c:v>-6.487102857852306E-2</c:v>
                </c:pt>
                <c:pt idx="15">
                  <c:v>-6.6095643683564964E-2</c:v>
                </c:pt>
                <c:pt idx="16">
                  <c:v>-9.9169126477725161E-2</c:v>
                </c:pt>
                <c:pt idx="17">
                  <c:v>-0.17640720661762099</c:v>
                </c:pt>
                <c:pt idx="18">
                  <c:v>-0.26970762395166376</c:v>
                </c:pt>
                <c:pt idx="19">
                  <c:v>-0.32378590102794197</c:v>
                </c:pt>
                <c:pt idx="20">
                  <c:v>-0.31640889968019076</c:v>
                </c:pt>
                <c:pt idx="21">
                  <c:v>-0.25865178516143938</c:v>
                </c:pt>
                <c:pt idx="22">
                  <c:v>-0.15555599036515547</c:v>
                </c:pt>
                <c:pt idx="23">
                  <c:v>-8.6917692369820249E-2</c:v>
                </c:pt>
                <c:pt idx="24">
                  <c:v>-5.6299380027103198E-2</c:v>
                </c:pt>
                <c:pt idx="25">
                  <c:v>-5.3850548801265746E-2</c:v>
                </c:pt>
                <c:pt idx="26">
                  <c:v>-7.5893409604016776E-2</c:v>
                </c:pt>
                <c:pt idx="27">
                  <c:v>-0.134711572031459</c:v>
                </c:pt>
                <c:pt idx="28">
                  <c:v>-0.22672342208599547</c:v>
                </c:pt>
                <c:pt idx="29">
                  <c:v>-0.28322291023487395</c:v>
                </c:pt>
                <c:pt idx="30">
                  <c:v>-0.25865178516143938</c:v>
                </c:pt>
                <c:pt idx="31">
                  <c:v>-0.18376808306786957</c:v>
                </c:pt>
                <c:pt idx="32">
                  <c:v>-9.7943877368095053E-2</c:v>
                </c:pt>
                <c:pt idx="33">
                  <c:v>-5.0177477956740289E-2</c:v>
                </c:pt>
                <c:pt idx="34">
                  <c:v>-3.1815291024096873E-2</c:v>
                </c:pt>
                <c:pt idx="35">
                  <c:v>-3.1815291024096873E-2</c:v>
                </c:pt>
                <c:pt idx="36">
                  <c:v>-4.7728881382061529E-2</c:v>
                </c:pt>
                <c:pt idx="37">
                  <c:v>-9.9169126477725161E-2</c:v>
                </c:pt>
                <c:pt idx="38">
                  <c:v>-0.17272708610683754</c:v>
                </c:pt>
                <c:pt idx="39">
                  <c:v>-0.2488259763010518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E-45BA-BF59-299E2A41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29200"/>
        <c:axId val="2124934776"/>
      </c:lineChart>
      <c:catAx>
        <c:axId val="21249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4776"/>
        <c:crosses val="autoZero"/>
        <c:auto val="1"/>
        <c:lblAlgn val="ctr"/>
        <c:lblOffset val="100"/>
        <c:noMultiLvlLbl val="0"/>
      </c:catAx>
      <c:valAx>
        <c:axId val="21249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Change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100'!$K$142:$K$181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'delta 100'!$L$142:$L$181</c:f>
              <c:numCache>
                <c:formatCode>_("$"* #,##0.00_);_("$"* \(#,##0.00\);_("$"* "-"??_);_(@_)</c:formatCode>
                <c:ptCount val="40"/>
                <c:pt idx="0">
                  <c:v>-0.11387394829268455</c:v>
                </c:pt>
                <c:pt idx="1">
                  <c:v>-9.0592875985766833E-2</c:v>
                </c:pt>
                <c:pt idx="2">
                  <c:v>-5.3850548801265746E-2</c:v>
                </c:pt>
                <c:pt idx="3">
                  <c:v>-3.1815291024096873E-2</c:v>
                </c:pt>
                <c:pt idx="4">
                  <c:v>-2.3248076551119694E-2</c:v>
                </c:pt>
                <c:pt idx="5">
                  <c:v>-2.3248076551119694E-2</c:v>
                </c:pt>
                <c:pt idx="6">
                  <c:v>-3.548730616600658E-2</c:v>
                </c:pt>
                <c:pt idx="7">
                  <c:v>-6.364643694568145E-2</c:v>
                </c:pt>
                <c:pt idx="8">
                  <c:v>-0.10039439907843409</c:v>
                </c:pt>
                <c:pt idx="9">
                  <c:v>-0.12735634091195075</c:v>
                </c:pt>
                <c:pt idx="10">
                  <c:v>-0.134711572031459</c:v>
                </c:pt>
                <c:pt idx="11">
                  <c:v>-0.11632508088599834</c:v>
                </c:pt>
                <c:pt idx="12">
                  <c:v>-7.2219071315345107E-2</c:v>
                </c:pt>
                <c:pt idx="13">
                  <c:v>-4.1607800531760643E-2</c:v>
                </c:pt>
                <c:pt idx="14">
                  <c:v>-2.9367398200567666E-2</c:v>
                </c:pt>
                <c:pt idx="15">
                  <c:v>-3.0591332885661293E-2</c:v>
                </c:pt>
                <c:pt idx="16">
                  <c:v>-4.5280378658402745E-2</c:v>
                </c:pt>
                <c:pt idx="17">
                  <c:v>-7.7118235989232828E-2</c:v>
                </c:pt>
                <c:pt idx="18">
                  <c:v>-0.12000195603188102</c:v>
                </c:pt>
                <c:pt idx="19">
                  <c:v>-0.14206764953647416</c:v>
                </c:pt>
                <c:pt idx="20">
                  <c:v>-0.13838950497664759</c:v>
                </c:pt>
                <c:pt idx="21">
                  <c:v>-0.11509950283939613</c:v>
                </c:pt>
                <c:pt idx="22">
                  <c:v>-6.9769629838613831E-2</c:v>
                </c:pt>
                <c:pt idx="23">
                  <c:v>-4.0383654742535857E-2</c:v>
                </c:pt>
                <c:pt idx="24">
                  <c:v>-2.5695734858353008E-2</c:v>
                </c:pt>
                <c:pt idx="25">
                  <c:v>-2.4471893979777688E-2</c:v>
                </c:pt>
                <c:pt idx="26">
                  <c:v>-3.4263277663581754E-2</c:v>
                </c:pt>
                <c:pt idx="27">
                  <c:v>-5.8748305122848711E-2</c:v>
                </c:pt>
                <c:pt idx="28">
                  <c:v>-9.9169126477725161E-2</c:v>
                </c:pt>
                <c:pt idx="29">
                  <c:v>-0.12245332364097275</c:v>
                </c:pt>
                <c:pt idx="30">
                  <c:v>-0.11142290969625694</c:v>
                </c:pt>
                <c:pt idx="31">
                  <c:v>-7.9567959197162891E-2</c:v>
                </c:pt>
                <c:pt idx="32">
                  <c:v>-4.283196978034115E-2</c:v>
                </c:pt>
                <c:pt idx="33">
                  <c:v>-2.202428257173223E-2</c:v>
                </c:pt>
                <c:pt idx="34">
                  <c:v>-1.468201109240326E-2</c:v>
                </c:pt>
                <c:pt idx="35">
                  <c:v>-1.468201109240326E-2</c:v>
                </c:pt>
                <c:pt idx="36">
                  <c:v>-2.080051204096851E-2</c:v>
                </c:pt>
                <c:pt idx="37">
                  <c:v>-4.283196978034115E-2</c:v>
                </c:pt>
                <c:pt idx="38">
                  <c:v>-7.5893409604016776E-2</c:v>
                </c:pt>
                <c:pt idx="39">
                  <c:v>-0.10774652803388525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1-4783-BC9C-315F003F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20784"/>
        <c:axId val="2111125704"/>
      </c:lineChart>
      <c:catAx>
        <c:axId val="21111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Element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25704"/>
        <c:crosses val="autoZero"/>
        <c:auto val="1"/>
        <c:lblAlgn val="ctr"/>
        <c:lblOffset val="100"/>
        <c:noMultiLvlLbl val="0"/>
      </c:catAx>
      <c:valAx>
        <c:axId val="21111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Change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 Power</a:t>
            </a:r>
          </a:p>
        </c:rich>
      </c:tx>
      <c:layout>
        <c:manualLayout>
          <c:xMode val="edge"/>
          <c:yMode val="edge"/>
          <c:x val="0.4825470721574241"/>
          <c:y val="3.0412789310427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comps!$N$8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comps!$N$9:$N$48</c:f>
              <c:numCache>
                <c:formatCode>0.00</c:formatCode>
                <c:ptCount val="40"/>
                <c:pt idx="0">
                  <c:v>36.316031009784794</c:v>
                </c:pt>
                <c:pt idx="1">
                  <c:v>36.403947346851794</c:v>
                </c:pt>
                <c:pt idx="2">
                  <c:v>36.378013405660532</c:v>
                </c:pt>
                <c:pt idx="3">
                  <c:v>36.408483020846987</c:v>
                </c:pt>
                <c:pt idx="4">
                  <c:v>36.417952038290686</c:v>
                </c:pt>
                <c:pt idx="5">
                  <c:v>36.434426229508205</c:v>
                </c:pt>
                <c:pt idx="6">
                  <c:v>36.463454605047524</c:v>
                </c:pt>
                <c:pt idx="7">
                  <c:v>36.537389764941153</c:v>
                </c:pt>
                <c:pt idx="8">
                  <c:v>36.565378437735603</c:v>
                </c:pt>
                <c:pt idx="9">
                  <c:v>36.568876505777268</c:v>
                </c:pt>
                <c:pt idx="10">
                  <c:v>36.701308068058886</c:v>
                </c:pt>
                <c:pt idx="11">
                  <c:v>36.773744161271821</c:v>
                </c:pt>
                <c:pt idx="12">
                  <c:v>36.643830003441892</c:v>
                </c:pt>
                <c:pt idx="13">
                  <c:v>36.504424778761063</c:v>
                </c:pt>
                <c:pt idx="14">
                  <c:v>36.500925941100313</c:v>
                </c:pt>
                <c:pt idx="15">
                  <c:v>36.504424778761063</c:v>
                </c:pt>
                <c:pt idx="16">
                  <c:v>36.571372369024985</c:v>
                </c:pt>
                <c:pt idx="17">
                  <c:v>36.660328492279454</c:v>
                </c:pt>
                <c:pt idx="18">
                  <c:v>36.772781666475417</c:v>
                </c:pt>
                <c:pt idx="19">
                  <c:v>36.701308068058886</c:v>
                </c:pt>
                <c:pt idx="20">
                  <c:v>36.581867654531443</c:v>
                </c:pt>
                <c:pt idx="21">
                  <c:v>36.592361907883948</c:v>
                </c:pt>
                <c:pt idx="22">
                  <c:v>36.546879354722364</c:v>
                </c:pt>
                <c:pt idx="23">
                  <c:v>36.479930506613336</c:v>
                </c:pt>
                <c:pt idx="24">
                  <c:v>36.431954893379881</c:v>
                </c:pt>
                <c:pt idx="25">
                  <c:v>36.411983545569264</c:v>
                </c:pt>
                <c:pt idx="26">
                  <c:v>36.408483020846987</c:v>
                </c:pt>
                <c:pt idx="27">
                  <c:v>36.374512438952443</c:v>
                </c:pt>
                <c:pt idx="28">
                  <c:v>36.390978675976463</c:v>
                </c:pt>
                <c:pt idx="29">
                  <c:v>36.305523684641862</c:v>
                </c:pt>
                <c:pt idx="30">
                  <c:v>36.125178229018147</c:v>
                </c:pt>
                <c:pt idx="31">
                  <c:v>35.137040194085635</c:v>
                </c:pt>
                <c:pt idx="32">
                  <c:v>35.683879629326434</c:v>
                </c:pt>
                <c:pt idx="33">
                  <c:v>35.687357602976618</c:v>
                </c:pt>
                <c:pt idx="34">
                  <c:v>35.810290285039912</c:v>
                </c:pt>
                <c:pt idx="35">
                  <c:v>35.817311632328604</c:v>
                </c:pt>
                <c:pt idx="36">
                  <c:v>35.708432352700157</c:v>
                </c:pt>
                <c:pt idx="37">
                  <c:v>35.485985903950166</c:v>
                </c:pt>
                <c:pt idx="38">
                  <c:v>35.185063764219912</c:v>
                </c:pt>
                <c:pt idx="39">
                  <c:v>36.141616128503522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C-4491-A0B9-4D941267973E}"/>
            </c:ext>
          </c:extLst>
        </c:ser>
        <c:ser>
          <c:idx val="1"/>
          <c:order val="1"/>
          <c:tx>
            <c:strRef>
              <c:f>comps!$O$8</c:f>
              <c:strCache>
                <c:ptCount val="1"/>
                <c:pt idx="0">
                  <c:v>delta 254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comps!$O$9:$O$48</c:f>
              <c:numCache>
                <c:formatCode>0.00</c:formatCode>
                <c:ptCount val="40"/>
                <c:pt idx="0">
                  <c:v>36.492018010642653</c:v>
                </c:pt>
                <c:pt idx="1">
                  <c:v>36.593852854967338</c:v>
                </c:pt>
                <c:pt idx="2">
                  <c:v>36.573884568153908</c:v>
                </c:pt>
                <c:pt idx="3">
                  <c:v>36.604335865863241</c:v>
                </c:pt>
                <c:pt idx="4">
                  <c:v>36.607829973965586</c:v>
                </c:pt>
                <c:pt idx="5">
                  <c:v>36.612317061192421</c:v>
                </c:pt>
                <c:pt idx="6">
                  <c:v>36.662737200582868</c:v>
                </c:pt>
                <c:pt idx="7">
                  <c:v>36.744601077328625</c:v>
                </c:pt>
                <c:pt idx="8">
                  <c:v>36.775059763565515</c:v>
                </c:pt>
                <c:pt idx="9">
                  <c:v>36.761093826756181</c:v>
                </c:pt>
                <c:pt idx="10">
                  <c:v>36.891821098814752</c:v>
                </c:pt>
                <c:pt idx="11">
                  <c:v>36.983217355710202</c:v>
                </c:pt>
                <c:pt idx="12">
                  <c:v>36.863907263082062</c:v>
                </c:pt>
                <c:pt idx="13">
                  <c:v>36.754110172266977</c:v>
                </c:pt>
                <c:pt idx="14">
                  <c:v>36.700176828868955</c:v>
                </c:pt>
                <c:pt idx="15">
                  <c:v>36.703669138955739</c:v>
                </c:pt>
                <c:pt idx="16">
                  <c:v>36.768077023840711</c:v>
                </c:pt>
                <c:pt idx="17">
                  <c:v>36.887393361824763</c:v>
                </c:pt>
                <c:pt idx="18">
                  <c:v>36.984137377838159</c:v>
                </c:pt>
                <c:pt idx="19">
                  <c:v>36.908328830820118</c:v>
                </c:pt>
                <c:pt idx="20">
                  <c:v>36.782042045975508</c:v>
                </c:pt>
                <c:pt idx="21">
                  <c:v>36.792514612223513</c:v>
                </c:pt>
                <c:pt idx="22">
                  <c:v>36.745567941855327</c:v>
                </c:pt>
                <c:pt idx="23">
                  <c:v>36.669722817989815</c:v>
                </c:pt>
                <c:pt idx="24">
                  <c:v>36.612317061192428</c:v>
                </c:pt>
                <c:pt idx="25">
                  <c:v>36.607829973965593</c:v>
                </c:pt>
                <c:pt idx="26">
                  <c:v>36.600841643333169</c:v>
                </c:pt>
                <c:pt idx="27">
                  <c:v>36.557414622965844</c:v>
                </c:pt>
                <c:pt idx="28">
                  <c:v>36.586863608823087</c:v>
                </c:pt>
                <c:pt idx="29">
                  <c:v>36.488522120706023</c:v>
                </c:pt>
                <c:pt idx="30">
                  <c:v>36.269854265596848</c:v>
                </c:pt>
                <c:pt idx="31">
                  <c:v>35.319013081419143</c:v>
                </c:pt>
                <c:pt idx="32">
                  <c:v>35.635929006483721</c:v>
                </c:pt>
                <c:pt idx="33">
                  <c:v>35.861628630365743</c:v>
                </c:pt>
                <c:pt idx="34">
                  <c:v>35.993810685573003</c:v>
                </c:pt>
                <c:pt idx="35">
                  <c:v>35.997314732946926</c:v>
                </c:pt>
                <c:pt idx="36">
                  <c:v>35.885030371498267</c:v>
                </c:pt>
                <c:pt idx="37">
                  <c:v>35.632419156774468</c:v>
                </c:pt>
                <c:pt idx="38">
                  <c:v>35.369248403471431</c:v>
                </c:pt>
                <c:pt idx="39">
                  <c:v>36.273353965057069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C-4491-A0B9-4D941267973E}"/>
            </c:ext>
          </c:extLst>
        </c:ser>
        <c:ser>
          <c:idx val="2"/>
          <c:order val="2"/>
          <c:tx>
            <c:strRef>
              <c:f>comps!$P$8</c:f>
              <c:strCache>
                <c:ptCount val="1"/>
                <c:pt idx="0">
                  <c:v>delta 100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comps!$P$9:$P$48</c:f>
              <c:numCache>
                <c:formatCode>0.00</c:formatCode>
                <c:ptCount val="40"/>
                <c:pt idx="0">
                  <c:v>36.607829973965586</c:v>
                </c:pt>
                <c:pt idx="1">
                  <c:v>36.542429502505485</c:v>
                </c:pt>
                <c:pt idx="2">
                  <c:v>36.536446394655833</c:v>
                </c:pt>
                <c:pt idx="3">
                  <c:v>36.549420318333659</c:v>
                </c:pt>
                <c:pt idx="4">
                  <c:v>36.546931023756123</c:v>
                </c:pt>
                <c:pt idx="5">
                  <c:v>36.550425671250814</c:v>
                </c:pt>
                <c:pt idx="6">
                  <c:v>36.567897192436767</c:v>
                </c:pt>
                <c:pt idx="7">
                  <c:v>36.601836844948686</c:v>
                </c:pt>
                <c:pt idx="8">
                  <c:v>36.621805262209989</c:v>
                </c:pt>
                <c:pt idx="9">
                  <c:v>36.62780224998771</c:v>
                </c:pt>
                <c:pt idx="10">
                  <c:v>36.669722817989815</c:v>
                </c:pt>
                <c:pt idx="11">
                  <c:v>36.701152435830281</c:v>
                </c:pt>
                <c:pt idx="12">
                  <c:v>36.65324296892905</c:v>
                </c:pt>
                <c:pt idx="13">
                  <c:v>36.608823770156334</c:v>
                </c:pt>
                <c:pt idx="14">
                  <c:v>36.58786162183403</c:v>
                </c:pt>
                <c:pt idx="15">
                  <c:v>36.633338796918537</c:v>
                </c:pt>
                <c:pt idx="16">
                  <c:v>36.618311611762401</c:v>
                </c:pt>
                <c:pt idx="17">
                  <c:v>36.669722817989815</c:v>
                </c:pt>
                <c:pt idx="18">
                  <c:v>36.710653416067714</c:v>
                </c:pt>
                <c:pt idx="19">
                  <c:v>36.682713562902201</c:v>
                </c:pt>
                <c:pt idx="20">
                  <c:v>36.634790155398001</c:v>
                </c:pt>
                <c:pt idx="21">
                  <c:v>36.638283936466358</c:v>
                </c:pt>
                <c:pt idx="22">
                  <c:v>36.608823770156334</c:v>
                </c:pt>
                <c:pt idx="23">
                  <c:v>36.571391153455785</c:v>
                </c:pt>
                <c:pt idx="24">
                  <c:v>36.550425671250821</c:v>
                </c:pt>
                <c:pt idx="25">
                  <c:v>36.546931023756123</c:v>
                </c:pt>
                <c:pt idx="26">
                  <c:v>36.549420318333659</c:v>
                </c:pt>
                <c:pt idx="27">
                  <c:v>36.532951289398284</c:v>
                </c:pt>
                <c:pt idx="28">
                  <c:v>36.538933922869077</c:v>
                </c:pt>
                <c:pt idx="29">
                  <c:v>36.482548621570295</c:v>
                </c:pt>
                <c:pt idx="30">
                  <c:v>36.376213631972746</c:v>
                </c:pt>
                <c:pt idx="31">
                  <c:v>36.005434782608702</c:v>
                </c:pt>
                <c:pt idx="32">
                  <c:v>36.127120309123065</c:v>
                </c:pt>
                <c:pt idx="33">
                  <c:v>36.225417151091392</c:v>
                </c:pt>
                <c:pt idx="34">
                  <c:v>36.280353020156213</c:v>
                </c:pt>
                <c:pt idx="35">
                  <c:v>36.283852375806404</c:v>
                </c:pt>
                <c:pt idx="36">
                  <c:v>36.235918260413932</c:v>
                </c:pt>
                <c:pt idx="37">
                  <c:v>36.130622001735517</c:v>
                </c:pt>
                <c:pt idx="38">
                  <c:v>36.034745304799173</c:v>
                </c:pt>
                <c:pt idx="39">
                  <c:v>36.383208631444525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C-4491-A0B9-4D941267973E}"/>
            </c:ext>
          </c:extLst>
        </c:ser>
        <c:ser>
          <c:idx val="3"/>
          <c:order val="3"/>
          <c:tx>
            <c:strRef>
              <c:f>comps!$G$8</c:f>
              <c:strCache>
                <c:ptCount val="1"/>
                <c:pt idx="0">
                  <c:v>Delta 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comps!$Q$9:$Q$48</c:f>
              <c:numCache>
                <c:formatCode>0.00</c:formatCode>
                <c:ptCount val="40"/>
                <c:pt idx="0">
                  <c:v>36.273353965057069</c:v>
                </c:pt>
                <c:pt idx="1">
                  <c:v>36.590358289120331</c:v>
                </c:pt>
                <c:pt idx="2">
                  <c:v>36.577379003209124</c:v>
                </c:pt>
                <c:pt idx="3">
                  <c:v>36.601836844948686</c:v>
                </c:pt>
                <c:pt idx="4">
                  <c:v>36.611323967645802</c:v>
                </c:pt>
                <c:pt idx="5">
                  <c:v>36.621805262209989</c:v>
                </c:pt>
                <c:pt idx="6">
                  <c:v>36.666230066472373</c:v>
                </c:pt>
                <c:pt idx="7">
                  <c:v>36.744601077328625</c:v>
                </c:pt>
                <c:pt idx="8">
                  <c:v>36.772530081034624</c:v>
                </c:pt>
                <c:pt idx="9">
                  <c:v>36.762057561965889</c:v>
                </c:pt>
                <c:pt idx="10">
                  <c:v>36.904839871635339</c:v>
                </c:pt>
                <c:pt idx="11">
                  <c:v>36.984137377838167</c:v>
                </c:pt>
                <c:pt idx="12">
                  <c:v>36.857872507612228</c:v>
                </c:pt>
                <c:pt idx="13">
                  <c:v>36.755075311067451</c:v>
                </c:pt>
                <c:pt idx="14">
                  <c:v>36.707161334686795</c:v>
                </c:pt>
                <c:pt idx="15">
                  <c:v>36.707161334686795</c:v>
                </c:pt>
                <c:pt idx="16">
                  <c:v>36.771568450870269</c:v>
                </c:pt>
                <c:pt idx="17">
                  <c:v>36.877865094957436</c:v>
                </c:pt>
                <c:pt idx="18">
                  <c:v>36.990192707565853</c:v>
                </c:pt>
                <c:pt idx="19">
                  <c:v>36.911817675758869</c:v>
                </c:pt>
                <c:pt idx="20">
                  <c:v>36.789023871115617</c:v>
                </c:pt>
                <c:pt idx="21">
                  <c:v>36.789981993779669</c:v>
                </c:pt>
                <c:pt idx="22">
                  <c:v>36.745567941855327</c:v>
                </c:pt>
                <c:pt idx="23">
                  <c:v>36.673215455140799</c:v>
                </c:pt>
                <c:pt idx="24">
                  <c:v>36.619303300157149</c:v>
                </c:pt>
                <c:pt idx="25">
                  <c:v>36.605330364743629</c:v>
                </c:pt>
                <c:pt idx="26">
                  <c:v>36.598343210765861</c:v>
                </c:pt>
                <c:pt idx="27">
                  <c:v>36.570390018665883</c:v>
                </c:pt>
                <c:pt idx="28">
                  <c:v>36.577379003209124</c:v>
                </c:pt>
                <c:pt idx="29">
                  <c:v>36.482548621570295</c:v>
                </c:pt>
                <c:pt idx="30">
                  <c:v>36.283852375806404</c:v>
                </c:pt>
                <c:pt idx="31">
                  <c:v>35.301437600288189</c:v>
                </c:pt>
                <c:pt idx="32">
                  <c:v>35.632419156774468</c:v>
                </c:pt>
                <c:pt idx="33">
                  <c:v>35.847604702184093</c:v>
                </c:pt>
                <c:pt idx="34">
                  <c:v>35.977406679764243</c:v>
                </c:pt>
                <c:pt idx="35">
                  <c:v>35.980910594129114</c:v>
                </c:pt>
                <c:pt idx="36">
                  <c:v>35.868639905703617</c:v>
                </c:pt>
                <c:pt idx="37">
                  <c:v>35.632419156774468</c:v>
                </c:pt>
                <c:pt idx="38">
                  <c:v>35.345886205485058</c:v>
                </c:pt>
                <c:pt idx="39">
                  <c:v>36.290850743336172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A-4C99-90A8-453C1DE9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17496"/>
        <c:axId val="947016512"/>
      </c:scatterChart>
      <c:valAx>
        <c:axId val="9470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6512"/>
        <c:crosses val="autoZero"/>
        <c:crossBetween val="midCat"/>
      </c:valAx>
      <c:valAx>
        <c:axId val="9470165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Power</a:t>
            </a:r>
          </a:p>
        </c:rich>
      </c:tx>
      <c:layout>
        <c:manualLayout>
          <c:xMode val="edge"/>
          <c:yMode val="edge"/>
          <c:x val="0.4825470721574241"/>
          <c:y val="3.0412789310427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comps!$N$8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comps!$R$9:$R$48</c:f>
              <c:numCache>
                <c:formatCode>0.00</c:formatCode>
                <c:ptCount val="40"/>
                <c:pt idx="0">
                  <c:v>45.605034992542571</c:v>
                </c:pt>
                <c:pt idx="1">
                  <c:v>44.506007901250761</c:v>
                </c:pt>
                <c:pt idx="2">
                  <c:v>44.863075435520081</c:v>
                </c:pt>
                <c:pt idx="3">
                  <c:v>45.029172676019407</c:v>
                </c:pt>
                <c:pt idx="4">
                  <c:v>45.117773370268978</c:v>
                </c:pt>
                <c:pt idx="5">
                  <c:v>45.122950819672134</c:v>
                </c:pt>
                <c:pt idx="6">
                  <c:v>44.985250737463126</c:v>
                </c:pt>
                <c:pt idx="7">
                  <c:v>44.74969675113924</c:v>
                </c:pt>
                <c:pt idx="8">
                  <c:v>44.457009866588002</c:v>
                </c:pt>
                <c:pt idx="9">
                  <c:v>45.644513644185857</c:v>
                </c:pt>
                <c:pt idx="10">
                  <c:v>45.856145297183893</c:v>
                </c:pt>
                <c:pt idx="11">
                  <c:v>45.972301892977136</c:v>
                </c:pt>
                <c:pt idx="12">
                  <c:v>45.891859111992524</c:v>
                </c:pt>
                <c:pt idx="13">
                  <c:v>45.968534906588005</c:v>
                </c:pt>
                <c:pt idx="14">
                  <c:v>45.92831740933152</c:v>
                </c:pt>
                <c:pt idx="15">
                  <c:v>45.968534906588005</c:v>
                </c:pt>
                <c:pt idx="16">
                  <c:v>46.02157235591109</c:v>
                </c:pt>
                <c:pt idx="17">
                  <c:v>46.102022751860481</c:v>
                </c:pt>
                <c:pt idx="18">
                  <c:v>46.186253135091718</c:v>
                </c:pt>
                <c:pt idx="19">
                  <c:v>46.183981903419337</c:v>
                </c:pt>
                <c:pt idx="20">
                  <c:v>46.306161588014497</c:v>
                </c:pt>
                <c:pt idx="21">
                  <c:v>46.385838387149647</c:v>
                </c:pt>
                <c:pt idx="22">
                  <c:v>46.190796268668954</c:v>
                </c:pt>
                <c:pt idx="23">
                  <c:v>46.09673348302821</c:v>
                </c:pt>
                <c:pt idx="24">
                  <c:v>46.016292144039589</c:v>
                </c:pt>
                <c:pt idx="25">
                  <c:v>46.01176721241621</c:v>
                </c:pt>
                <c:pt idx="26">
                  <c:v>46.053494165464798</c:v>
                </c:pt>
                <c:pt idx="27">
                  <c:v>46.174899210069164</c:v>
                </c:pt>
                <c:pt idx="28">
                  <c:v>46.344101883266951</c:v>
                </c:pt>
                <c:pt idx="29">
                  <c:v>46.262907720045895</c:v>
                </c:pt>
                <c:pt idx="30">
                  <c:v>46.134683776652416</c:v>
                </c:pt>
                <c:pt idx="31">
                  <c:v>46.103534194479053</c:v>
                </c:pt>
                <c:pt idx="32">
                  <c:v>45.965814204787314</c:v>
                </c:pt>
                <c:pt idx="33">
                  <c:v>45.93584553098723</c:v>
                </c:pt>
                <c:pt idx="34">
                  <c:v>45.894867970299465</c:v>
                </c:pt>
                <c:pt idx="35">
                  <c:v>45.893363491829348</c:v>
                </c:pt>
                <c:pt idx="36">
                  <c:v>45.890354830779316</c:v>
                </c:pt>
                <c:pt idx="37">
                  <c:v>45.85313882970005</c:v>
                </c:pt>
                <c:pt idx="38">
                  <c:v>45.897124872963317</c:v>
                </c:pt>
                <c:pt idx="39">
                  <c:v>45.85313882970005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8-4483-8B54-CAEFEE2687B2}"/>
            </c:ext>
          </c:extLst>
        </c:ser>
        <c:ser>
          <c:idx val="1"/>
          <c:order val="1"/>
          <c:tx>
            <c:strRef>
              <c:f>comps!$O$8</c:f>
              <c:strCache>
                <c:ptCount val="1"/>
                <c:pt idx="0">
                  <c:v>delta 254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comps!$S$9:$S$48</c:f>
              <c:numCache>
                <c:formatCode>0.00</c:formatCode>
                <c:ptCount val="40"/>
                <c:pt idx="0">
                  <c:v>45.517805976258693</c:v>
                </c:pt>
                <c:pt idx="1">
                  <c:v>44.457908267697199</c:v>
                </c:pt>
                <c:pt idx="2">
                  <c:v>44.740073679901755</c:v>
                </c:pt>
                <c:pt idx="3">
                  <c:v>44.9469478648153</c:v>
                </c:pt>
                <c:pt idx="4">
                  <c:v>45.069015768015319</c:v>
                </c:pt>
                <c:pt idx="5">
                  <c:v>45.059424418033586</c:v>
                </c:pt>
                <c:pt idx="6">
                  <c:v>44.902336395042319</c:v>
                </c:pt>
                <c:pt idx="7">
                  <c:v>44.615812826432212</c:v>
                </c:pt>
                <c:pt idx="8">
                  <c:v>44.372400694239779</c:v>
                </c:pt>
                <c:pt idx="9">
                  <c:v>45.521532667430819</c:v>
                </c:pt>
                <c:pt idx="10">
                  <c:v>45.797590203653989</c:v>
                </c:pt>
                <c:pt idx="11">
                  <c:v>45.92713876381498</c:v>
                </c:pt>
                <c:pt idx="12">
                  <c:v>45.84452157967123</c:v>
                </c:pt>
                <c:pt idx="13">
                  <c:v>45.891465251850391</c:v>
                </c:pt>
                <c:pt idx="14">
                  <c:v>45.885454188224507</c:v>
                </c:pt>
                <c:pt idx="15">
                  <c:v>45.925634854364148</c:v>
                </c:pt>
                <c:pt idx="16">
                  <c:v>45.970330102174479</c:v>
                </c:pt>
                <c:pt idx="17">
                  <c:v>46.093890717361766</c:v>
                </c:pt>
                <c:pt idx="18">
                  <c:v>46.163668210912299</c:v>
                </c:pt>
                <c:pt idx="19">
                  <c:v>46.171226484601405</c:v>
                </c:pt>
                <c:pt idx="20">
                  <c:v>46.29478027375729</c:v>
                </c:pt>
                <c:pt idx="21">
                  <c:v>46.37436762225969</c:v>
                </c:pt>
                <c:pt idx="22">
                  <c:v>46.203080751035372</c:v>
                </c:pt>
                <c:pt idx="23">
                  <c:v>46.046922837636508</c:v>
                </c:pt>
                <c:pt idx="24">
                  <c:v>45.95979438823953</c:v>
                </c:pt>
                <c:pt idx="25">
                  <c:v>45.969577390991113</c:v>
                </c:pt>
                <c:pt idx="26">
                  <c:v>46.012018797792734</c:v>
                </c:pt>
                <c:pt idx="27">
                  <c:v>46.167447038407381</c:v>
                </c:pt>
                <c:pt idx="28">
                  <c:v>46.301603157188005</c:v>
                </c:pt>
                <c:pt idx="29">
                  <c:v>46.255362347316371</c:v>
                </c:pt>
                <c:pt idx="30">
                  <c:v>46.094645488783357</c:v>
                </c:pt>
                <c:pt idx="31">
                  <c:v>46.046922837636508</c:v>
                </c:pt>
                <c:pt idx="32">
                  <c:v>45.967319405331061</c:v>
                </c:pt>
                <c:pt idx="33">
                  <c:v>45.880946923807343</c:v>
                </c:pt>
                <c:pt idx="34">
                  <c:v>45.846773533312593</c:v>
                </c:pt>
                <c:pt idx="35">
                  <c:v>45.846022857517113</c:v>
                </c:pt>
                <c:pt idx="36">
                  <c:v>45.843770977618419</c:v>
                </c:pt>
                <c:pt idx="37">
                  <c:v>45.804338927548102</c:v>
                </c:pt>
                <c:pt idx="38">
                  <c:v>45.849025708203705</c:v>
                </c:pt>
                <c:pt idx="39">
                  <c:v>45.766403039085652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8-4483-8B54-CAEFEE2687B2}"/>
            </c:ext>
          </c:extLst>
        </c:ser>
        <c:ser>
          <c:idx val="2"/>
          <c:order val="2"/>
          <c:tx>
            <c:strRef>
              <c:f>comps!$P$8</c:f>
              <c:strCache>
                <c:ptCount val="1"/>
                <c:pt idx="0">
                  <c:v>delta 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comps!$T$9:$T$48</c:f>
              <c:numCache>
                <c:formatCode>0.00</c:formatCode>
                <c:ptCount val="40"/>
                <c:pt idx="0">
                  <c:v>45.069015768015319</c:v>
                </c:pt>
                <c:pt idx="1">
                  <c:v>45.196999967248544</c:v>
                </c:pt>
                <c:pt idx="2">
                  <c:v>45.271465059925333</c:v>
                </c:pt>
                <c:pt idx="3">
                  <c:v>45.400209602410428</c:v>
                </c:pt>
                <c:pt idx="4">
                  <c:v>45.432963866468015</c:v>
                </c:pt>
                <c:pt idx="5">
                  <c:v>45.43222003929273</c:v>
                </c:pt>
                <c:pt idx="6">
                  <c:v>45.346648113284772</c:v>
                </c:pt>
                <c:pt idx="7">
                  <c:v>45.266277032889676</c:v>
                </c:pt>
                <c:pt idx="8">
                  <c:v>45.18885996365244</c:v>
                </c:pt>
                <c:pt idx="9">
                  <c:v>45.605646257389424</c:v>
                </c:pt>
                <c:pt idx="10">
                  <c:v>45.760408651091204</c:v>
                </c:pt>
                <c:pt idx="11">
                  <c:v>45.794591409114723</c:v>
                </c:pt>
                <c:pt idx="12">
                  <c:v>45.796090757292994</c:v>
                </c:pt>
                <c:pt idx="13">
                  <c:v>45.796840468200045</c:v>
                </c:pt>
                <c:pt idx="14">
                  <c:v>45.801339249169118</c:v>
                </c:pt>
                <c:pt idx="15">
                  <c:v>45.85313882970005</c:v>
                </c:pt>
                <c:pt idx="16">
                  <c:v>45.84452157967123</c:v>
                </c:pt>
                <c:pt idx="17">
                  <c:v>45.883200445324903</c:v>
                </c:pt>
                <c:pt idx="18">
                  <c:v>45.924131043402802</c:v>
                </c:pt>
                <c:pt idx="19">
                  <c:v>45.930146878223702</c:v>
                </c:pt>
                <c:pt idx="20">
                  <c:v>45.972588383631631</c:v>
                </c:pt>
                <c:pt idx="21">
                  <c:v>46.012772228590144</c:v>
                </c:pt>
                <c:pt idx="22">
                  <c:v>45.919620201358754</c:v>
                </c:pt>
                <c:pt idx="23">
                  <c:v>45.877942572766258</c:v>
                </c:pt>
                <c:pt idx="24">
                  <c:v>45.841519318926004</c:v>
                </c:pt>
                <c:pt idx="25">
                  <c:v>45.842269847247003</c:v>
                </c:pt>
                <c:pt idx="26">
                  <c:v>45.850527281063727</c:v>
                </c:pt>
                <c:pt idx="27">
                  <c:v>45.92713876381498</c:v>
                </c:pt>
                <c:pt idx="28">
                  <c:v>45.975599770736096</c:v>
                </c:pt>
                <c:pt idx="29">
                  <c:v>45.961299194551756</c:v>
                </c:pt>
                <c:pt idx="30">
                  <c:v>45.884702915991276</c:v>
                </c:pt>
                <c:pt idx="31">
                  <c:v>45.876440544787847</c:v>
                </c:pt>
                <c:pt idx="32">
                  <c:v>45.84452157967123</c:v>
                </c:pt>
                <c:pt idx="33">
                  <c:v>45.808839181908994</c:v>
                </c:pt>
                <c:pt idx="34">
                  <c:v>45.764904294860251</c:v>
                </c:pt>
                <c:pt idx="35">
                  <c:v>45.76415495955726</c:v>
                </c:pt>
                <c:pt idx="36">
                  <c:v>45.765653654702639</c:v>
                </c:pt>
                <c:pt idx="37">
                  <c:v>45.761907100872669</c:v>
                </c:pt>
                <c:pt idx="38">
                  <c:v>45.764904294860244</c:v>
                </c:pt>
                <c:pt idx="39">
                  <c:v>45.760408651091204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8-4483-8B54-CAEFEE2687B2}"/>
            </c:ext>
          </c:extLst>
        </c:ser>
        <c:ser>
          <c:idx val="3"/>
          <c:order val="3"/>
          <c:tx>
            <c:strRef>
              <c:f>comps!$U$8</c:f>
              <c:strCache>
                <c:ptCount val="1"/>
                <c:pt idx="0">
                  <c:v>delta 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comps!$U$9:$U$48</c:f>
              <c:numCache>
                <c:formatCode>0.00</c:formatCode>
                <c:ptCount val="40"/>
                <c:pt idx="0">
                  <c:v>45.766403039085652</c:v>
                </c:pt>
                <c:pt idx="1">
                  <c:v>44.4176983035305</c:v>
                </c:pt>
                <c:pt idx="2">
                  <c:v>44.739341148732734</c:v>
                </c:pt>
                <c:pt idx="3">
                  <c:v>44.897925773128371</c:v>
                </c:pt>
                <c:pt idx="4">
                  <c:v>45.027343877918582</c:v>
                </c:pt>
                <c:pt idx="5">
                  <c:v>45.02513221016094</c:v>
                </c:pt>
                <c:pt idx="6">
                  <c:v>44.901601231212553</c:v>
                </c:pt>
                <c:pt idx="7">
                  <c:v>44.615812826432212</c:v>
                </c:pt>
                <c:pt idx="8">
                  <c:v>44.364410248015055</c:v>
                </c:pt>
                <c:pt idx="9">
                  <c:v>45.553518221407295</c:v>
                </c:pt>
                <c:pt idx="10">
                  <c:v>45.803588971117954</c:v>
                </c:pt>
                <c:pt idx="11">
                  <c:v>45.918116784258515</c:v>
                </c:pt>
                <c:pt idx="12">
                  <c:v>45.877942572766266</c:v>
                </c:pt>
                <c:pt idx="13">
                  <c:v>45.882449246889323</c:v>
                </c:pt>
                <c:pt idx="14">
                  <c:v>45.883951668358492</c:v>
                </c:pt>
                <c:pt idx="15">
                  <c:v>45.924882936572899</c:v>
                </c:pt>
                <c:pt idx="16">
                  <c:v>45.969577390991098</c:v>
                </c:pt>
                <c:pt idx="17">
                  <c:v>46.087098886705959</c:v>
                </c:pt>
                <c:pt idx="18">
                  <c:v>46.171226484601398</c:v>
                </c:pt>
                <c:pt idx="19">
                  <c:v>46.170470545859395</c:v>
                </c:pt>
                <c:pt idx="20">
                  <c:v>46.293264350502639</c:v>
                </c:pt>
                <c:pt idx="21">
                  <c:v>46.366017351448683</c:v>
                </c:pt>
                <c:pt idx="22">
                  <c:v>46.203080751035372</c:v>
                </c:pt>
                <c:pt idx="23">
                  <c:v>46.046168958742633</c:v>
                </c:pt>
                <c:pt idx="24">
                  <c:v>45.958289680460972</c:v>
                </c:pt>
                <c:pt idx="25">
                  <c:v>45.961299194551756</c:v>
                </c:pt>
                <c:pt idx="26">
                  <c:v>46.003732687207361</c:v>
                </c:pt>
                <c:pt idx="27">
                  <c:v>46.132560500376599</c:v>
                </c:pt>
                <c:pt idx="28">
                  <c:v>46.29478027375729</c:v>
                </c:pt>
                <c:pt idx="29">
                  <c:v>46.247789928622886</c:v>
                </c:pt>
                <c:pt idx="30">
                  <c:v>46.091626551396679</c:v>
                </c:pt>
                <c:pt idx="31">
                  <c:v>46.050692602416753</c:v>
                </c:pt>
                <c:pt idx="32">
                  <c:v>45.968072042570611</c:v>
                </c:pt>
                <c:pt idx="33">
                  <c:v>45.883951668358492</c:v>
                </c:pt>
                <c:pt idx="34">
                  <c:v>45.841519318925997</c:v>
                </c:pt>
                <c:pt idx="35">
                  <c:v>45.84076881517985</c:v>
                </c:pt>
                <c:pt idx="36">
                  <c:v>45.838517451378429</c:v>
                </c:pt>
                <c:pt idx="37">
                  <c:v>45.804338927548102</c:v>
                </c:pt>
                <c:pt idx="38">
                  <c:v>45.845272206303719</c:v>
                </c:pt>
                <c:pt idx="39">
                  <c:v>45.76265636256467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056-A80C-C5BE9D4F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17496"/>
        <c:axId val="947016512"/>
      </c:scatterChart>
      <c:valAx>
        <c:axId val="9470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6512"/>
        <c:crosses val="autoZero"/>
        <c:crossBetween val="midCat"/>
      </c:valAx>
      <c:valAx>
        <c:axId val="947016512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Power</a:t>
            </a:r>
          </a:p>
        </c:rich>
      </c:tx>
      <c:layout>
        <c:manualLayout>
          <c:xMode val="edge"/>
          <c:yMode val="edge"/>
          <c:x val="0.4825470721574241"/>
          <c:y val="3.0412789310427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comps!$N$8</c:f>
              <c:strCache>
                <c:ptCount val="1"/>
                <c:pt idx="0">
                  <c:v>delta 300 NB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comps!$V$9:$V$48</c:f>
              <c:numCache>
                <c:formatCode>0.00</c:formatCode>
                <c:ptCount val="40"/>
                <c:pt idx="0">
                  <c:v>67.731467064396099</c:v>
                </c:pt>
                <c:pt idx="1">
                  <c:v>68.726128223202139</c:v>
                </c:pt>
                <c:pt idx="2">
                  <c:v>68.667136465691001</c:v>
                </c:pt>
                <c:pt idx="3">
                  <c:v>68.670512652419021</c:v>
                </c:pt>
                <c:pt idx="4">
                  <c:v>68.639664300817941</c:v>
                </c:pt>
                <c:pt idx="5">
                  <c:v>68.647540983606575</c:v>
                </c:pt>
                <c:pt idx="6">
                  <c:v>68.666011143887232</c:v>
                </c:pt>
                <c:pt idx="7">
                  <c:v>68.681769006327244</c:v>
                </c:pt>
                <c:pt idx="8">
                  <c:v>68.754712033303832</c:v>
                </c:pt>
                <c:pt idx="9">
                  <c:v>67.68827337539949</c:v>
                </c:pt>
                <c:pt idx="10">
                  <c:v>67.657279611841474</c:v>
                </c:pt>
                <c:pt idx="11">
                  <c:v>68.753585183971154</c:v>
                </c:pt>
                <c:pt idx="12">
                  <c:v>68.714864045367378</c:v>
                </c:pt>
                <c:pt idx="13">
                  <c:v>68.666011143887246</c:v>
                </c:pt>
                <c:pt idx="14">
                  <c:v>68.667136465691001</c:v>
                </c:pt>
                <c:pt idx="15">
                  <c:v>68.666011143887246</c:v>
                </c:pt>
                <c:pt idx="16">
                  <c:v>68.684020719952784</c:v>
                </c:pt>
                <c:pt idx="17">
                  <c:v>68.722748582106675</c:v>
                </c:pt>
                <c:pt idx="18">
                  <c:v>68.767109814271436</c:v>
                </c:pt>
                <c:pt idx="19">
                  <c:v>67.616300036062029</c:v>
                </c:pt>
                <c:pt idx="20">
                  <c:v>67.615191699313201</c:v>
                </c:pt>
                <c:pt idx="21">
                  <c:v>68.759219800032781</c:v>
                </c:pt>
                <c:pt idx="22">
                  <c:v>68.691902880469527</c:v>
                </c:pt>
                <c:pt idx="23">
                  <c:v>68.673889171160226</c:v>
                </c:pt>
                <c:pt idx="24">
                  <c:v>68.635164150726922</c:v>
                </c:pt>
                <c:pt idx="25">
                  <c:v>68.628415031876372</c:v>
                </c:pt>
                <c:pt idx="26">
                  <c:v>68.670512652419021</c:v>
                </c:pt>
                <c:pt idx="27">
                  <c:v>68.668261824379684</c:v>
                </c:pt>
                <c:pt idx="28">
                  <c:v>68.717116585533759</c:v>
                </c:pt>
                <c:pt idx="29">
                  <c:v>67.693820685133588</c:v>
                </c:pt>
                <c:pt idx="30">
                  <c:v>67.727026894144259</c:v>
                </c:pt>
                <c:pt idx="31">
                  <c:v>68.684020719952784</c:v>
                </c:pt>
                <c:pt idx="32">
                  <c:v>68.600805527358446</c:v>
                </c:pt>
                <c:pt idx="33">
                  <c:v>68.637414152010365</c:v>
                </c:pt>
                <c:pt idx="34">
                  <c:v>68.596436591322586</c:v>
                </c:pt>
                <c:pt idx="35">
                  <c:v>68.594187933323497</c:v>
                </c:pt>
                <c:pt idx="36">
                  <c:v>68.630664590674428</c:v>
                </c:pt>
                <c:pt idx="37">
                  <c:v>68.636289132929036</c:v>
                </c:pt>
                <c:pt idx="38">
                  <c:v>68.681769006327244</c:v>
                </c:pt>
                <c:pt idx="39">
                  <c:v>67.734797574168169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C-4741-BD76-BA13C50F0F22}"/>
            </c:ext>
          </c:extLst>
        </c:ser>
        <c:ser>
          <c:idx val="1"/>
          <c:order val="1"/>
          <c:tx>
            <c:strRef>
              <c:f>comps!$O$8</c:f>
              <c:strCache>
                <c:ptCount val="1"/>
                <c:pt idx="0">
                  <c:v>delta 254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comps!$W$9:$W$48</c:f>
              <c:numCache>
                <c:formatCode>0.00</c:formatCode>
                <c:ptCount val="40"/>
                <c:pt idx="0">
                  <c:v>67.703643061809245</c:v>
                </c:pt>
                <c:pt idx="1">
                  <c:v>68.651852822217492</c:v>
                </c:pt>
                <c:pt idx="2">
                  <c:v>68.645108473188699</c:v>
                </c:pt>
                <c:pt idx="3">
                  <c:v>68.648480482053969</c:v>
                </c:pt>
                <c:pt idx="4">
                  <c:v>68.606421823064181</c:v>
                </c:pt>
                <c:pt idx="5">
                  <c:v>68.632747274334534</c:v>
                </c:pt>
                <c:pt idx="6">
                  <c:v>68.642860651308993</c:v>
                </c:pt>
                <c:pt idx="7">
                  <c:v>68.683792589681872</c:v>
                </c:pt>
                <c:pt idx="8">
                  <c:v>68.687166388315816</c:v>
                </c:pt>
                <c:pt idx="9">
                  <c:v>67.668249549697066</c:v>
                </c:pt>
                <c:pt idx="10">
                  <c:v>67.652740488507632</c:v>
                </c:pt>
                <c:pt idx="11">
                  <c:v>68.68604175194433</c:v>
                </c:pt>
                <c:pt idx="12">
                  <c:v>68.684917152400288</c:v>
                </c:pt>
                <c:pt idx="13">
                  <c:v>68.652977009235599</c:v>
                </c:pt>
                <c:pt idx="14">
                  <c:v>68.643984543847012</c:v>
                </c:pt>
                <c:pt idx="15">
                  <c:v>68.642860651308993</c:v>
                </c:pt>
                <c:pt idx="16">
                  <c:v>68.68941577154834</c:v>
                </c:pt>
                <c:pt idx="17">
                  <c:v>68.690540518413002</c:v>
                </c:pt>
                <c:pt idx="18">
                  <c:v>68.713474225285239</c:v>
                </c:pt>
                <c:pt idx="19">
                  <c:v>67.619562191987171</c:v>
                </c:pt>
                <c:pt idx="20">
                  <c:v>67.620669330015062</c:v>
                </c:pt>
                <c:pt idx="21">
                  <c:v>68.681543574714709</c:v>
                </c:pt>
                <c:pt idx="22">
                  <c:v>68.670300708801918</c:v>
                </c:pt>
                <c:pt idx="23">
                  <c:v>68.640612976636817</c:v>
                </c:pt>
                <c:pt idx="24">
                  <c:v>68.632747274334562</c:v>
                </c:pt>
                <c:pt idx="25">
                  <c:v>68.606421823064196</c:v>
                </c:pt>
                <c:pt idx="26">
                  <c:v>68.649604558628482</c:v>
                </c:pt>
                <c:pt idx="27">
                  <c:v>68.637241740610975</c:v>
                </c:pt>
                <c:pt idx="28">
                  <c:v>68.65410123307187</c:v>
                </c:pt>
                <c:pt idx="29">
                  <c:v>67.663817663817653</c:v>
                </c:pt>
                <c:pt idx="30">
                  <c:v>67.709186179793662</c:v>
                </c:pt>
                <c:pt idx="31">
                  <c:v>68.640612976636817</c:v>
                </c:pt>
                <c:pt idx="32">
                  <c:v>68.60305193529372</c:v>
                </c:pt>
                <c:pt idx="33">
                  <c:v>68.596313152810964</c:v>
                </c:pt>
                <c:pt idx="34">
                  <c:v>68.565487203838032</c:v>
                </c:pt>
                <c:pt idx="35">
                  <c:v>68.564364541376051</c:v>
                </c:pt>
                <c:pt idx="36">
                  <c:v>68.601928712936115</c:v>
                </c:pt>
                <c:pt idx="37">
                  <c:v>68.604175194433068</c:v>
                </c:pt>
                <c:pt idx="38">
                  <c:v>68.609792041919107</c:v>
                </c:pt>
                <c:pt idx="39">
                  <c:v>67.749013443369194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C-4741-BD76-BA13C50F0F22}"/>
            </c:ext>
          </c:extLst>
        </c:ser>
        <c:ser>
          <c:idx val="2"/>
          <c:order val="2"/>
          <c:tx>
            <c:strRef>
              <c:f>comps!$P$8</c:f>
              <c:strCache>
                <c:ptCount val="1"/>
                <c:pt idx="0">
                  <c:v>delta 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comps!$X$9:$X$48</c:f>
              <c:numCache>
                <c:formatCode>0.00</c:formatCode>
                <c:ptCount val="40"/>
                <c:pt idx="0">
                  <c:v>68.606421823064181</c:v>
                </c:pt>
                <c:pt idx="1">
                  <c:v>68.532407559034482</c:v>
                </c:pt>
                <c:pt idx="2">
                  <c:v>68.562119326740444</c:v>
                </c:pt>
                <c:pt idx="3">
                  <c:v>68.530163096875597</c:v>
                </c:pt>
                <c:pt idx="4">
                  <c:v>68.517821182403111</c:v>
                </c:pt>
                <c:pt idx="5">
                  <c:v>68.516699410609021</c:v>
                </c:pt>
                <c:pt idx="6">
                  <c:v>68.55201768028158</c:v>
                </c:pt>
                <c:pt idx="7">
                  <c:v>68.554262233354621</c:v>
                </c:pt>
                <c:pt idx="8">
                  <c:v>68.520064836190372</c:v>
                </c:pt>
                <c:pt idx="9">
                  <c:v>68.162837539096401</c:v>
                </c:pt>
                <c:pt idx="10">
                  <c:v>68.149445799702022</c:v>
                </c:pt>
                <c:pt idx="11">
                  <c:v>68.54865112624411</c:v>
                </c:pt>
                <c:pt idx="12">
                  <c:v>68.550895458861277</c:v>
                </c:pt>
                <c:pt idx="13">
                  <c:v>68.55201768028158</c:v>
                </c:pt>
                <c:pt idx="14">
                  <c:v>68.558751780481032</c:v>
                </c:pt>
                <c:pt idx="15">
                  <c:v>68.636289132929036</c:v>
                </c:pt>
                <c:pt idx="16">
                  <c:v>68.562119326740458</c:v>
                </c:pt>
                <c:pt idx="17">
                  <c:v>68.558751780481018</c:v>
                </c:pt>
                <c:pt idx="18">
                  <c:v>68.558751780481018</c:v>
                </c:pt>
                <c:pt idx="19">
                  <c:v>68.117437081429813</c:v>
                </c:pt>
                <c:pt idx="20">
                  <c:v>68.119667916618909</c:v>
                </c:pt>
                <c:pt idx="21">
                  <c:v>68.527918781725887</c:v>
                </c:pt>
                <c:pt idx="22">
                  <c:v>68.55201768028158</c:v>
                </c:pt>
                <c:pt idx="23">
                  <c:v>68.550895458861277</c:v>
                </c:pt>
                <c:pt idx="24">
                  <c:v>68.516699410609036</c:v>
                </c:pt>
                <c:pt idx="25">
                  <c:v>68.517821182403111</c:v>
                </c:pt>
                <c:pt idx="26">
                  <c:v>68.530163096875597</c:v>
                </c:pt>
                <c:pt idx="27">
                  <c:v>68.522308636921821</c:v>
                </c:pt>
                <c:pt idx="28">
                  <c:v>68.533529845246861</c:v>
                </c:pt>
                <c:pt idx="29">
                  <c:v>68.143867461200969</c:v>
                </c:pt>
                <c:pt idx="30">
                  <c:v>68.151677390834507</c:v>
                </c:pt>
                <c:pt idx="31">
                  <c:v>68.507726558407541</c:v>
                </c:pt>
                <c:pt idx="32">
                  <c:v>68.521186718187167</c:v>
                </c:pt>
                <c:pt idx="33">
                  <c:v>68.52904092092551</c:v>
                </c:pt>
                <c:pt idx="34">
                  <c:v>68.524552584611868</c:v>
                </c:pt>
                <c:pt idx="35">
                  <c:v>68.52343059239611</c:v>
                </c:pt>
                <c:pt idx="36">
                  <c:v>68.525674613570857</c:v>
                </c:pt>
                <c:pt idx="37">
                  <c:v>68.520064836190372</c:v>
                </c:pt>
                <c:pt idx="38">
                  <c:v>68.52455258461184</c:v>
                </c:pt>
                <c:pt idx="39">
                  <c:v>68.190376397779929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C-4741-BD76-BA13C50F0F22}"/>
            </c:ext>
          </c:extLst>
        </c:ser>
        <c:ser>
          <c:idx val="3"/>
          <c:order val="3"/>
          <c:tx>
            <c:strRef>
              <c:f>comps!$Y$8</c:f>
              <c:strCache>
                <c:ptCount val="1"/>
                <c:pt idx="0">
                  <c:v>delta 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comps!$C$9:$C$48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comps!$Y$9:$Y$48</c:f>
              <c:numCache>
                <c:formatCode>0.00</c:formatCode>
                <c:ptCount val="40"/>
                <c:pt idx="0">
                  <c:v>67.749013443369194</c:v>
                </c:pt>
                <c:pt idx="1">
                  <c:v>68.693914980022285</c:v>
                </c:pt>
                <c:pt idx="2">
                  <c:v>68.643984543847012</c:v>
                </c:pt>
                <c:pt idx="3">
                  <c:v>68.63611806885713</c:v>
                </c:pt>
                <c:pt idx="4">
                  <c:v>68.646232439335876</c:v>
                </c:pt>
                <c:pt idx="5">
                  <c:v>68.642860651309007</c:v>
                </c:pt>
                <c:pt idx="6">
                  <c:v>68.641736795572868</c:v>
                </c:pt>
                <c:pt idx="7">
                  <c:v>68.683792589681872</c:v>
                </c:pt>
                <c:pt idx="8">
                  <c:v>68.715723991159848</c:v>
                </c:pt>
                <c:pt idx="9">
                  <c:v>67.654955633410822</c:v>
                </c:pt>
                <c:pt idx="10">
                  <c:v>67.620669330015062</c:v>
                </c:pt>
                <c:pt idx="11">
                  <c:v>68.713474225285253</c:v>
                </c:pt>
                <c:pt idx="12">
                  <c:v>68.673673182071184</c:v>
                </c:pt>
                <c:pt idx="13">
                  <c:v>68.680419122462339</c:v>
                </c:pt>
                <c:pt idx="14">
                  <c:v>68.641736795572868</c:v>
                </c:pt>
                <c:pt idx="15">
                  <c:v>68.641736795572868</c:v>
                </c:pt>
                <c:pt idx="16">
                  <c:v>68.688291061516537</c:v>
                </c:pt>
                <c:pt idx="17">
                  <c:v>68.680419122462339</c:v>
                </c:pt>
                <c:pt idx="18">
                  <c:v>68.724724528054736</c:v>
                </c:pt>
                <c:pt idx="19">
                  <c:v>67.577523821998099</c:v>
                </c:pt>
                <c:pt idx="20">
                  <c:v>67.577523821998099</c:v>
                </c:pt>
                <c:pt idx="21">
                  <c:v>68.710099852676379</c:v>
                </c:pt>
                <c:pt idx="22">
                  <c:v>68.670300708801918</c:v>
                </c:pt>
                <c:pt idx="23">
                  <c:v>68.639489194499006</c:v>
                </c:pt>
                <c:pt idx="24">
                  <c:v>68.630500261917234</c:v>
                </c:pt>
                <c:pt idx="25">
                  <c:v>68.634994433894306</c:v>
                </c:pt>
                <c:pt idx="26">
                  <c:v>68.637241740610989</c:v>
                </c:pt>
                <c:pt idx="27">
                  <c:v>68.646232439335904</c:v>
                </c:pt>
                <c:pt idx="28">
                  <c:v>68.684917152400288</c:v>
                </c:pt>
                <c:pt idx="29">
                  <c:v>67.652740488507632</c:v>
                </c:pt>
                <c:pt idx="30">
                  <c:v>67.704751612797594</c:v>
                </c:pt>
                <c:pt idx="31">
                  <c:v>68.646232439335904</c:v>
                </c:pt>
                <c:pt idx="32">
                  <c:v>68.604175194433068</c:v>
                </c:pt>
                <c:pt idx="33">
                  <c:v>68.600805527358446</c:v>
                </c:pt>
                <c:pt idx="34">
                  <c:v>68.598559266535673</c:v>
                </c:pt>
                <c:pt idx="35">
                  <c:v>68.597436191286974</c:v>
                </c:pt>
                <c:pt idx="36">
                  <c:v>68.594067186169852</c:v>
                </c:pt>
                <c:pt idx="37">
                  <c:v>68.604175194433068</c:v>
                </c:pt>
                <c:pt idx="38">
                  <c:v>68.645108473188699</c:v>
                </c:pt>
                <c:pt idx="39">
                  <c:v>67.702534547121616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D-4BD1-AF13-CD14D87F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17496"/>
        <c:axId val="947016512"/>
      </c:scatterChart>
      <c:valAx>
        <c:axId val="9470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6512"/>
        <c:crosses val="autoZero"/>
        <c:crossBetween val="midCat"/>
      </c:valAx>
      <c:valAx>
        <c:axId val="947016512"/>
        <c:scaling>
          <c:orientation val="minMax"/>
          <c:min val="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1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148</xdr:row>
      <xdr:rowOff>30480</xdr:rowOff>
    </xdr:from>
    <xdr:to>
      <xdr:col>10</xdr:col>
      <xdr:colOff>15240</xdr:colOff>
      <xdr:row>163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145</xdr:row>
      <xdr:rowOff>50800</xdr:rowOff>
    </xdr:from>
    <xdr:to>
      <xdr:col>18</xdr:col>
      <xdr:colOff>571500</xdr:colOff>
      <xdr:row>171</xdr:row>
      <xdr:rowOff>43180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183</xdr:row>
      <xdr:rowOff>0</xdr:rowOff>
    </xdr:from>
    <xdr:to>
      <xdr:col>11</xdr:col>
      <xdr:colOff>127000</xdr:colOff>
      <xdr:row>197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6DD872-ABC7-4357-B245-5DB422A6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256</xdr:row>
      <xdr:rowOff>118110</xdr:rowOff>
    </xdr:from>
    <xdr:to>
      <xdr:col>24</xdr:col>
      <xdr:colOff>350520</xdr:colOff>
      <xdr:row>279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EA858-0352-4B56-8B15-387476B5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43</xdr:row>
      <xdr:rowOff>49530</xdr:rowOff>
    </xdr:from>
    <xdr:to>
      <xdr:col>20</xdr:col>
      <xdr:colOff>327660</xdr:colOff>
      <xdr:row>58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B776A-E87C-4D14-B5CD-8061DFB9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158</xdr:row>
      <xdr:rowOff>104775</xdr:rowOff>
    </xdr:from>
    <xdr:to>
      <xdr:col>10</xdr:col>
      <xdr:colOff>301625</xdr:colOff>
      <xdr:row>172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9034-D58F-4F8D-AA6E-5F6ECF3F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574674</xdr:colOff>
      <xdr:row>155</xdr:row>
      <xdr:rowOff>9524</xdr:rowOff>
    </xdr:from>
    <xdr:to>
      <xdr:col>12</xdr:col>
      <xdr:colOff>234950</xdr:colOff>
      <xdr:row>173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060A3-BD0F-4DF9-BE68-4C85BBFE0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155</xdr:row>
      <xdr:rowOff>60325</xdr:rowOff>
    </xdr:from>
    <xdr:to>
      <xdr:col>9</xdr:col>
      <xdr:colOff>555625</xdr:colOff>
      <xdr:row>169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D5B04-E01C-45BD-84C8-8F949244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51</xdr:row>
      <xdr:rowOff>49530</xdr:rowOff>
    </xdr:from>
    <xdr:to>
      <xdr:col>20</xdr:col>
      <xdr:colOff>434340</xdr:colOff>
      <xdr:row>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2977-3F46-421E-93F3-D9F7B91C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20</xdr:col>
      <xdr:colOff>426720</xdr:colOff>
      <xdr:row>105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23A4F-498B-4CE8-82C4-B13121434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20</xdr:col>
      <xdr:colOff>426720</xdr:colOff>
      <xdr:row>133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50E5B-C2EF-42BB-B479-F57B2AE5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20</xdr:col>
      <xdr:colOff>426720</xdr:colOff>
      <xdr:row>161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F8E89-4638-4FC5-A1C1-6912A52F2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163</xdr:row>
      <xdr:rowOff>0</xdr:rowOff>
    </xdr:from>
    <xdr:to>
      <xdr:col>20</xdr:col>
      <xdr:colOff>426720</xdr:colOff>
      <xdr:row>189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4389B-E157-4954-9138-B1131988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455294</xdr:colOff>
      <xdr:row>49</xdr:row>
      <xdr:rowOff>134301</xdr:rowOff>
    </xdr:from>
    <xdr:to>
      <xdr:col>33</xdr:col>
      <xdr:colOff>388619</xdr:colOff>
      <xdr:row>78</xdr:row>
      <xdr:rowOff>100964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D28260-3AF2-4B97-AD12-5352ABED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469906</xdr:colOff>
      <xdr:row>26</xdr:row>
      <xdr:rowOff>0</xdr:rowOff>
    </xdr:from>
    <xdr:to>
      <xdr:col>46</xdr:col>
      <xdr:colOff>311150</xdr:colOff>
      <xdr:row>46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76D44-8098-4F92-B8BD-47E49D12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594359</xdr:colOff>
      <xdr:row>15</xdr:row>
      <xdr:rowOff>107632</xdr:rowOff>
    </xdr:from>
    <xdr:to>
      <xdr:col>29</xdr:col>
      <xdr:colOff>318134</xdr:colOff>
      <xdr:row>34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A7185-97B7-4146-98C1-45702168B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537210</xdr:colOff>
      <xdr:row>35</xdr:row>
      <xdr:rowOff>951</xdr:rowOff>
    </xdr:from>
    <xdr:to>
      <xdr:col>29</xdr:col>
      <xdr:colOff>232410</xdr:colOff>
      <xdr:row>54</xdr:row>
      <xdr:rowOff>120014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F3472-6EB2-4048-BF7A-DFA65313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56</xdr:row>
      <xdr:rowOff>138111</xdr:rowOff>
    </xdr:from>
    <xdr:to>
      <xdr:col>13</xdr:col>
      <xdr:colOff>99060</xdr:colOff>
      <xdr:row>83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823CD-7D8C-4063-A1CD-2988843E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56</xdr:row>
      <xdr:rowOff>121920</xdr:rowOff>
    </xdr:from>
    <xdr:to>
      <xdr:col>22</xdr:col>
      <xdr:colOff>304800</xdr:colOff>
      <xdr:row>71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8C322-55C7-4220-B999-D4EBBB43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190</xdr:row>
      <xdr:rowOff>180975</xdr:rowOff>
    </xdr:from>
    <xdr:to>
      <xdr:col>8</xdr:col>
      <xdr:colOff>219075</xdr:colOff>
      <xdr:row>205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872AE-C6D4-44FE-BAAC-EB7A72B8E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190</xdr:row>
      <xdr:rowOff>104775</xdr:rowOff>
    </xdr:from>
    <xdr:to>
      <xdr:col>26</xdr:col>
      <xdr:colOff>400050</xdr:colOff>
      <xdr:row>210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510B95-72E4-45E1-B9F3-F016FA15E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15</xdr:row>
      <xdr:rowOff>176212</xdr:rowOff>
    </xdr:from>
    <xdr:to>
      <xdr:col>28</xdr:col>
      <xdr:colOff>28574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C3E2E-453A-4C68-9F7B-011E54EB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35</xdr:row>
      <xdr:rowOff>23811</xdr:rowOff>
    </xdr:from>
    <xdr:to>
      <xdr:col>27</xdr:col>
      <xdr:colOff>590550</xdr:colOff>
      <xdr:row>54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A8F03-E75E-4734-A63B-45DC9F796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56</xdr:row>
      <xdr:rowOff>138111</xdr:rowOff>
    </xdr:from>
    <xdr:to>
      <xdr:col>20</xdr:col>
      <xdr:colOff>76200</xdr:colOff>
      <xdr:row>82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D1B7-FDC2-4CF9-B2E4-8FB8A4B3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15</xdr:row>
      <xdr:rowOff>176212</xdr:rowOff>
    </xdr:from>
    <xdr:to>
      <xdr:col>28</xdr:col>
      <xdr:colOff>28574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BEFB1-77A9-4089-8604-A585769D3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35</xdr:row>
      <xdr:rowOff>23811</xdr:rowOff>
    </xdr:from>
    <xdr:to>
      <xdr:col>27</xdr:col>
      <xdr:colOff>590550</xdr:colOff>
      <xdr:row>54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24EDA-F766-4D7E-AFB9-6743A8312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56</xdr:row>
      <xdr:rowOff>138111</xdr:rowOff>
    </xdr:from>
    <xdr:to>
      <xdr:col>20</xdr:col>
      <xdr:colOff>76200</xdr:colOff>
      <xdr:row>83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2B7AB-2B60-45FF-86C0-4B63E4F21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15</xdr:row>
      <xdr:rowOff>176212</xdr:rowOff>
    </xdr:from>
    <xdr:to>
      <xdr:col>28</xdr:col>
      <xdr:colOff>28574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FAF31-410A-4CBB-8C55-6CFC08451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35</xdr:row>
      <xdr:rowOff>23811</xdr:rowOff>
    </xdr:from>
    <xdr:to>
      <xdr:col>27</xdr:col>
      <xdr:colOff>590550</xdr:colOff>
      <xdr:row>54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2807E-A25C-4CF1-B08B-58874F940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56</xdr:row>
      <xdr:rowOff>138111</xdr:rowOff>
    </xdr:from>
    <xdr:to>
      <xdr:col>20</xdr:col>
      <xdr:colOff>76200</xdr:colOff>
      <xdr:row>81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BC55-0256-4581-A361-C258BDB29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l-my.sharepoint.com/personal/derreck_blight_inl_gov/Documents/168a%20c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. 1"/>
      <sheetName val="FE1"/>
      <sheetName val="Ph. 2"/>
      <sheetName val="Ph. 3"/>
      <sheetName val="Ph. 4"/>
      <sheetName val="phase 5"/>
      <sheetName val="CFAD"/>
      <sheetName val="RHO"/>
      <sheetName val="EPtP"/>
      <sheetName val="WCS"/>
      <sheetName val="isotopics"/>
      <sheetName val="EPP"/>
      <sheetName val="burner"/>
      <sheetName val="shims"/>
      <sheetName val="FE Powers"/>
    </sheetNames>
    <sheetDataSet>
      <sheetData sheetId="0"/>
      <sheetData sheetId="1"/>
      <sheetData sheetId="2"/>
      <sheetData sheetId="3">
        <row r="111">
          <cell r="I111">
            <v>0.1421163037270175</v>
          </cell>
        </row>
        <row r="112">
          <cell r="I112">
            <v>0.15939594715798472</v>
          </cell>
        </row>
        <row r="113">
          <cell r="I113">
            <v>0.16926793938582521</v>
          </cell>
        </row>
        <row r="114">
          <cell r="I114">
            <v>0.160630029288822</v>
          </cell>
        </row>
        <row r="115">
          <cell r="I115">
            <v>0.17913841224667679</v>
          </cell>
        </row>
        <row r="116">
          <cell r="I116">
            <v>0.16680008378323261</v>
          </cell>
        </row>
        <row r="117">
          <cell r="I117">
            <v>0.15569355828912815</v>
          </cell>
        </row>
        <row r="118">
          <cell r="I118">
            <v>0.16926793938582521</v>
          </cell>
        </row>
        <row r="119">
          <cell r="I119">
            <v>0.18283944792926929</v>
          </cell>
        </row>
        <row r="120">
          <cell r="I120">
            <v>0.19270783223313506</v>
          </cell>
        </row>
        <row r="121">
          <cell r="I121">
            <v>0.21120696015416807</v>
          </cell>
        </row>
        <row r="122">
          <cell r="I122">
            <v>0.20134142281444603</v>
          </cell>
        </row>
        <row r="123">
          <cell r="I123">
            <v>0.17543716295242073</v>
          </cell>
        </row>
        <row r="124">
          <cell r="I124">
            <v>0.20504117721531137</v>
          </cell>
        </row>
        <row r="125">
          <cell r="I125">
            <v>0.23093348155252241</v>
          </cell>
        </row>
        <row r="127">
          <cell r="I127">
            <v>0.24202698274738152</v>
          </cell>
        </row>
        <row r="128">
          <cell r="I128">
            <v>0.23586416355722525</v>
          </cell>
        </row>
        <row r="129">
          <cell r="I129">
            <v>0.17296954474061926</v>
          </cell>
        </row>
        <row r="130">
          <cell r="I130">
            <v>0.19640808483115305</v>
          </cell>
        </row>
        <row r="131">
          <cell r="I131">
            <v>0.23093348155252241</v>
          </cell>
        </row>
        <row r="133">
          <cell r="I133">
            <v>0.24695681150021465</v>
          </cell>
        </row>
        <row r="134">
          <cell r="I134">
            <v>0.25558309950954067</v>
          </cell>
        </row>
      </sheetData>
      <sheetData sheetId="4">
        <row r="53">
          <cell r="C53">
            <v>105</v>
          </cell>
          <cell r="D53">
            <v>78.75</v>
          </cell>
          <cell r="F53">
            <v>78.75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0.1</v>
          </cell>
          <cell r="B3">
            <v>0</v>
          </cell>
          <cell r="C3">
            <v>1E-3</v>
          </cell>
          <cell r="D3">
            <v>0</v>
          </cell>
          <cell r="E3">
            <v>0</v>
          </cell>
        </row>
        <row r="4">
          <cell r="A4">
            <v>0.2</v>
          </cell>
          <cell r="B4">
            <v>0</v>
          </cell>
          <cell r="C4">
            <v>2E-3</v>
          </cell>
          <cell r="D4">
            <v>0</v>
          </cell>
          <cell r="E4">
            <v>0</v>
          </cell>
        </row>
        <row r="5">
          <cell r="A5">
            <v>0.3</v>
          </cell>
          <cell r="B5">
            <v>1E-3</v>
          </cell>
          <cell r="C5">
            <v>3.0000000000000001E-3</v>
          </cell>
          <cell r="D5">
            <v>0</v>
          </cell>
          <cell r="E5">
            <v>0</v>
          </cell>
        </row>
        <row r="6">
          <cell r="A6">
            <v>0.4</v>
          </cell>
          <cell r="B6">
            <v>4.0000000000000001E-3</v>
          </cell>
          <cell r="C6">
            <v>4.0000000000000001E-3</v>
          </cell>
          <cell r="D6">
            <v>0</v>
          </cell>
          <cell r="E6">
            <v>0</v>
          </cell>
        </row>
        <row r="7">
          <cell r="A7">
            <v>0.5</v>
          </cell>
          <cell r="B7">
            <v>8.0000000000000002E-3</v>
          </cell>
          <cell r="C7">
            <v>5.0000000000000001E-3</v>
          </cell>
          <cell r="D7">
            <v>1E-3</v>
          </cell>
          <cell r="E7">
            <v>2E-3</v>
          </cell>
        </row>
        <row r="8">
          <cell r="A8">
            <v>0.6</v>
          </cell>
          <cell r="B8">
            <v>1.2E-2</v>
          </cell>
          <cell r="C8">
            <v>6.0000000000000001E-3</v>
          </cell>
          <cell r="D8">
            <v>1E-3</v>
          </cell>
          <cell r="E8">
            <v>5.0000000000000001E-3</v>
          </cell>
        </row>
        <row r="9">
          <cell r="A9">
            <v>0.7</v>
          </cell>
          <cell r="B9">
            <v>1.4999999999999999E-2</v>
          </cell>
          <cell r="C9">
            <v>7.0000000000000001E-3</v>
          </cell>
          <cell r="D9">
            <v>2E-3</v>
          </cell>
          <cell r="E9">
            <v>7.0000000000000001E-3</v>
          </cell>
        </row>
        <row r="10">
          <cell r="A10">
            <v>0.8</v>
          </cell>
          <cell r="B10">
            <v>1.9E-2</v>
          </cell>
          <cell r="C10">
            <v>7.0000000000000001E-3</v>
          </cell>
          <cell r="D10">
            <v>3.0000000000000001E-3</v>
          </cell>
          <cell r="E10">
            <v>8.9999999999999993E-3</v>
          </cell>
        </row>
        <row r="11">
          <cell r="A11">
            <v>0.9</v>
          </cell>
          <cell r="B11">
            <v>2.1999999999999999E-2</v>
          </cell>
          <cell r="C11">
            <v>8.0000000000000002E-3</v>
          </cell>
          <cell r="D11">
            <v>3.0000000000000001E-3</v>
          </cell>
          <cell r="E11">
            <v>1.0999999999999999E-2</v>
          </cell>
        </row>
        <row r="12">
          <cell r="A12">
            <v>1</v>
          </cell>
          <cell r="B12">
            <v>2.5999999999999999E-2</v>
          </cell>
          <cell r="C12">
            <v>8.9999999999999993E-3</v>
          </cell>
          <cell r="D12">
            <v>4.0000000000000001E-3</v>
          </cell>
          <cell r="E12">
            <v>1.2999999999999999E-2</v>
          </cell>
        </row>
        <row r="13">
          <cell r="A13">
            <v>1.1000000000000001</v>
          </cell>
          <cell r="B13">
            <v>0.03</v>
          </cell>
          <cell r="C13">
            <v>0.01</v>
          </cell>
          <cell r="D13">
            <v>4.0000000000000001E-3</v>
          </cell>
          <cell r="E13">
            <v>1.4999999999999999E-2</v>
          </cell>
        </row>
        <row r="14">
          <cell r="A14">
            <v>1.2</v>
          </cell>
          <cell r="B14">
            <v>3.3000000000000002E-2</v>
          </cell>
          <cell r="C14">
            <v>1.0999999999999999E-2</v>
          </cell>
          <cell r="D14">
            <v>5.0000000000000001E-3</v>
          </cell>
          <cell r="E14">
            <v>1.7000000000000001E-2</v>
          </cell>
        </row>
        <row r="15">
          <cell r="A15">
            <v>1.3</v>
          </cell>
          <cell r="B15">
            <v>3.6999999999999998E-2</v>
          </cell>
          <cell r="C15">
            <v>1.2E-2</v>
          </cell>
          <cell r="D15">
            <v>5.0000000000000001E-3</v>
          </cell>
          <cell r="E15">
            <v>1.9E-2</v>
          </cell>
        </row>
        <row r="16">
          <cell r="A16">
            <v>1.4</v>
          </cell>
          <cell r="B16">
            <v>0.04</v>
          </cell>
          <cell r="C16">
            <v>1.2999999999999999E-2</v>
          </cell>
          <cell r="D16">
            <v>6.0000000000000001E-3</v>
          </cell>
          <cell r="E16">
            <v>2.1000000000000001E-2</v>
          </cell>
        </row>
        <row r="17">
          <cell r="A17">
            <v>1.5</v>
          </cell>
          <cell r="B17">
            <v>4.3999999999999997E-2</v>
          </cell>
          <cell r="C17">
            <v>1.4E-2</v>
          </cell>
          <cell r="D17">
            <v>7.0000000000000001E-3</v>
          </cell>
          <cell r="E17">
            <v>2.4E-2</v>
          </cell>
        </row>
        <row r="18">
          <cell r="A18">
            <v>1.6</v>
          </cell>
          <cell r="B18">
            <v>4.8000000000000001E-2</v>
          </cell>
          <cell r="C18">
            <v>1.4999999999999999E-2</v>
          </cell>
          <cell r="D18">
            <v>7.0000000000000001E-3</v>
          </cell>
          <cell r="E18">
            <v>2.5999999999999999E-2</v>
          </cell>
        </row>
        <row r="19">
          <cell r="A19">
            <v>1.7</v>
          </cell>
          <cell r="B19">
            <v>5.0999999999999997E-2</v>
          </cell>
          <cell r="C19">
            <v>1.6E-2</v>
          </cell>
          <cell r="D19">
            <v>8.0000000000000002E-3</v>
          </cell>
          <cell r="E19">
            <v>2.8000000000000001E-2</v>
          </cell>
        </row>
        <row r="20">
          <cell r="A20">
            <v>1.8</v>
          </cell>
          <cell r="B20">
            <v>5.5E-2</v>
          </cell>
          <cell r="C20">
            <v>1.7000000000000001E-2</v>
          </cell>
          <cell r="D20">
            <v>8.0000000000000002E-3</v>
          </cell>
          <cell r="E20">
            <v>0.03</v>
          </cell>
        </row>
        <row r="21">
          <cell r="A21">
            <v>1.9</v>
          </cell>
          <cell r="B21">
            <v>5.8999999999999997E-2</v>
          </cell>
          <cell r="C21">
            <v>1.7999999999999999E-2</v>
          </cell>
          <cell r="D21">
            <v>8.9999999999999993E-3</v>
          </cell>
          <cell r="E21">
            <v>3.2000000000000001E-2</v>
          </cell>
        </row>
        <row r="22">
          <cell r="A22">
            <v>2</v>
          </cell>
          <cell r="B22">
            <v>6.2E-2</v>
          </cell>
          <cell r="C22">
            <v>1.9E-2</v>
          </cell>
          <cell r="D22">
            <v>8.9999999999999993E-3</v>
          </cell>
          <cell r="E22">
            <v>3.4000000000000002E-2</v>
          </cell>
        </row>
        <row r="23">
          <cell r="A23">
            <v>2.1</v>
          </cell>
          <cell r="B23">
            <v>6.6000000000000003E-2</v>
          </cell>
          <cell r="C23">
            <v>1.9E-2</v>
          </cell>
          <cell r="D23">
            <v>0.01</v>
          </cell>
          <cell r="E23">
            <v>3.6999999999999998E-2</v>
          </cell>
        </row>
        <row r="24">
          <cell r="A24">
            <v>2.2000000000000002</v>
          </cell>
          <cell r="B24">
            <v>7.0000000000000007E-2</v>
          </cell>
          <cell r="C24">
            <v>0.02</v>
          </cell>
          <cell r="D24">
            <v>1.0999999999999999E-2</v>
          </cell>
          <cell r="E24">
            <v>3.9E-2</v>
          </cell>
        </row>
        <row r="25">
          <cell r="A25">
            <v>2.2999999999999998</v>
          </cell>
          <cell r="B25">
            <v>7.2999999999999995E-2</v>
          </cell>
          <cell r="C25">
            <v>2.1000000000000001E-2</v>
          </cell>
          <cell r="D25">
            <v>1.0999999999999999E-2</v>
          </cell>
          <cell r="E25">
            <v>4.1000000000000002E-2</v>
          </cell>
        </row>
        <row r="26">
          <cell r="A26">
            <v>2.4</v>
          </cell>
          <cell r="B26">
            <v>7.6999999999999999E-2</v>
          </cell>
          <cell r="C26">
            <v>2.1999999999999999E-2</v>
          </cell>
          <cell r="D26">
            <v>1.2E-2</v>
          </cell>
          <cell r="E26">
            <v>4.2999999999999997E-2</v>
          </cell>
        </row>
        <row r="27">
          <cell r="A27">
            <v>2.5</v>
          </cell>
          <cell r="B27">
            <v>8.1000000000000003E-2</v>
          </cell>
          <cell r="C27">
            <v>2.3E-2</v>
          </cell>
          <cell r="D27">
            <v>1.2E-2</v>
          </cell>
          <cell r="E27">
            <v>4.4999999999999998E-2</v>
          </cell>
        </row>
        <row r="28">
          <cell r="A28">
            <v>2.6</v>
          </cell>
          <cell r="B28">
            <v>8.5000000000000006E-2</v>
          </cell>
          <cell r="C28">
            <v>2.4E-2</v>
          </cell>
          <cell r="D28">
            <v>1.2999999999999999E-2</v>
          </cell>
          <cell r="E28">
            <v>4.7E-2</v>
          </cell>
        </row>
        <row r="29">
          <cell r="A29">
            <v>2.7</v>
          </cell>
          <cell r="B29">
            <v>8.7999999999999995E-2</v>
          </cell>
          <cell r="C29">
            <v>2.5000000000000001E-2</v>
          </cell>
          <cell r="D29">
            <v>1.4E-2</v>
          </cell>
          <cell r="E29">
            <v>0.05</v>
          </cell>
        </row>
        <row r="30">
          <cell r="A30">
            <v>2.8</v>
          </cell>
          <cell r="B30">
            <v>9.1999999999999998E-2</v>
          </cell>
          <cell r="C30">
            <v>2.5999999999999999E-2</v>
          </cell>
          <cell r="D30">
            <v>1.4E-2</v>
          </cell>
          <cell r="E30">
            <v>5.1999999999999998E-2</v>
          </cell>
        </row>
        <row r="31">
          <cell r="A31">
            <v>2.9</v>
          </cell>
          <cell r="B31">
            <v>9.6000000000000002E-2</v>
          </cell>
          <cell r="C31">
            <v>2.7E-2</v>
          </cell>
          <cell r="D31">
            <v>1.4999999999999999E-2</v>
          </cell>
          <cell r="E31">
            <v>5.3999999999999999E-2</v>
          </cell>
        </row>
        <row r="32">
          <cell r="A32">
            <v>3</v>
          </cell>
          <cell r="B32">
            <v>9.9000000000000005E-2</v>
          </cell>
          <cell r="C32">
            <v>2.8000000000000001E-2</v>
          </cell>
          <cell r="D32">
            <v>1.4999999999999999E-2</v>
          </cell>
          <cell r="E32">
            <v>5.6000000000000001E-2</v>
          </cell>
        </row>
        <row r="33">
          <cell r="A33">
            <v>3.1</v>
          </cell>
          <cell r="B33">
            <v>0.10299999999999999</v>
          </cell>
          <cell r="C33">
            <v>2.9000000000000001E-2</v>
          </cell>
          <cell r="D33">
            <v>1.6E-2</v>
          </cell>
          <cell r="E33">
            <v>5.8000000000000003E-2</v>
          </cell>
        </row>
        <row r="34">
          <cell r="A34">
            <v>3.2</v>
          </cell>
          <cell r="B34">
            <v>0.107</v>
          </cell>
          <cell r="C34">
            <v>0.03</v>
          </cell>
          <cell r="D34">
            <v>1.7000000000000001E-2</v>
          </cell>
          <cell r="E34">
            <v>6.0999999999999999E-2</v>
          </cell>
        </row>
        <row r="35">
          <cell r="A35">
            <v>3.3</v>
          </cell>
          <cell r="B35">
            <v>0.111</v>
          </cell>
          <cell r="C35">
            <v>3.1E-2</v>
          </cell>
          <cell r="D35">
            <v>1.7000000000000001E-2</v>
          </cell>
          <cell r="E35">
            <v>6.3E-2</v>
          </cell>
        </row>
        <row r="36">
          <cell r="A36">
            <v>3.4</v>
          </cell>
          <cell r="B36">
            <v>0.114</v>
          </cell>
          <cell r="C36">
            <v>3.2000000000000001E-2</v>
          </cell>
          <cell r="D36">
            <v>1.7999999999999999E-2</v>
          </cell>
          <cell r="E36">
            <v>6.5000000000000002E-2</v>
          </cell>
        </row>
        <row r="37">
          <cell r="A37">
            <v>3.5</v>
          </cell>
          <cell r="B37">
            <v>0.11799999999999999</v>
          </cell>
          <cell r="C37">
            <v>3.2000000000000001E-2</v>
          </cell>
          <cell r="D37">
            <v>1.7999999999999999E-2</v>
          </cell>
          <cell r="E37">
            <v>6.7000000000000004E-2</v>
          </cell>
        </row>
        <row r="38">
          <cell r="A38">
            <v>3.6</v>
          </cell>
          <cell r="B38">
            <v>0.122</v>
          </cell>
          <cell r="C38">
            <v>3.3000000000000002E-2</v>
          </cell>
          <cell r="D38">
            <v>1.9E-2</v>
          </cell>
          <cell r="E38">
            <v>7.0000000000000007E-2</v>
          </cell>
        </row>
        <row r="39">
          <cell r="A39">
            <v>3.7</v>
          </cell>
          <cell r="B39">
            <v>0.126</v>
          </cell>
          <cell r="C39">
            <v>3.4000000000000002E-2</v>
          </cell>
          <cell r="D39">
            <v>0.02</v>
          </cell>
          <cell r="E39">
            <v>7.1999999999999995E-2</v>
          </cell>
        </row>
        <row r="40">
          <cell r="A40">
            <v>3.8</v>
          </cell>
          <cell r="B40">
            <v>0.13</v>
          </cell>
          <cell r="C40">
            <v>3.5000000000000003E-2</v>
          </cell>
          <cell r="D40">
            <v>0.02</v>
          </cell>
          <cell r="E40">
            <v>7.3999999999999996E-2</v>
          </cell>
        </row>
        <row r="41">
          <cell r="A41">
            <v>3.9</v>
          </cell>
          <cell r="B41">
            <v>0.13400000000000001</v>
          </cell>
          <cell r="C41">
            <v>3.5999999999999997E-2</v>
          </cell>
          <cell r="D41">
            <v>2.1000000000000001E-2</v>
          </cell>
          <cell r="E41">
            <v>7.5999999999999998E-2</v>
          </cell>
        </row>
        <row r="42">
          <cell r="A42">
            <v>4</v>
          </cell>
          <cell r="B42">
            <v>0.13700000000000001</v>
          </cell>
          <cell r="C42">
            <v>3.6999999999999998E-2</v>
          </cell>
          <cell r="D42">
            <v>2.1999999999999999E-2</v>
          </cell>
          <cell r="E42">
            <v>7.9000000000000001E-2</v>
          </cell>
        </row>
        <row r="43">
          <cell r="A43">
            <v>4.0999999999999996</v>
          </cell>
          <cell r="B43">
            <v>0.14099999999999999</v>
          </cell>
          <cell r="C43">
            <v>3.7999999999999999E-2</v>
          </cell>
          <cell r="D43">
            <v>2.1999999999999999E-2</v>
          </cell>
          <cell r="E43">
            <v>8.1000000000000003E-2</v>
          </cell>
        </row>
        <row r="44">
          <cell r="A44">
            <v>4.2</v>
          </cell>
          <cell r="B44">
            <v>0.14499999999999999</v>
          </cell>
          <cell r="C44">
            <v>3.9E-2</v>
          </cell>
          <cell r="D44">
            <v>2.3E-2</v>
          </cell>
          <cell r="E44">
            <v>8.3000000000000004E-2</v>
          </cell>
        </row>
        <row r="45">
          <cell r="A45">
            <v>4.3</v>
          </cell>
          <cell r="B45">
            <v>0.14899999999999999</v>
          </cell>
          <cell r="C45">
            <v>0.04</v>
          </cell>
          <cell r="D45">
            <v>2.4E-2</v>
          </cell>
          <cell r="E45">
            <v>8.5000000000000006E-2</v>
          </cell>
        </row>
        <row r="46">
          <cell r="A46">
            <v>4.4000000000000004</v>
          </cell>
          <cell r="B46">
            <v>0.153</v>
          </cell>
          <cell r="C46">
            <v>4.1000000000000002E-2</v>
          </cell>
          <cell r="D46">
            <v>2.4E-2</v>
          </cell>
          <cell r="E46">
            <v>8.7999999999999995E-2</v>
          </cell>
        </row>
        <row r="47">
          <cell r="A47">
            <v>4.5</v>
          </cell>
          <cell r="B47">
            <v>0.157</v>
          </cell>
          <cell r="C47">
            <v>4.2000000000000003E-2</v>
          </cell>
          <cell r="D47">
            <v>2.5000000000000001E-2</v>
          </cell>
          <cell r="E47">
            <v>0.09</v>
          </cell>
        </row>
        <row r="48">
          <cell r="A48">
            <v>4.5999999999999996</v>
          </cell>
          <cell r="B48">
            <v>0.161</v>
          </cell>
          <cell r="C48">
            <v>4.2999999999999997E-2</v>
          </cell>
          <cell r="D48">
            <v>2.5000000000000001E-2</v>
          </cell>
          <cell r="E48">
            <v>9.1999999999999998E-2</v>
          </cell>
        </row>
        <row r="49">
          <cell r="A49">
            <v>4.7</v>
          </cell>
          <cell r="B49">
            <v>0.16500000000000001</v>
          </cell>
          <cell r="C49">
            <v>4.3999999999999997E-2</v>
          </cell>
          <cell r="D49">
            <v>2.5999999999999999E-2</v>
          </cell>
          <cell r="E49">
            <v>9.5000000000000001E-2</v>
          </cell>
        </row>
        <row r="50">
          <cell r="A50">
            <v>4.8</v>
          </cell>
          <cell r="B50">
            <v>0.16800000000000001</v>
          </cell>
          <cell r="C50">
            <v>4.4999999999999998E-2</v>
          </cell>
          <cell r="D50">
            <v>2.7E-2</v>
          </cell>
          <cell r="E50">
            <v>9.7000000000000003E-2</v>
          </cell>
        </row>
        <row r="51">
          <cell r="A51">
            <v>4.9000000000000004</v>
          </cell>
          <cell r="B51">
            <v>0.17199999999999999</v>
          </cell>
          <cell r="C51">
            <v>4.5999999999999999E-2</v>
          </cell>
          <cell r="D51">
            <v>2.7E-2</v>
          </cell>
          <cell r="E51">
            <v>9.9000000000000005E-2</v>
          </cell>
        </row>
        <row r="52">
          <cell r="A52">
            <v>5</v>
          </cell>
          <cell r="B52">
            <v>0.17599999999999999</v>
          </cell>
          <cell r="C52">
            <v>4.7E-2</v>
          </cell>
          <cell r="D52">
            <v>2.8000000000000001E-2</v>
          </cell>
          <cell r="E52">
            <v>0.10199999999999999</v>
          </cell>
        </row>
        <row r="53">
          <cell r="A53">
            <v>5.0999999999999996</v>
          </cell>
          <cell r="B53">
            <v>0.18</v>
          </cell>
          <cell r="C53">
            <v>4.8000000000000001E-2</v>
          </cell>
          <cell r="D53">
            <v>2.9000000000000001E-2</v>
          </cell>
          <cell r="E53">
            <v>0.104</v>
          </cell>
        </row>
        <row r="54">
          <cell r="A54">
            <v>5.2</v>
          </cell>
          <cell r="B54">
            <v>0.184</v>
          </cell>
          <cell r="C54">
            <v>4.8000000000000001E-2</v>
          </cell>
          <cell r="D54">
            <v>2.9000000000000001E-2</v>
          </cell>
          <cell r="E54">
            <v>0.106</v>
          </cell>
        </row>
        <row r="55">
          <cell r="A55">
            <v>5.3</v>
          </cell>
          <cell r="B55">
            <v>0.188</v>
          </cell>
          <cell r="C55">
            <v>4.9000000000000002E-2</v>
          </cell>
          <cell r="D55">
            <v>0.03</v>
          </cell>
          <cell r="E55">
            <v>0.109</v>
          </cell>
        </row>
        <row r="56">
          <cell r="A56">
            <v>5.4</v>
          </cell>
          <cell r="B56">
            <v>0.192</v>
          </cell>
          <cell r="C56">
            <v>0.05</v>
          </cell>
          <cell r="D56">
            <v>3.1E-2</v>
          </cell>
          <cell r="E56">
            <v>0.111</v>
          </cell>
        </row>
        <row r="57">
          <cell r="A57">
            <v>5.5</v>
          </cell>
          <cell r="B57">
            <v>0.19600000000000001</v>
          </cell>
          <cell r="C57">
            <v>5.0999999999999997E-2</v>
          </cell>
          <cell r="D57">
            <v>3.1E-2</v>
          </cell>
          <cell r="E57">
            <v>0.113</v>
          </cell>
        </row>
        <row r="58">
          <cell r="A58">
            <v>5.6</v>
          </cell>
          <cell r="B58">
            <v>0.2</v>
          </cell>
          <cell r="C58">
            <v>5.1999999999999998E-2</v>
          </cell>
          <cell r="D58">
            <v>3.2000000000000001E-2</v>
          </cell>
          <cell r="E58">
            <v>0.11600000000000001</v>
          </cell>
        </row>
        <row r="59">
          <cell r="A59">
            <v>5.7</v>
          </cell>
          <cell r="B59">
            <v>0.20399999999999999</v>
          </cell>
          <cell r="C59">
            <v>5.2999999999999999E-2</v>
          </cell>
          <cell r="D59">
            <v>3.3000000000000002E-2</v>
          </cell>
          <cell r="E59">
            <v>0.11799999999999999</v>
          </cell>
        </row>
        <row r="60">
          <cell r="A60">
            <v>5.8</v>
          </cell>
          <cell r="B60">
            <v>0.20799999999999999</v>
          </cell>
          <cell r="C60">
            <v>5.3999999999999999E-2</v>
          </cell>
          <cell r="D60">
            <v>3.4000000000000002E-2</v>
          </cell>
          <cell r="E60">
            <v>0.121</v>
          </cell>
        </row>
        <row r="61">
          <cell r="A61">
            <v>5.9</v>
          </cell>
          <cell r="B61">
            <v>0.21199999999999999</v>
          </cell>
          <cell r="C61">
            <v>5.5E-2</v>
          </cell>
          <cell r="D61">
            <v>3.4000000000000002E-2</v>
          </cell>
          <cell r="E61">
            <v>0.123</v>
          </cell>
        </row>
        <row r="62">
          <cell r="A62">
            <v>6</v>
          </cell>
          <cell r="B62">
            <v>0.216</v>
          </cell>
          <cell r="C62">
            <v>5.6000000000000001E-2</v>
          </cell>
          <cell r="D62">
            <v>3.5000000000000003E-2</v>
          </cell>
          <cell r="E62">
            <v>0.125</v>
          </cell>
        </row>
        <row r="63">
          <cell r="A63">
            <v>6.1</v>
          </cell>
          <cell r="B63">
            <v>0.221</v>
          </cell>
          <cell r="C63">
            <v>5.7000000000000002E-2</v>
          </cell>
          <cell r="D63">
            <v>3.5999999999999997E-2</v>
          </cell>
          <cell r="E63">
            <v>0.128</v>
          </cell>
        </row>
        <row r="64">
          <cell r="A64">
            <v>6.2</v>
          </cell>
          <cell r="B64">
            <v>0.22500000000000001</v>
          </cell>
          <cell r="C64">
            <v>5.8000000000000003E-2</v>
          </cell>
          <cell r="D64">
            <v>3.5999999999999997E-2</v>
          </cell>
          <cell r="E64">
            <v>0.13</v>
          </cell>
        </row>
        <row r="65">
          <cell r="A65">
            <v>6.3</v>
          </cell>
          <cell r="B65">
            <v>0.22900000000000001</v>
          </cell>
          <cell r="C65">
            <v>5.8999999999999997E-2</v>
          </cell>
          <cell r="D65">
            <v>3.6999999999999998E-2</v>
          </cell>
          <cell r="E65">
            <v>0.13300000000000001</v>
          </cell>
        </row>
        <row r="66">
          <cell r="A66">
            <v>6.4</v>
          </cell>
          <cell r="B66">
            <v>0.23300000000000001</v>
          </cell>
          <cell r="C66">
            <v>0.06</v>
          </cell>
          <cell r="D66">
            <v>3.7999999999999999E-2</v>
          </cell>
          <cell r="E66">
            <v>0.13500000000000001</v>
          </cell>
        </row>
        <row r="67">
          <cell r="A67">
            <v>6.5</v>
          </cell>
          <cell r="B67">
            <v>0.23699999999999999</v>
          </cell>
          <cell r="C67">
            <v>6.0999999999999999E-2</v>
          </cell>
          <cell r="D67">
            <v>3.7999999999999999E-2</v>
          </cell>
          <cell r="E67">
            <v>0.13800000000000001</v>
          </cell>
        </row>
        <row r="68">
          <cell r="A68">
            <v>6.6</v>
          </cell>
          <cell r="B68">
            <v>0.24099999999999999</v>
          </cell>
          <cell r="C68">
            <v>6.2E-2</v>
          </cell>
          <cell r="D68">
            <v>3.9E-2</v>
          </cell>
          <cell r="E68">
            <v>0.14000000000000001</v>
          </cell>
        </row>
        <row r="69">
          <cell r="A69">
            <v>6.7</v>
          </cell>
          <cell r="B69">
            <v>0.245</v>
          </cell>
          <cell r="C69">
            <v>6.3E-2</v>
          </cell>
          <cell r="D69">
            <v>0.04</v>
          </cell>
          <cell r="E69">
            <v>0.14199999999999999</v>
          </cell>
        </row>
        <row r="70">
          <cell r="A70">
            <v>6.8</v>
          </cell>
          <cell r="B70">
            <v>0.25</v>
          </cell>
          <cell r="C70">
            <v>6.4000000000000001E-2</v>
          </cell>
          <cell r="D70">
            <v>4.1000000000000002E-2</v>
          </cell>
          <cell r="E70">
            <v>0.14499999999999999</v>
          </cell>
        </row>
        <row r="71">
          <cell r="A71">
            <v>6.9</v>
          </cell>
          <cell r="B71">
            <v>0.254</v>
          </cell>
          <cell r="C71">
            <v>6.5000000000000002E-2</v>
          </cell>
          <cell r="D71">
            <v>4.1000000000000002E-2</v>
          </cell>
          <cell r="E71">
            <v>0.14699999999999999</v>
          </cell>
        </row>
        <row r="72">
          <cell r="A72">
            <v>7</v>
          </cell>
          <cell r="B72">
            <v>0.25800000000000001</v>
          </cell>
          <cell r="C72">
            <v>6.6000000000000003E-2</v>
          </cell>
          <cell r="D72">
            <v>4.2000000000000003E-2</v>
          </cell>
          <cell r="E72">
            <v>0.15</v>
          </cell>
        </row>
        <row r="73">
          <cell r="A73">
            <v>7.1</v>
          </cell>
          <cell r="B73">
            <v>0.26200000000000001</v>
          </cell>
          <cell r="C73">
            <v>6.7000000000000004E-2</v>
          </cell>
          <cell r="D73">
            <v>4.2999999999999997E-2</v>
          </cell>
          <cell r="E73">
            <v>0.152</v>
          </cell>
        </row>
        <row r="74">
          <cell r="A74">
            <v>7.2</v>
          </cell>
          <cell r="B74">
            <v>0.26600000000000001</v>
          </cell>
          <cell r="C74">
            <v>6.8000000000000005E-2</v>
          </cell>
          <cell r="D74">
            <v>4.3999999999999997E-2</v>
          </cell>
          <cell r="E74">
            <v>0.155</v>
          </cell>
        </row>
        <row r="75">
          <cell r="A75">
            <v>7.3</v>
          </cell>
          <cell r="B75">
            <v>0.27100000000000002</v>
          </cell>
          <cell r="C75">
            <v>6.9000000000000006E-2</v>
          </cell>
          <cell r="D75">
            <v>4.3999999999999997E-2</v>
          </cell>
          <cell r="E75">
            <v>0.157</v>
          </cell>
        </row>
        <row r="76">
          <cell r="A76">
            <v>7.4</v>
          </cell>
          <cell r="B76">
            <v>0.27500000000000002</v>
          </cell>
          <cell r="C76">
            <v>7.0000000000000007E-2</v>
          </cell>
          <cell r="D76">
            <v>4.4999999999999998E-2</v>
          </cell>
          <cell r="E76">
            <v>0.16</v>
          </cell>
        </row>
        <row r="77">
          <cell r="A77">
            <v>7.5</v>
          </cell>
          <cell r="B77">
            <v>0.27900000000000003</v>
          </cell>
          <cell r="C77">
            <v>7.0999999999999994E-2</v>
          </cell>
          <cell r="D77">
            <v>4.5999999999999999E-2</v>
          </cell>
          <cell r="E77">
            <v>0.16200000000000001</v>
          </cell>
        </row>
        <row r="78">
          <cell r="A78">
            <v>7.6</v>
          </cell>
          <cell r="B78">
            <v>0.28399999999999997</v>
          </cell>
          <cell r="C78">
            <v>7.1999999999999995E-2</v>
          </cell>
          <cell r="D78">
            <v>4.7E-2</v>
          </cell>
          <cell r="E78">
            <v>0.16500000000000001</v>
          </cell>
        </row>
        <row r="79">
          <cell r="A79">
            <v>7.7</v>
          </cell>
          <cell r="B79">
            <v>0.28799999999999998</v>
          </cell>
          <cell r="C79">
            <v>7.2999999999999995E-2</v>
          </cell>
          <cell r="D79">
            <v>4.7E-2</v>
          </cell>
          <cell r="E79">
            <v>0.16800000000000001</v>
          </cell>
        </row>
        <row r="80">
          <cell r="A80">
            <v>7.8</v>
          </cell>
          <cell r="B80">
            <v>0.29199999999999998</v>
          </cell>
          <cell r="C80">
            <v>7.3999999999999996E-2</v>
          </cell>
          <cell r="D80">
            <v>4.8000000000000001E-2</v>
          </cell>
          <cell r="E80">
            <v>0.17</v>
          </cell>
        </row>
        <row r="81">
          <cell r="A81">
            <v>7.9</v>
          </cell>
          <cell r="B81">
            <v>0.29699999999999999</v>
          </cell>
          <cell r="C81">
            <v>7.4999999999999997E-2</v>
          </cell>
          <cell r="D81">
            <v>4.9000000000000002E-2</v>
          </cell>
          <cell r="E81">
            <v>0.17299999999999999</v>
          </cell>
        </row>
        <row r="82">
          <cell r="A82">
            <v>8</v>
          </cell>
          <cell r="B82">
            <v>0.30099999999999999</v>
          </cell>
          <cell r="C82">
            <v>7.5999999999999998E-2</v>
          </cell>
          <cell r="D82">
            <v>0.05</v>
          </cell>
          <cell r="E82">
            <v>0.17499999999999999</v>
          </cell>
        </row>
        <row r="83">
          <cell r="A83">
            <v>8.1</v>
          </cell>
          <cell r="B83">
            <v>0.30499999999999999</v>
          </cell>
          <cell r="C83">
            <v>7.6999999999999999E-2</v>
          </cell>
          <cell r="D83">
            <v>0.05</v>
          </cell>
          <cell r="E83">
            <v>0.17799999999999999</v>
          </cell>
        </row>
        <row r="84">
          <cell r="A84">
            <v>8.1999999999999993</v>
          </cell>
          <cell r="B84">
            <v>0.31</v>
          </cell>
          <cell r="C84">
            <v>7.8E-2</v>
          </cell>
          <cell r="D84">
            <v>5.0999999999999997E-2</v>
          </cell>
          <cell r="E84">
            <v>0.18</v>
          </cell>
        </row>
        <row r="85">
          <cell r="A85">
            <v>8.3000000000000007</v>
          </cell>
          <cell r="B85">
            <v>0.314</v>
          </cell>
          <cell r="C85">
            <v>7.9000000000000001E-2</v>
          </cell>
          <cell r="D85">
            <v>5.1999999999999998E-2</v>
          </cell>
          <cell r="E85">
            <v>0.183</v>
          </cell>
        </row>
        <row r="86">
          <cell r="A86">
            <v>8.4</v>
          </cell>
          <cell r="B86">
            <v>0.31900000000000001</v>
          </cell>
          <cell r="C86">
            <v>0.08</v>
          </cell>
          <cell r="D86">
            <v>5.2999999999999999E-2</v>
          </cell>
          <cell r="E86">
            <v>0.186</v>
          </cell>
        </row>
        <row r="87">
          <cell r="A87">
            <v>8.5</v>
          </cell>
          <cell r="B87">
            <v>0.32300000000000001</v>
          </cell>
          <cell r="C87">
            <v>8.1000000000000003E-2</v>
          </cell>
          <cell r="D87">
            <v>5.3999999999999999E-2</v>
          </cell>
          <cell r="E87">
            <v>0.188</v>
          </cell>
        </row>
        <row r="88">
          <cell r="A88">
            <v>8.6</v>
          </cell>
          <cell r="B88">
            <v>0.32800000000000001</v>
          </cell>
          <cell r="C88">
            <v>8.2000000000000003E-2</v>
          </cell>
          <cell r="D88">
            <v>5.3999999999999999E-2</v>
          </cell>
          <cell r="E88">
            <v>0.191</v>
          </cell>
        </row>
        <row r="89">
          <cell r="A89">
            <v>8.6999999999999993</v>
          </cell>
          <cell r="B89">
            <v>0.33200000000000002</v>
          </cell>
          <cell r="C89">
            <v>8.3000000000000004E-2</v>
          </cell>
          <cell r="D89">
            <v>5.5E-2</v>
          </cell>
          <cell r="E89">
            <v>0.19400000000000001</v>
          </cell>
        </row>
        <row r="90">
          <cell r="A90">
            <v>8.8000000000000007</v>
          </cell>
          <cell r="B90">
            <v>0.33700000000000002</v>
          </cell>
          <cell r="C90">
            <v>8.4000000000000005E-2</v>
          </cell>
          <cell r="D90">
            <v>5.6000000000000001E-2</v>
          </cell>
          <cell r="E90">
            <v>0.19600000000000001</v>
          </cell>
        </row>
        <row r="91">
          <cell r="A91">
            <v>8.9</v>
          </cell>
          <cell r="B91">
            <v>0.34100000000000003</v>
          </cell>
          <cell r="C91">
            <v>8.5000000000000006E-2</v>
          </cell>
          <cell r="D91">
            <v>5.7000000000000002E-2</v>
          </cell>
          <cell r="E91">
            <v>0.19900000000000001</v>
          </cell>
        </row>
        <row r="92">
          <cell r="A92">
            <v>9</v>
          </cell>
          <cell r="B92">
            <v>0.34599999999999997</v>
          </cell>
          <cell r="C92">
            <v>8.5999999999999993E-2</v>
          </cell>
          <cell r="D92">
            <v>5.8000000000000003E-2</v>
          </cell>
          <cell r="E92">
            <v>0.20200000000000001</v>
          </cell>
        </row>
        <row r="93">
          <cell r="A93">
            <v>9.1</v>
          </cell>
          <cell r="B93">
            <v>0.35</v>
          </cell>
          <cell r="C93">
            <v>8.7999999999999995E-2</v>
          </cell>
          <cell r="D93">
            <v>5.8000000000000003E-2</v>
          </cell>
          <cell r="E93">
            <v>0.20399999999999999</v>
          </cell>
        </row>
        <row r="94">
          <cell r="A94">
            <v>9.1999999999999993</v>
          </cell>
          <cell r="B94">
            <v>0.35499999999999998</v>
          </cell>
          <cell r="C94">
            <v>8.8999999999999996E-2</v>
          </cell>
          <cell r="D94">
            <v>5.8999999999999997E-2</v>
          </cell>
          <cell r="E94">
            <v>0.20699999999999999</v>
          </cell>
        </row>
        <row r="95">
          <cell r="A95">
            <v>9.3000000000000007</v>
          </cell>
          <cell r="B95">
            <v>0.35899999999999999</v>
          </cell>
          <cell r="C95">
            <v>0.09</v>
          </cell>
          <cell r="D95">
            <v>0.06</v>
          </cell>
          <cell r="E95">
            <v>0.21</v>
          </cell>
        </row>
        <row r="96">
          <cell r="A96">
            <v>9.4</v>
          </cell>
          <cell r="B96">
            <v>0.36399999999999999</v>
          </cell>
          <cell r="C96">
            <v>9.0999999999999998E-2</v>
          </cell>
          <cell r="D96">
            <v>6.0999999999999999E-2</v>
          </cell>
          <cell r="E96">
            <v>0.21199999999999999</v>
          </cell>
        </row>
        <row r="97">
          <cell r="A97">
            <v>9.5</v>
          </cell>
          <cell r="B97">
            <v>0.36799999999999999</v>
          </cell>
          <cell r="C97">
            <v>9.1999999999999998E-2</v>
          </cell>
          <cell r="D97">
            <v>6.2E-2</v>
          </cell>
          <cell r="E97">
            <v>0.215</v>
          </cell>
        </row>
        <row r="98">
          <cell r="A98">
            <v>9.6</v>
          </cell>
          <cell r="B98">
            <v>0.373</v>
          </cell>
          <cell r="C98">
            <v>9.2999999999999999E-2</v>
          </cell>
          <cell r="D98">
            <v>6.2E-2</v>
          </cell>
          <cell r="E98">
            <v>0.218</v>
          </cell>
        </row>
        <row r="99">
          <cell r="A99">
            <v>9.6999999999999993</v>
          </cell>
          <cell r="B99">
            <v>0.378</v>
          </cell>
          <cell r="C99">
            <v>9.4E-2</v>
          </cell>
          <cell r="D99">
            <v>6.3E-2</v>
          </cell>
          <cell r="E99">
            <v>0.22</v>
          </cell>
        </row>
        <row r="100">
          <cell r="A100">
            <v>9.8000000000000007</v>
          </cell>
          <cell r="B100">
            <v>0.38200000000000001</v>
          </cell>
          <cell r="C100">
            <v>9.5000000000000001E-2</v>
          </cell>
          <cell r="D100">
            <v>6.4000000000000001E-2</v>
          </cell>
          <cell r="E100">
            <v>0.223</v>
          </cell>
        </row>
        <row r="101">
          <cell r="A101">
            <v>9.9</v>
          </cell>
          <cell r="B101">
            <v>0.38700000000000001</v>
          </cell>
          <cell r="C101">
            <v>9.6000000000000002E-2</v>
          </cell>
          <cell r="D101">
            <v>6.5000000000000002E-2</v>
          </cell>
          <cell r="E101">
            <v>0.22600000000000001</v>
          </cell>
        </row>
        <row r="102">
          <cell r="A102">
            <v>10</v>
          </cell>
          <cell r="B102">
            <v>0.39200000000000002</v>
          </cell>
          <cell r="C102">
            <v>9.7000000000000003E-2</v>
          </cell>
          <cell r="D102">
            <v>6.6000000000000003E-2</v>
          </cell>
          <cell r="E102">
            <v>0.22900000000000001</v>
          </cell>
        </row>
        <row r="103">
          <cell r="A103">
            <v>10.1</v>
          </cell>
          <cell r="B103">
            <v>0.39700000000000002</v>
          </cell>
          <cell r="C103">
            <v>9.8000000000000004E-2</v>
          </cell>
          <cell r="D103">
            <v>6.7000000000000004E-2</v>
          </cell>
          <cell r="E103">
            <v>0.23200000000000001</v>
          </cell>
        </row>
        <row r="104">
          <cell r="A104">
            <v>10.199999999999999</v>
          </cell>
          <cell r="B104">
            <v>0.40100000000000002</v>
          </cell>
          <cell r="C104">
            <v>9.9000000000000005E-2</v>
          </cell>
          <cell r="D104">
            <v>6.8000000000000005E-2</v>
          </cell>
          <cell r="E104">
            <v>0.23400000000000001</v>
          </cell>
        </row>
        <row r="105">
          <cell r="A105">
            <v>10.3</v>
          </cell>
          <cell r="B105">
            <v>0.40600000000000003</v>
          </cell>
          <cell r="C105">
            <v>0.10100000000000001</v>
          </cell>
          <cell r="D105">
            <v>6.8000000000000005E-2</v>
          </cell>
          <cell r="E105">
            <v>0.23699999999999999</v>
          </cell>
        </row>
        <row r="106">
          <cell r="A106">
            <v>10.4</v>
          </cell>
          <cell r="B106">
            <v>0.41099999999999998</v>
          </cell>
          <cell r="C106">
            <v>0.10199999999999999</v>
          </cell>
          <cell r="D106">
            <v>6.9000000000000006E-2</v>
          </cell>
          <cell r="E106">
            <v>0.24</v>
          </cell>
        </row>
        <row r="107">
          <cell r="A107">
            <v>10.5</v>
          </cell>
          <cell r="B107">
            <v>0.41599999999999998</v>
          </cell>
          <cell r="C107">
            <v>0.10299999999999999</v>
          </cell>
          <cell r="D107">
            <v>7.0000000000000007E-2</v>
          </cell>
          <cell r="E107">
            <v>0.24299999999999999</v>
          </cell>
        </row>
        <row r="108">
          <cell r="A108">
            <v>10.6</v>
          </cell>
          <cell r="B108">
            <v>0.42099999999999999</v>
          </cell>
          <cell r="C108">
            <v>0.104</v>
          </cell>
          <cell r="D108">
            <v>7.0999999999999994E-2</v>
          </cell>
          <cell r="E108">
            <v>0.246</v>
          </cell>
        </row>
        <row r="109">
          <cell r="A109">
            <v>10.7</v>
          </cell>
          <cell r="B109">
            <v>0.42499999999999999</v>
          </cell>
          <cell r="C109">
            <v>0.105</v>
          </cell>
          <cell r="D109">
            <v>7.1999999999999995E-2</v>
          </cell>
          <cell r="E109">
            <v>0.248</v>
          </cell>
        </row>
        <row r="110">
          <cell r="A110">
            <v>10.8</v>
          </cell>
          <cell r="B110">
            <v>0.43</v>
          </cell>
          <cell r="C110">
            <v>0.106</v>
          </cell>
          <cell r="D110">
            <v>7.2999999999999995E-2</v>
          </cell>
          <cell r="E110">
            <v>0.251</v>
          </cell>
        </row>
        <row r="111">
          <cell r="A111">
            <v>10.9</v>
          </cell>
          <cell r="B111">
            <v>0.435</v>
          </cell>
          <cell r="C111">
            <v>0.107</v>
          </cell>
          <cell r="D111">
            <v>7.3999999999999996E-2</v>
          </cell>
          <cell r="E111">
            <v>0.254</v>
          </cell>
        </row>
        <row r="112">
          <cell r="A112">
            <v>11</v>
          </cell>
          <cell r="B112">
            <v>0.44</v>
          </cell>
          <cell r="C112">
            <v>0.108</v>
          </cell>
          <cell r="D112">
            <v>7.4999999999999997E-2</v>
          </cell>
          <cell r="E112">
            <v>0.25700000000000001</v>
          </cell>
        </row>
        <row r="113">
          <cell r="A113">
            <v>11.1</v>
          </cell>
          <cell r="B113">
            <v>0.44500000000000001</v>
          </cell>
          <cell r="C113">
            <v>0.11</v>
          </cell>
          <cell r="D113">
            <v>7.5999999999999998E-2</v>
          </cell>
          <cell r="E113">
            <v>0.26</v>
          </cell>
        </row>
        <row r="114">
          <cell r="A114">
            <v>11.2</v>
          </cell>
          <cell r="B114">
            <v>0.45</v>
          </cell>
          <cell r="C114">
            <v>0.111</v>
          </cell>
          <cell r="D114">
            <v>7.5999999999999998E-2</v>
          </cell>
          <cell r="E114">
            <v>0.26300000000000001</v>
          </cell>
        </row>
        <row r="115">
          <cell r="A115">
            <v>11.3</v>
          </cell>
          <cell r="B115">
            <v>0.45500000000000002</v>
          </cell>
          <cell r="C115">
            <v>0.112</v>
          </cell>
          <cell r="D115">
            <v>7.6999999999999999E-2</v>
          </cell>
          <cell r="E115">
            <v>0.26600000000000001</v>
          </cell>
        </row>
        <row r="116">
          <cell r="A116">
            <v>11.4</v>
          </cell>
          <cell r="B116">
            <v>0.46</v>
          </cell>
          <cell r="C116">
            <v>0.113</v>
          </cell>
          <cell r="D116">
            <v>7.8E-2</v>
          </cell>
          <cell r="E116">
            <v>0.26900000000000002</v>
          </cell>
        </row>
        <row r="117">
          <cell r="A117">
            <v>11.5</v>
          </cell>
          <cell r="B117">
            <v>0.46500000000000002</v>
          </cell>
          <cell r="C117">
            <v>0.114</v>
          </cell>
          <cell r="D117">
            <v>7.9000000000000001E-2</v>
          </cell>
          <cell r="E117">
            <v>0.27200000000000002</v>
          </cell>
        </row>
        <row r="118">
          <cell r="A118">
            <v>11.6</v>
          </cell>
          <cell r="B118">
            <v>0.47</v>
          </cell>
          <cell r="C118">
            <v>0.115</v>
          </cell>
          <cell r="D118">
            <v>0.08</v>
          </cell>
          <cell r="E118">
            <v>0.27500000000000002</v>
          </cell>
        </row>
        <row r="119">
          <cell r="A119">
            <v>11.7</v>
          </cell>
          <cell r="B119">
            <v>0.47499999999999998</v>
          </cell>
          <cell r="C119">
            <v>0.11600000000000001</v>
          </cell>
          <cell r="D119">
            <v>8.1000000000000003E-2</v>
          </cell>
          <cell r="E119">
            <v>0.27700000000000002</v>
          </cell>
        </row>
        <row r="120">
          <cell r="A120">
            <v>11.8</v>
          </cell>
          <cell r="B120">
            <v>0.48</v>
          </cell>
          <cell r="C120">
            <v>0.11799999999999999</v>
          </cell>
          <cell r="D120">
            <v>8.2000000000000003E-2</v>
          </cell>
          <cell r="E120">
            <v>0.28000000000000003</v>
          </cell>
        </row>
        <row r="121">
          <cell r="A121">
            <v>11.9</v>
          </cell>
          <cell r="B121">
            <v>0.48499999999999999</v>
          </cell>
          <cell r="C121">
            <v>0.11899999999999999</v>
          </cell>
          <cell r="D121">
            <v>8.3000000000000004E-2</v>
          </cell>
          <cell r="E121">
            <v>0.28299999999999997</v>
          </cell>
        </row>
        <row r="122">
          <cell r="A122">
            <v>12</v>
          </cell>
          <cell r="B122">
            <v>0.49</v>
          </cell>
          <cell r="C122">
            <v>0.12</v>
          </cell>
          <cell r="D122">
            <v>8.4000000000000005E-2</v>
          </cell>
          <cell r="E122">
            <v>0.28599999999999998</v>
          </cell>
        </row>
        <row r="123">
          <cell r="A123">
            <v>12.1</v>
          </cell>
          <cell r="B123">
            <v>0.495</v>
          </cell>
          <cell r="C123">
            <v>0.121</v>
          </cell>
          <cell r="D123">
            <v>8.5000000000000006E-2</v>
          </cell>
          <cell r="E123">
            <v>0.28899999999999998</v>
          </cell>
        </row>
        <row r="124">
          <cell r="A124">
            <v>12.2</v>
          </cell>
          <cell r="B124">
            <v>0.5</v>
          </cell>
          <cell r="C124">
            <v>0.122</v>
          </cell>
          <cell r="D124">
            <v>8.5999999999999993E-2</v>
          </cell>
          <cell r="E124">
            <v>0.29199999999999998</v>
          </cell>
        </row>
        <row r="125">
          <cell r="A125">
            <v>12.3</v>
          </cell>
          <cell r="B125">
            <v>0.50600000000000001</v>
          </cell>
          <cell r="C125">
            <v>0.124</v>
          </cell>
          <cell r="D125">
            <v>8.6999999999999994E-2</v>
          </cell>
          <cell r="E125">
            <v>0.29499999999999998</v>
          </cell>
        </row>
        <row r="126">
          <cell r="A126">
            <v>12.4</v>
          </cell>
          <cell r="B126">
            <v>0.51100000000000001</v>
          </cell>
          <cell r="C126">
            <v>0.125</v>
          </cell>
          <cell r="D126">
            <v>8.7999999999999995E-2</v>
          </cell>
          <cell r="E126">
            <v>0.29799999999999999</v>
          </cell>
        </row>
        <row r="127">
          <cell r="A127">
            <v>12.5</v>
          </cell>
          <cell r="B127">
            <v>0.51600000000000001</v>
          </cell>
          <cell r="C127">
            <v>0.126</v>
          </cell>
          <cell r="D127">
            <v>8.8999999999999996E-2</v>
          </cell>
          <cell r="E127">
            <v>0.30099999999999999</v>
          </cell>
        </row>
        <row r="128">
          <cell r="A128">
            <v>12.6</v>
          </cell>
          <cell r="B128">
            <v>0.52100000000000002</v>
          </cell>
          <cell r="C128">
            <v>0.127</v>
          </cell>
          <cell r="D128">
            <v>0.09</v>
          </cell>
          <cell r="E128">
            <v>0.30499999999999999</v>
          </cell>
        </row>
        <row r="129">
          <cell r="A129">
            <v>12.7</v>
          </cell>
          <cell r="B129">
            <v>0.52600000000000002</v>
          </cell>
          <cell r="C129">
            <v>0.128</v>
          </cell>
          <cell r="D129">
            <v>0.09</v>
          </cell>
          <cell r="E129">
            <v>0.308</v>
          </cell>
        </row>
        <row r="130">
          <cell r="A130">
            <v>12.8</v>
          </cell>
          <cell r="B130">
            <v>0.53200000000000003</v>
          </cell>
          <cell r="C130">
            <v>0.13</v>
          </cell>
          <cell r="D130">
            <v>9.0999999999999998E-2</v>
          </cell>
          <cell r="E130">
            <v>0.311</v>
          </cell>
        </row>
        <row r="131">
          <cell r="A131">
            <v>12.9</v>
          </cell>
          <cell r="B131">
            <v>0.53700000000000003</v>
          </cell>
          <cell r="C131">
            <v>0.13100000000000001</v>
          </cell>
          <cell r="D131">
            <v>9.1999999999999998E-2</v>
          </cell>
          <cell r="E131">
            <v>0.314</v>
          </cell>
        </row>
        <row r="132">
          <cell r="A132">
            <v>13</v>
          </cell>
          <cell r="B132">
            <v>0.54200000000000004</v>
          </cell>
          <cell r="C132">
            <v>0.13200000000000001</v>
          </cell>
          <cell r="D132">
            <v>9.2999999999999999E-2</v>
          </cell>
          <cell r="E132">
            <v>0.317</v>
          </cell>
        </row>
        <row r="133">
          <cell r="A133">
            <v>13.1</v>
          </cell>
          <cell r="B133">
            <v>0.54800000000000004</v>
          </cell>
          <cell r="C133">
            <v>0.13300000000000001</v>
          </cell>
          <cell r="D133">
            <v>9.4E-2</v>
          </cell>
          <cell r="E133">
            <v>0.32</v>
          </cell>
        </row>
        <row r="134">
          <cell r="A134">
            <v>13.2</v>
          </cell>
          <cell r="B134">
            <v>0.55300000000000005</v>
          </cell>
          <cell r="C134">
            <v>0.13400000000000001</v>
          </cell>
          <cell r="D134">
            <v>9.5000000000000001E-2</v>
          </cell>
          <cell r="E134">
            <v>0.32300000000000001</v>
          </cell>
        </row>
        <row r="135">
          <cell r="A135">
            <v>13.3</v>
          </cell>
          <cell r="B135">
            <v>0.55800000000000005</v>
          </cell>
          <cell r="C135">
            <v>0.13600000000000001</v>
          </cell>
          <cell r="D135">
            <v>9.6000000000000002E-2</v>
          </cell>
          <cell r="E135">
            <v>0.32600000000000001</v>
          </cell>
        </row>
        <row r="136">
          <cell r="A136">
            <v>13.4</v>
          </cell>
          <cell r="B136">
            <v>0.56399999999999995</v>
          </cell>
          <cell r="C136">
            <v>0.13700000000000001</v>
          </cell>
          <cell r="D136">
            <v>9.7000000000000003E-2</v>
          </cell>
          <cell r="E136">
            <v>0.32900000000000001</v>
          </cell>
        </row>
        <row r="137">
          <cell r="A137">
            <v>13.5</v>
          </cell>
          <cell r="B137">
            <v>0.56899999999999995</v>
          </cell>
          <cell r="C137">
            <v>0.13800000000000001</v>
          </cell>
          <cell r="D137">
            <v>9.8000000000000004E-2</v>
          </cell>
          <cell r="E137">
            <v>0.33300000000000002</v>
          </cell>
        </row>
        <row r="138">
          <cell r="A138">
            <v>13.6</v>
          </cell>
          <cell r="B138">
            <v>0.57499999999999996</v>
          </cell>
          <cell r="C138">
            <v>0.13900000000000001</v>
          </cell>
          <cell r="D138">
            <v>9.9000000000000005E-2</v>
          </cell>
          <cell r="E138">
            <v>0.33600000000000002</v>
          </cell>
        </row>
        <row r="139">
          <cell r="A139">
            <v>13.7</v>
          </cell>
          <cell r="B139">
            <v>0.57999999999999996</v>
          </cell>
          <cell r="C139">
            <v>0.14099999999999999</v>
          </cell>
          <cell r="D139">
            <v>0.1</v>
          </cell>
          <cell r="E139">
            <v>0.33900000000000002</v>
          </cell>
        </row>
        <row r="140">
          <cell r="A140">
            <v>13.8</v>
          </cell>
          <cell r="B140">
            <v>0.58499999999999996</v>
          </cell>
          <cell r="C140">
            <v>0.14199999999999999</v>
          </cell>
          <cell r="D140">
            <v>0.10100000000000001</v>
          </cell>
          <cell r="E140">
            <v>0.34200000000000003</v>
          </cell>
        </row>
        <row r="141">
          <cell r="A141">
            <v>13.9</v>
          </cell>
          <cell r="B141">
            <v>0.59099999999999997</v>
          </cell>
          <cell r="C141">
            <v>0.14299999999999999</v>
          </cell>
          <cell r="D141">
            <v>0.10299999999999999</v>
          </cell>
          <cell r="E141">
            <v>0.34499999999999997</v>
          </cell>
        </row>
        <row r="142">
          <cell r="A142">
            <v>14</v>
          </cell>
          <cell r="B142">
            <v>0.59599999999999997</v>
          </cell>
          <cell r="C142">
            <v>0.14399999999999999</v>
          </cell>
          <cell r="D142">
            <v>0.104</v>
          </cell>
          <cell r="E142">
            <v>0.34799999999999998</v>
          </cell>
        </row>
        <row r="143">
          <cell r="A143">
            <v>14.1</v>
          </cell>
          <cell r="B143">
            <v>0.60199999999999998</v>
          </cell>
          <cell r="C143">
            <v>0.14599999999999999</v>
          </cell>
          <cell r="D143">
            <v>0.105</v>
          </cell>
          <cell r="E143">
            <v>0.35199999999999998</v>
          </cell>
        </row>
        <row r="144">
          <cell r="A144">
            <v>14.2</v>
          </cell>
          <cell r="B144">
            <v>0.60799999999999998</v>
          </cell>
          <cell r="C144">
            <v>0.14699999999999999</v>
          </cell>
          <cell r="D144">
            <v>0.106</v>
          </cell>
          <cell r="E144">
            <v>0.35499999999999998</v>
          </cell>
        </row>
        <row r="145">
          <cell r="A145">
            <v>14.3</v>
          </cell>
          <cell r="B145">
            <v>0.61299999999999999</v>
          </cell>
          <cell r="C145">
            <v>0.14799999999999999</v>
          </cell>
          <cell r="D145">
            <v>0.107</v>
          </cell>
          <cell r="E145">
            <v>0.35799999999999998</v>
          </cell>
        </row>
        <row r="146">
          <cell r="A146">
            <v>14.4</v>
          </cell>
          <cell r="B146">
            <v>0.61899999999999999</v>
          </cell>
          <cell r="C146">
            <v>0.15</v>
          </cell>
          <cell r="D146">
            <v>0.108</v>
          </cell>
          <cell r="E146">
            <v>0.36099999999999999</v>
          </cell>
        </row>
        <row r="147">
          <cell r="A147">
            <v>14.5</v>
          </cell>
          <cell r="B147">
            <v>0.624</v>
          </cell>
          <cell r="C147">
            <v>0.151</v>
          </cell>
          <cell r="D147">
            <v>0.109</v>
          </cell>
          <cell r="E147">
            <v>0.36499999999999999</v>
          </cell>
        </row>
        <row r="148">
          <cell r="A148">
            <v>14.6</v>
          </cell>
          <cell r="B148">
            <v>0.63</v>
          </cell>
          <cell r="C148">
            <v>0.152</v>
          </cell>
          <cell r="D148">
            <v>0.11</v>
          </cell>
          <cell r="E148">
            <v>0.36799999999999999</v>
          </cell>
        </row>
        <row r="149">
          <cell r="A149">
            <v>14.7</v>
          </cell>
          <cell r="B149">
            <v>0.63600000000000001</v>
          </cell>
          <cell r="C149">
            <v>0.153</v>
          </cell>
          <cell r="D149">
            <v>0.111</v>
          </cell>
          <cell r="E149">
            <v>0.371</v>
          </cell>
        </row>
        <row r="150">
          <cell r="A150">
            <v>14.8</v>
          </cell>
          <cell r="B150">
            <v>0.64100000000000001</v>
          </cell>
          <cell r="C150">
            <v>0.155</v>
          </cell>
          <cell r="D150">
            <v>0.112</v>
          </cell>
          <cell r="E150">
            <v>0.375</v>
          </cell>
        </row>
        <row r="151">
          <cell r="A151">
            <v>14.9</v>
          </cell>
          <cell r="B151">
            <v>0.64700000000000002</v>
          </cell>
          <cell r="C151">
            <v>0.156</v>
          </cell>
          <cell r="D151">
            <v>0.113</v>
          </cell>
          <cell r="E151">
            <v>0.378</v>
          </cell>
        </row>
        <row r="152">
          <cell r="A152">
            <v>15</v>
          </cell>
          <cell r="B152">
            <v>0.65300000000000002</v>
          </cell>
          <cell r="C152">
            <v>0.157</v>
          </cell>
          <cell r="D152">
            <v>0.114</v>
          </cell>
          <cell r="E152">
            <v>0.38100000000000001</v>
          </cell>
        </row>
        <row r="153">
          <cell r="A153">
            <v>15.1</v>
          </cell>
          <cell r="B153">
            <v>0.65900000000000003</v>
          </cell>
          <cell r="C153">
            <v>0.159</v>
          </cell>
          <cell r="D153">
            <v>0.115</v>
          </cell>
          <cell r="E153">
            <v>0.38500000000000001</v>
          </cell>
        </row>
        <row r="154">
          <cell r="A154">
            <v>15.2</v>
          </cell>
          <cell r="B154">
            <v>0.66400000000000003</v>
          </cell>
          <cell r="C154">
            <v>0.16</v>
          </cell>
          <cell r="D154">
            <v>0.11600000000000001</v>
          </cell>
          <cell r="E154">
            <v>0.38800000000000001</v>
          </cell>
        </row>
        <row r="155">
          <cell r="A155">
            <v>15.3</v>
          </cell>
          <cell r="B155">
            <v>0.67</v>
          </cell>
          <cell r="C155">
            <v>0.161</v>
          </cell>
          <cell r="D155">
            <v>0.11700000000000001</v>
          </cell>
          <cell r="E155">
            <v>0.39100000000000001</v>
          </cell>
        </row>
        <row r="156">
          <cell r="A156">
            <v>15.4</v>
          </cell>
          <cell r="B156">
            <v>0.67600000000000005</v>
          </cell>
          <cell r="C156">
            <v>0.16300000000000001</v>
          </cell>
          <cell r="D156">
            <v>0.11899999999999999</v>
          </cell>
          <cell r="E156">
            <v>0.39500000000000002</v>
          </cell>
        </row>
        <row r="157">
          <cell r="A157">
            <v>15.5</v>
          </cell>
          <cell r="B157">
            <v>0.68200000000000005</v>
          </cell>
          <cell r="C157">
            <v>0.16400000000000001</v>
          </cell>
          <cell r="D157">
            <v>0.12</v>
          </cell>
          <cell r="E157">
            <v>0.39800000000000002</v>
          </cell>
        </row>
        <row r="158">
          <cell r="A158">
            <v>15.6</v>
          </cell>
          <cell r="B158">
            <v>0.68799999999999994</v>
          </cell>
          <cell r="C158">
            <v>0.16500000000000001</v>
          </cell>
          <cell r="D158">
            <v>0.121</v>
          </cell>
          <cell r="E158">
            <v>0.40200000000000002</v>
          </cell>
        </row>
        <row r="159">
          <cell r="A159">
            <v>15.7</v>
          </cell>
          <cell r="B159">
            <v>0.69399999999999995</v>
          </cell>
          <cell r="C159">
            <v>0.16700000000000001</v>
          </cell>
          <cell r="D159">
            <v>0.122</v>
          </cell>
          <cell r="E159">
            <v>0.40500000000000003</v>
          </cell>
        </row>
        <row r="160">
          <cell r="A160">
            <v>15.8</v>
          </cell>
          <cell r="B160">
            <v>0.7</v>
          </cell>
          <cell r="C160">
            <v>0.16800000000000001</v>
          </cell>
          <cell r="D160">
            <v>0.123</v>
          </cell>
          <cell r="E160">
            <v>0.40799999999999997</v>
          </cell>
        </row>
        <row r="161">
          <cell r="A161">
            <v>15.9</v>
          </cell>
          <cell r="B161">
            <v>0.70599999999999996</v>
          </cell>
          <cell r="C161">
            <v>0.17</v>
          </cell>
          <cell r="D161">
            <v>0.124</v>
          </cell>
          <cell r="E161">
            <v>0.41199999999999998</v>
          </cell>
        </row>
        <row r="162">
          <cell r="A162">
            <v>16</v>
          </cell>
          <cell r="B162">
            <v>0.71099999999999997</v>
          </cell>
          <cell r="C162">
            <v>0.17100000000000001</v>
          </cell>
          <cell r="D162">
            <v>0.125</v>
          </cell>
          <cell r="E162">
            <v>0.41499999999999998</v>
          </cell>
        </row>
        <row r="163">
          <cell r="A163">
            <v>16.100000000000001</v>
          </cell>
          <cell r="B163">
            <v>0.71699999999999997</v>
          </cell>
          <cell r="C163">
            <v>0.17199999999999999</v>
          </cell>
          <cell r="D163">
            <v>0.126</v>
          </cell>
          <cell r="E163">
            <v>0.41899999999999998</v>
          </cell>
        </row>
        <row r="164">
          <cell r="A164">
            <v>16.2</v>
          </cell>
          <cell r="B164">
            <v>0.72299999999999998</v>
          </cell>
          <cell r="C164">
            <v>0.17399999999999999</v>
          </cell>
          <cell r="D164">
            <v>0.128</v>
          </cell>
          <cell r="E164">
            <v>0.42199999999999999</v>
          </cell>
        </row>
        <row r="165">
          <cell r="A165">
            <v>16.3</v>
          </cell>
          <cell r="B165">
            <v>0.73</v>
          </cell>
          <cell r="C165">
            <v>0.17499999999999999</v>
          </cell>
          <cell r="D165">
            <v>0.129</v>
          </cell>
          <cell r="E165">
            <v>0.42599999999999999</v>
          </cell>
        </row>
        <row r="166">
          <cell r="A166">
            <v>16.399999999999999</v>
          </cell>
          <cell r="B166">
            <v>0.73599999999999999</v>
          </cell>
          <cell r="C166">
            <v>0.17599999999999999</v>
          </cell>
          <cell r="D166">
            <v>0.13</v>
          </cell>
          <cell r="E166">
            <v>0.42899999999999999</v>
          </cell>
        </row>
        <row r="167">
          <cell r="A167">
            <v>16.5</v>
          </cell>
          <cell r="B167">
            <v>0.74199999999999999</v>
          </cell>
          <cell r="C167">
            <v>0.17799999999999999</v>
          </cell>
          <cell r="D167">
            <v>0.13100000000000001</v>
          </cell>
          <cell r="E167">
            <v>0.433</v>
          </cell>
        </row>
        <row r="168">
          <cell r="A168">
            <v>16.600000000000001</v>
          </cell>
          <cell r="B168">
            <v>0.748</v>
          </cell>
          <cell r="C168">
            <v>0.17899999999999999</v>
          </cell>
          <cell r="D168">
            <v>0.13200000000000001</v>
          </cell>
          <cell r="E168">
            <v>0.436</v>
          </cell>
        </row>
        <row r="169">
          <cell r="A169">
            <v>16.7</v>
          </cell>
          <cell r="B169">
            <v>0.754</v>
          </cell>
          <cell r="C169">
            <v>0.18099999999999999</v>
          </cell>
          <cell r="D169">
            <v>0.13300000000000001</v>
          </cell>
          <cell r="E169">
            <v>0.44</v>
          </cell>
        </row>
        <row r="170">
          <cell r="A170">
            <v>16.8</v>
          </cell>
          <cell r="B170">
            <v>0.76</v>
          </cell>
          <cell r="C170">
            <v>0.182</v>
          </cell>
          <cell r="D170">
            <v>0.13500000000000001</v>
          </cell>
          <cell r="E170">
            <v>0.443</v>
          </cell>
        </row>
        <row r="171">
          <cell r="A171">
            <v>16.899999999999999</v>
          </cell>
          <cell r="B171">
            <v>0.76600000000000001</v>
          </cell>
          <cell r="C171">
            <v>0.184</v>
          </cell>
          <cell r="D171">
            <v>0.13600000000000001</v>
          </cell>
          <cell r="E171">
            <v>0.44700000000000001</v>
          </cell>
        </row>
        <row r="172">
          <cell r="A172">
            <v>17</v>
          </cell>
          <cell r="B172">
            <v>0.77200000000000002</v>
          </cell>
          <cell r="C172">
            <v>0.185</v>
          </cell>
          <cell r="D172">
            <v>0.13700000000000001</v>
          </cell>
          <cell r="E172">
            <v>0.45100000000000001</v>
          </cell>
        </row>
        <row r="173">
          <cell r="A173">
            <v>17.100000000000001</v>
          </cell>
          <cell r="B173">
            <v>0.77900000000000003</v>
          </cell>
          <cell r="C173">
            <v>0.186</v>
          </cell>
          <cell r="D173">
            <v>0.13800000000000001</v>
          </cell>
          <cell r="E173">
            <v>0.45400000000000001</v>
          </cell>
        </row>
        <row r="174">
          <cell r="A174">
            <v>17.2</v>
          </cell>
          <cell r="B174">
            <v>0.78500000000000003</v>
          </cell>
          <cell r="C174">
            <v>0.188</v>
          </cell>
          <cell r="D174">
            <v>0.13900000000000001</v>
          </cell>
          <cell r="E174">
            <v>0.45800000000000002</v>
          </cell>
        </row>
        <row r="175">
          <cell r="A175">
            <v>17.3</v>
          </cell>
          <cell r="B175">
            <v>0.79100000000000004</v>
          </cell>
          <cell r="C175">
            <v>0.189</v>
          </cell>
          <cell r="D175">
            <v>0.14000000000000001</v>
          </cell>
          <cell r="E175">
            <v>0.46100000000000002</v>
          </cell>
        </row>
        <row r="176">
          <cell r="A176">
            <v>17.399999999999999</v>
          </cell>
          <cell r="B176">
            <v>0.79700000000000004</v>
          </cell>
          <cell r="C176">
            <v>0.191</v>
          </cell>
          <cell r="D176">
            <v>0.14199999999999999</v>
          </cell>
          <cell r="E176">
            <v>0.46500000000000002</v>
          </cell>
        </row>
        <row r="177">
          <cell r="A177">
            <v>17.5</v>
          </cell>
          <cell r="B177">
            <v>0.80400000000000005</v>
          </cell>
          <cell r="C177">
            <v>0.192</v>
          </cell>
          <cell r="D177">
            <v>0.14299999999999999</v>
          </cell>
          <cell r="E177">
            <v>0.46899999999999997</v>
          </cell>
        </row>
        <row r="178">
          <cell r="A178">
            <v>17.600000000000001</v>
          </cell>
          <cell r="B178">
            <v>0.81</v>
          </cell>
          <cell r="C178">
            <v>0.19400000000000001</v>
          </cell>
          <cell r="D178">
            <v>0.14399999999999999</v>
          </cell>
          <cell r="E178">
            <v>0.47199999999999998</v>
          </cell>
        </row>
        <row r="179">
          <cell r="A179">
            <v>17.7</v>
          </cell>
          <cell r="B179">
            <v>0.81599999999999995</v>
          </cell>
          <cell r="C179">
            <v>0.19500000000000001</v>
          </cell>
          <cell r="D179">
            <v>0.14499999999999999</v>
          </cell>
          <cell r="E179">
            <v>0.47599999999999998</v>
          </cell>
        </row>
        <row r="180">
          <cell r="A180">
            <v>17.8</v>
          </cell>
          <cell r="B180">
            <v>0.82299999999999995</v>
          </cell>
          <cell r="C180">
            <v>0.19700000000000001</v>
          </cell>
          <cell r="D180">
            <v>0.14699999999999999</v>
          </cell>
          <cell r="E180">
            <v>0.48</v>
          </cell>
        </row>
        <row r="181">
          <cell r="A181">
            <v>17.899999999999999</v>
          </cell>
          <cell r="B181">
            <v>0.82899999999999996</v>
          </cell>
          <cell r="C181">
            <v>0.19800000000000001</v>
          </cell>
          <cell r="D181">
            <v>0.14799999999999999</v>
          </cell>
          <cell r="E181">
            <v>0.48299999999999998</v>
          </cell>
        </row>
        <row r="182">
          <cell r="A182">
            <v>18</v>
          </cell>
          <cell r="B182">
            <v>0.83599999999999997</v>
          </cell>
          <cell r="C182">
            <v>0.2</v>
          </cell>
          <cell r="D182">
            <v>0.14899999999999999</v>
          </cell>
          <cell r="E182">
            <v>0.48699999999999999</v>
          </cell>
        </row>
        <row r="183">
          <cell r="A183">
            <v>18.100000000000001</v>
          </cell>
          <cell r="B183">
            <v>0.84199999999999997</v>
          </cell>
          <cell r="C183">
            <v>0.20100000000000001</v>
          </cell>
          <cell r="D183">
            <v>0.15</v>
          </cell>
          <cell r="E183">
            <v>0.49099999999999999</v>
          </cell>
        </row>
        <row r="184">
          <cell r="A184">
            <v>18.2</v>
          </cell>
          <cell r="B184">
            <v>0.84899999999999998</v>
          </cell>
          <cell r="C184">
            <v>0.20300000000000001</v>
          </cell>
          <cell r="D184">
            <v>0.151</v>
          </cell>
          <cell r="E184">
            <v>0.495</v>
          </cell>
        </row>
        <row r="185">
          <cell r="A185">
            <v>18.3</v>
          </cell>
          <cell r="B185">
            <v>0.85499999999999998</v>
          </cell>
          <cell r="C185">
            <v>0.20399999999999999</v>
          </cell>
          <cell r="D185">
            <v>0.153</v>
          </cell>
          <cell r="E185">
            <v>0.498</v>
          </cell>
        </row>
        <row r="186">
          <cell r="A186">
            <v>18.399999999999999</v>
          </cell>
          <cell r="B186">
            <v>0.86199999999999999</v>
          </cell>
          <cell r="C186">
            <v>0.20599999999999999</v>
          </cell>
          <cell r="D186">
            <v>0.154</v>
          </cell>
          <cell r="E186">
            <v>0.502</v>
          </cell>
        </row>
        <row r="187">
          <cell r="A187">
            <v>18.5</v>
          </cell>
          <cell r="B187">
            <v>0.86799999999999999</v>
          </cell>
          <cell r="C187">
            <v>0.20699999999999999</v>
          </cell>
          <cell r="D187">
            <v>0.155</v>
          </cell>
          <cell r="E187">
            <v>0.50600000000000001</v>
          </cell>
        </row>
        <row r="188">
          <cell r="A188">
            <v>18.600000000000001</v>
          </cell>
          <cell r="B188">
            <v>0.875</v>
          </cell>
          <cell r="C188">
            <v>0.20899999999999999</v>
          </cell>
          <cell r="D188">
            <v>0.156</v>
          </cell>
          <cell r="E188">
            <v>0.51</v>
          </cell>
        </row>
        <row r="189">
          <cell r="A189">
            <v>18.7</v>
          </cell>
          <cell r="B189">
            <v>0.88100000000000001</v>
          </cell>
          <cell r="C189">
            <v>0.21</v>
          </cell>
          <cell r="D189">
            <v>0.158</v>
          </cell>
          <cell r="E189">
            <v>0.51300000000000001</v>
          </cell>
        </row>
        <row r="190">
          <cell r="A190">
            <v>18.8</v>
          </cell>
          <cell r="B190">
            <v>0.88800000000000001</v>
          </cell>
          <cell r="C190">
            <v>0.21199999999999999</v>
          </cell>
          <cell r="D190">
            <v>0.159</v>
          </cell>
          <cell r="E190">
            <v>0.51700000000000002</v>
          </cell>
        </row>
        <row r="191">
          <cell r="A191">
            <v>18.899999999999999</v>
          </cell>
          <cell r="B191">
            <v>0.89500000000000002</v>
          </cell>
          <cell r="C191">
            <v>0.21299999999999999</v>
          </cell>
          <cell r="D191">
            <v>0.16</v>
          </cell>
          <cell r="E191">
            <v>0.52100000000000002</v>
          </cell>
        </row>
        <row r="192">
          <cell r="A192">
            <v>19</v>
          </cell>
          <cell r="B192">
            <v>0.90100000000000002</v>
          </cell>
          <cell r="C192">
            <v>0.215</v>
          </cell>
          <cell r="D192">
            <v>0.16200000000000001</v>
          </cell>
          <cell r="E192">
            <v>0.52500000000000002</v>
          </cell>
        </row>
        <row r="193">
          <cell r="A193">
            <v>19.100000000000001</v>
          </cell>
          <cell r="B193">
            <v>0.90800000000000003</v>
          </cell>
          <cell r="C193">
            <v>0.216</v>
          </cell>
          <cell r="D193">
            <v>0.16300000000000001</v>
          </cell>
          <cell r="E193">
            <v>0.52900000000000003</v>
          </cell>
        </row>
        <row r="194">
          <cell r="A194">
            <v>19.2</v>
          </cell>
          <cell r="B194">
            <v>0.91500000000000004</v>
          </cell>
          <cell r="C194">
            <v>0.218</v>
          </cell>
          <cell r="D194">
            <v>0.16400000000000001</v>
          </cell>
          <cell r="E194">
            <v>0.53300000000000003</v>
          </cell>
        </row>
        <row r="195">
          <cell r="A195">
            <v>19.3</v>
          </cell>
          <cell r="B195">
            <v>0.92100000000000004</v>
          </cell>
          <cell r="C195">
            <v>0.219</v>
          </cell>
          <cell r="D195">
            <v>0.16500000000000001</v>
          </cell>
          <cell r="E195">
            <v>0.53600000000000003</v>
          </cell>
        </row>
        <row r="196">
          <cell r="A196">
            <v>19.399999999999999</v>
          </cell>
          <cell r="B196">
            <v>0.92800000000000005</v>
          </cell>
          <cell r="C196">
            <v>0.221</v>
          </cell>
          <cell r="D196">
            <v>0.16700000000000001</v>
          </cell>
          <cell r="E196">
            <v>0.54</v>
          </cell>
        </row>
        <row r="197">
          <cell r="A197">
            <v>19.5</v>
          </cell>
          <cell r="B197">
            <v>0.93500000000000005</v>
          </cell>
          <cell r="C197">
            <v>0.223</v>
          </cell>
          <cell r="D197">
            <v>0.16800000000000001</v>
          </cell>
          <cell r="E197">
            <v>0.54400000000000004</v>
          </cell>
        </row>
        <row r="198">
          <cell r="A198">
            <v>19.600000000000001</v>
          </cell>
          <cell r="B198">
            <v>0.94199999999999995</v>
          </cell>
          <cell r="C198">
            <v>0.224</v>
          </cell>
          <cell r="D198">
            <v>0.16900000000000001</v>
          </cell>
          <cell r="E198">
            <v>0.54800000000000004</v>
          </cell>
        </row>
        <row r="199">
          <cell r="A199">
            <v>19.7</v>
          </cell>
          <cell r="B199">
            <v>0.94899999999999995</v>
          </cell>
          <cell r="C199">
            <v>0.22600000000000001</v>
          </cell>
          <cell r="D199">
            <v>0.17100000000000001</v>
          </cell>
          <cell r="E199">
            <v>0.55200000000000005</v>
          </cell>
        </row>
        <row r="200">
          <cell r="A200">
            <v>19.8</v>
          </cell>
          <cell r="B200">
            <v>0.95499999999999996</v>
          </cell>
          <cell r="C200">
            <v>0.22700000000000001</v>
          </cell>
          <cell r="D200">
            <v>0.17199999999999999</v>
          </cell>
          <cell r="E200">
            <v>0.55600000000000005</v>
          </cell>
        </row>
        <row r="201">
          <cell r="A201">
            <v>19.899999999999999</v>
          </cell>
          <cell r="B201">
            <v>0.96199999999999997</v>
          </cell>
          <cell r="C201">
            <v>0.22900000000000001</v>
          </cell>
          <cell r="D201">
            <v>0.17299999999999999</v>
          </cell>
          <cell r="E201">
            <v>0.56000000000000005</v>
          </cell>
        </row>
        <row r="202">
          <cell r="A202">
            <v>20</v>
          </cell>
          <cell r="B202">
            <v>0.96899999999999997</v>
          </cell>
          <cell r="C202">
            <v>0.23</v>
          </cell>
          <cell r="D202">
            <v>0.17499999999999999</v>
          </cell>
          <cell r="E202">
            <v>0.56399999999999995</v>
          </cell>
        </row>
        <row r="203">
          <cell r="A203">
            <v>20.100000000000001</v>
          </cell>
          <cell r="B203">
            <v>0.97599999999999998</v>
          </cell>
          <cell r="C203">
            <v>0.23200000000000001</v>
          </cell>
          <cell r="D203">
            <v>0.17599999999999999</v>
          </cell>
          <cell r="E203">
            <v>0.56799999999999995</v>
          </cell>
        </row>
        <row r="204">
          <cell r="A204">
            <v>20.2</v>
          </cell>
          <cell r="B204">
            <v>0.98299999999999998</v>
          </cell>
          <cell r="C204">
            <v>0.23400000000000001</v>
          </cell>
          <cell r="D204">
            <v>0.17699999999999999</v>
          </cell>
          <cell r="E204">
            <v>0.57199999999999995</v>
          </cell>
        </row>
        <row r="205">
          <cell r="A205">
            <v>20.3</v>
          </cell>
          <cell r="B205">
            <v>0.99</v>
          </cell>
          <cell r="C205">
            <v>0.23499999999999999</v>
          </cell>
          <cell r="D205">
            <v>0.17899999999999999</v>
          </cell>
          <cell r="E205">
            <v>0.57599999999999996</v>
          </cell>
        </row>
        <row r="206">
          <cell r="A206">
            <v>20.399999999999999</v>
          </cell>
          <cell r="B206">
            <v>0.997</v>
          </cell>
          <cell r="C206">
            <v>0.23699999999999999</v>
          </cell>
          <cell r="D206">
            <v>0.18</v>
          </cell>
          <cell r="E206">
            <v>0.57999999999999996</v>
          </cell>
        </row>
        <row r="207">
          <cell r="A207">
            <v>20.5</v>
          </cell>
          <cell r="B207">
            <v>1.004</v>
          </cell>
          <cell r="C207">
            <v>0.23899999999999999</v>
          </cell>
          <cell r="D207">
            <v>0.18099999999999999</v>
          </cell>
          <cell r="E207">
            <v>0.58399999999999996</v>
          </cell>
        </row>
        <row r="208">
          <cell r="A208">
            <v>20.6</v>
          </cell>
          <cell r="B208">
            <v>1.0109999999999999</v>
          </cell>
          <cell r="C208">
            <v>0.24</v>
          </cell>
          <cell r="D208">
            <v>0.183</v>
          </cell>
          <cell r="E208">
            <v>0.58799999999999997</v>
          </cell>
        </row>
        <row r="209">
          <cell r="A209">
            <v>20.7</v>
          </cell>
          <cell r="B209">
            <v>1.018</v>
          </cell>
          <cell r="C209">
            <v>0.24199999999999999</v>
          </cell>
          <cell r="D209">
            <v>0.184</v>
          </cell>
          <cell r="E209">
            <v>0.59199999999999997</v>
          </cell>
        </row>
        <row r="210">
          <cell r="A210">
            <v>20.8</v>
          </cell>
          <cell r="B210">
            <v>1.0249999999999999</v>
          </cell>
          <cell r="C210">
            <v>0.24399999999999999</v>
          </cell>
          <cell r="D210">
            <v>0.186</v>
          </cell>
          <cell r="E210">
            <v>0.59599999999999997</v>
          </cell>
        </row>
        <row r="211">
          <cell r="A211">
            <v>20.9</v>
          </cell>
          <cell r="B211">
            <v>1.032</v>
          </cell>
          <cell r="C211">
            <v>0.245</v>
          </cell>
          <cell r="D211">
            <v>0.187</v>
          </cell>
          <cell r="E211">
            <v>0.6</v>
          </cell>
        </row>
        <row r="212">
          <cell r="A212">
            <v>21</v>
          </cell>
          <cell r="B212">
            <v>1.04</v>
          </cell>
          <cell r="C212">
            <v>0.247</v>
          </cell>
          <cell r="D212">
            <v>0.188</v>
          </cell>
          <cell r="E212">
            <v>0.60399999999999998</v>
          </cell>
        </row>
        <row r="213">
          <cell r="A213">
            <v>21.1</v>
          </cell>
          <cell r="B213">
            <v>1.0469999999999999</v>
          </cell>
          <cell r="C213">
            <v>0.249</v>
          </cell>
          <cell r="D213">
            <v>0.19</v>
          </cell>
          <cell r="E213">
            <v>0.60799999999999998</v>
          </cell>
        </row>
        <row r="214">
          <cell r="A214">
            <v>21.2</v>
          </cell>
          <cell r="B214">
            <v>1.054</v>
          </cell>
          <cell r="C214">
            <v>0.25</v>
          </cell>
          <cell r="D214">
            <v>0.191</v>
          </cell>
          <cell r="E214">
            <v>0.61299999999999999</v>
          </cell>
        </row>
        <row r="215">
          <cell r="A215">
            <v>21.3</v>
          </cell>
          <cell r="B215">
            <v>1.0609999999999999</v>
          </cell>
          <cell r="C215">
            <v>0.252</v>
          </cell>
          <cell r="D215">
            <v>0.193</v>
          </cell>
          <cell r="E215">
            <v>0.61699999999999999</v>
          </cell>
        </row>
        <row r="216">
          <cell r="A216">
            <v>21.4</v>
          </cell>
          <cell r="B216">
            <v>1.0680000000000001</v>
          </cell>
          <cell r="C216">
            <v>0.254</v>
          </cell>
          <cell r="D216">
            <v>0.19400000000000001</v>
          </cell>
          <cell r="E216">
            <v>0.621</v>
          </cell>
        </row>
        <row r="217">
          <cell r="A217">
            <v>21.5</v>
          </cell>
          <cell r="B217">
            <v>1.0760000000000001</v>
          </cell>
          <cell r="C217">
            <v>0.255</v>
          </cell>
          <cell r="D217">
            <v>0.19500000000000001</v>
          </cell>
          <cell r="E217">
            <v>0.625</v>
          </cell>
        </row>
        <row r="218">
          <cell r="A218">
            <v>21.6</v>
          </cell>
          <cell r="B218">
            <v>1.083</v>
          </cell>
          <cell r="C218">
            <v>0.25700000000000001</v>
          </cell>
          <cell r="D218">
            <v>0.19700000000000001</v>
          </cell>
          <cell r="E218">
            <v>0.629</v>
          </cell>
        </row>
        <row r="219">
          <cell r="A219">
            <v>21.7</v>
          </cell>
          <cell r="B219">
            <v>1.0900000000000001</v>
          </cell>
          <cell r="C219">
            <v>0.25900000000000001</v>
          </cell>
          <cell r="D219">
            <v>0.19800000000000001</v>
          </cell>
          <cell r="E219">
            <v>0.63300000000000001</v>
          </cell>
        </row>
        <row r="220">
          <cell r="A220">
            <v>21.8</v>
          </cell>
          <cell r="B220">
            <v>1.0980000000000001</v>
          </cell>
          <cell r="C220">
            <v>0.26</v>
          </cell>
          <cell r="D220">
            <v>0.2</v>
          </cell>
          <cell r="E220">
            <v>0.63800000000000001</v>
          </cell>
        </row>
        <row r="221">
          <cell r="A221">
            <v>21.9</v>
          </cell>
          <cell r="B221">
            <v>1.105</v>
          </cell>
          <cell r="C221">
            <v>0.26200000000000001</v>
          </cell>
          <cell r="D221">
            <v>0.20100000000000001</v>
          </cell>
          <cell r="E221">
            <v>0.64200000000000002</v>
          </cell>
        </row>
        <row r="222">
          <cell r="A222">
            <v>22</v>
          </cell>
          <cell r="B222">
            <v>1.1120000000000001</v>
          </cell>
          <cell r="C222">
            <v>0.26400000000000001</v>
          </cell>
          <cell r="D222">
            <v>0.20300000000000001</v>
          </cell>
          <cell r="E222">
            <v>0.64600000000000002</v>
          </cell>
        </row>
        <row r="223">
          <cell r="A223">
            <v>22.1</v>
          </cell>
          <cell r="B223">
            <v>1.1200000000000001</v>
          </cell>
          <cell r="C223">
            <v>0.26600000000000001</v>
          </cell>
          <cell r="D223">
            <v>0.20399999999999999</v>
          </cell>
          <cell r="E223">
            <v>0.65</v>
          </cell>
        </row>
        <row r="224">
          <cell r="A224">
            <v>22.2</v>
          </cell>
          <cell r="B224">
            <v>1.127</v>
          </cell>
          <cell r="C224">
            <v>0.26700000000000002</v>
          </cell>
          <cell r="D224">
            <v>0.20499999999999999</v>
          </cell>
          <cell r="E224">
            <v>0.65500000000000003</v>
          </cell>
        </row>
        <row r="225">
          <cell r="A225">
            <v>22.3</v>
          </cell>
          <cell r="B225">
            <v>1.135</v>
          </cell>
          <cell r="C225">
            <v>0.26900000000000002</v>
          </cell>
          <cell r="D225">
            <v>0.20699999999999999</v>
          </cell>
          <cell r="E225">
            <v>0.65900000000000003</v>
          </cell>
        </row>
        <row r="226">
          <cell r="A226">
            <v>22.4</v>
          </cell>
          <cell r="B226">
            <v>1.1419999999999999</v>
          </cell>
          <cell r="C226">
            <v>0.27100000000000002</v>
          </cell>
          <cell r="D226">
            <v>0.20799999999999999</v>
          </cell>
          <cell r="E226">
            <v>0.66300000000000003</v>
          </cell>
        </row>
        <row r="227">
          <cell r="A227">
            <v>22.5</v>
          </cell>
          <cell r="B227">
            <v>1.1499999999999999</v>
          </cell>
          <cell r="C227">
            <v>0.27300000000000002</v>
          </cell>
          <cell r="D227">
            <v>0.21</v>
          </cell>
          <cell r="E227">
            <v>0.66700000000000004</v>
          </cell>
        </row>
        <row r="228">
          <cell r="A228">
            <v>22.6</v>
          </cell>
          <cell r="B228">
            <v>1.157</v>
          </cell>
          <cell r="C228">
            <v>0.27400000000000002</v>
          </cell>
          <cell r="D228">
            <v>0.21099999999999999</v>
          </cell>
          <cell r="E228">
            <v>0.67200000000000004</v>
          </cell>
        </row>
        <row r="229">
          <cell r="A229">
            <v>22.7</v>
          </cell>
          <cell r="B229">
            <v>1.165</v>
          </cell>
          <cell r="C229">
            <v>0.27600000000000002</v>
          </cell>
          <cell r="D229">
            <v>0.21299999999999999</v>
          </cell>
          <cell r="E229">
            <v>0.67600000000000005</v>
          </cell>
        </row>
        <row r="230">
          <cell r="A230">
            <v>22.8</v>
          </cell>
          <cell r="B230">
            <v>1.1719999999999999</v>
          </cell>
          <cell r="C230">
            <v>0.27800000000000002</v>
          </cell>
          <cell r="D230">
            <v>0.214</v>
          </cell>
          <cell r="E230">
            <v>0.68</v>
          </cell>
        </row>
        <row r="231">
          <cell r="A231">
            <v>22.9</v>
          </cell>
          <cell r="B231">
            <v>1.18</v>
          </cell>
          <cell r="C231">
            <v>0.28000000000000003</v>
          </cell>
          <cell r="D231">
            <v>0.216</v>
          </cell>
          <cell r="E231">
            <v>0.68500000000000005</v>
          </cell>
        </row>
        <row r="232">
          <cell r="A232">
            <v>23</v>
          </cell>
          <cell r="B232">
            <v>1.1879999999999999</v>
          </cell>
          <cell r="C232">
            <v>0.28100000000000003</v>
          </cell>
          <cell r="D232">
            <v>0.217</v>
          </cell>
          <cell r="E232">
            <v>0.68899999999999995</v>
          </cell>
        </row>
        <row r="233">
          <cell r="A233">
            <v>23.1</v>
          </cell>
          <cell r="B233">
            <v>1.1950000000000001</v>
          </cell>
          <cell r="C233">
            <v>0.28299999999999997</v>
          </cell>
          <cell r="D233">
            <v>0.219</v>
          </cell>
          <cell r="E233">
            <v>0.69299999999999995</v>
          </cell>
        </row>
        <row r="234">
          <cell r="A234">
            <v>23.2</v>
          </cell>
          <cell r="B234">
            <v>1.2030000000000001</v>
          </cell>
          <cell r="C234">
            <v>0.28499999999999998</v>
          </cell>
          <cell r="D234">
            <v>0.22</v>
          </cell>
          <cell r="E234">
            <v>0.69799999999999995</v>
          </cell>
        </row>
        <row r="235">
          <cell r="A235">
            <v>23.3</v>
          </cell>
          <cell r="B235">
            <v>1.2110000000000001</v>
          </cell>
          <cell r="C235">
            <v>0.28699999999999998</v>
          </cell>
          <cell r="D235">
            <v>0.222</v>
          </cell>
          <cell r="E235">
            <v>0.70199999999999996</v>
          </cell>
        </row>
        <row r="236">
          <cell r="A236">
            <v>23.4</v>
          </cell>
          <cell r="B236">
            <v>1.218</v>
          </cell>
          <cell r="C236">
            <v>0.28899999999999998</v>
          </cell>
          <cell r="D236">
            <v>0.223</v>
          </cell>
          <cell r="E236">
            <v>0.70699999999999996</v>
          </cell>
        </row>
        <row r="237">
          <cell r="A237">
            <v>23.5</v>
          </cell>
          <cell r="B237">
            <v>1.226</v>
          </cell>
          <cell r="C237">
            <v>0.28999999999999998</v>
          </cell>
          <cell r="D237">
            <v>0.22500000000000001</v>
          </cell>
          <cell r="E237">
            <v>0.71099999999999997</v>
          </cell>
        </row>
        <row r="238">
          <cell r="A238">
            <v>23.6</v>
          </cell>
          <cell r="B238">
            <v>1.234</v>
          </cell>
          <cell r="C238">
            <v>0.29199999999999998</v>
          </cell>
          <cell r="D238">
            <v>0.22600000000000001</v>
          </cell>
          <cell r="E238">
            <v>0.71599999999999997</v>
          </cell>
        </row>
        <row r="239">
          <cell r="A239">
            <v>23.7</v>
          </cell>
          <cell r="B239">
            <v>1.242</v>
          </cell>
          <cell r="C239">
            <v>0.29399999999999998</v>
          </cell>
          <cell r="D239">
            <v>0.22800000000000001</v>
          </cell>
          <cell r="E239">
            <v>0.72</v>
          </cell>
        </row>
        <row r="240">
          <cell r="A240">
            <v>23.8</v>
          </cell>
          <cell r="B240">
            <v>1.25</v>
          </cell>
          <cell r="C240">
            <v>0.29599999999999999</v>
          </cell>
          <cell r="D240">
            <v>0.22900000000000001</v>
          </cell>
          <cell r="E240">
            <v>0.72399999999999998</v>
          </cell>
        </row>
        <row r="241">
          <cell r="A241">
            <v>23.9</v>
          </cell>
          <cell r="B241">
            <v>1.258</v>
          </cell>
          <cell r="C241">
            <v>0.29799999999999999</v>
          </cell>
          <cell r="D241">
            <v>0.23100000000000001</v>
          </cell>
          <cell r="E241">
            <v>0.72899999999999998</v>
          </cell>
        </row>
        <row r="242">
          <cell r="A242">
            <v>24</v>
          </cell>
          <cell r="B242">
            <v>1.2649999999999999</v>
          </cell>
          <cell r="C242">
            <v>0.3</v>
          </cell>
          <cell r="D242">
            <v>0.23200000000000001</v>
          </cell>
          <cell r="E242">
            <v>0.73299999999999998</v>
          </cell>
        </row>
        <row r="243">
          <cell r="A243">
            <v>24.1</v>
          </cell>
          <cell r="B243">
            <v>1.2729999999999999</v>
          </cell>
          <cell r="C243">
            <v>0.30099999999999999</v>
          </cell>
          <cell r="D243">
            <v>0.23400000000000001</v>
          </cell>
          <cell r="E243">
            <v>0.73799999999999999</v>
          </cell>
        </row>
        <row r="244">
          <cell r="A244">
            <v>24.2</v>
          </cell>
          <cell r="B244">
            <v>1.2809999999999999</v>
          </cell>
          <cell r="C244">
            <v>0.30299999999999999</v>
          </cell>
          <cell r="D244">
            <v>0.23599999999999999</v>
          </cell>
          <cell r="E244">
            <v>0.74199999999999999</v>
          </cell>
        </row>
        <row r="245">
          <cell r="A245">
            <v>24.3</v>
          </cell>
          <cell r="B245">
            <v>1.2889999999999999</v>
          </cell>
          <cell r="C245">
            <v>0.30499999999999999</v>
          </cell>
          <cell r="D245">
            <v>0.23699999999999999</v>
          </cell>
          <cell r="E245">
            <v>0.747</v>
          </cell>
        </row>
        <row r="246">
          <cell r="A246">
            <v>24.4</v>
          </cell>
          <cell r="B246">
            <v>1.2969999999999999</v>
          </cell>
          <cell r="C246">
            <v>0.307</v>
          </cell>
          <cell r="D246">
            <v>0.23899999999999999</v>
          </cell>
          <cell r="E246">
            <v>0.752</v>
          </cell>
        </row>
        <row r="247">
          <cell r="A247">
            <v>24.5</v>
          </cell>
          <cell r="B247">
            <v>1.3049999999999999</v>
          </cell>
          <cell r="C247">
            <v>0.309</v>
          </cell>
          <cell r="D247">
            <v>0.24</v>
          </cell>
          <cell r="E247">
            <v>0.75600000000000001</v>
          </cell>
        </row>
        <row r="248">
          <cell r="A248">
            <v>24.6</v>
          </cell>
          <cell r="B248">
            <v>1.3129999999999999</v>
          </cell>
          <cell r="C248">
            <v>0.311</v>
          </cell>
          <cell r="D248">
            <v>0.24199999999999999</v>
          </cell>
          <cell r="E248">
            <v>0.76100000000000001</v>
          </cell>
        </row>
        <row r="249">
          <cell r="A249">
            <v>24.7</v>
          </cell>
          <cell r="B249">
            <v>1.321</v>
          </cell>
          <cell r="C249">
            <v>0.313</v>
          </cell>
          <cell r="D249">
            <v>0.24299999999999999</v>
          </cell>
          <cell r="E249">
            <v>0.76500000000000001</v>
          </cell>
        </row>
        <row r="250">
          <cell r="A250">
            <v>24.8</v>
          </cell>
          <cell r="B250">
            <v>1.329</v>
          </cell>
          <cell r="C250">
            <v>0.315</v>
          </cell>
          <cell r="D250">
            <v>0.245</v>
          </cell>
          <cell r="E250">
            <v>0.77</v>
          </cell>
        </row>
        <row r="251">
          <cell r="A251">
            <v>24.9</v>
          </cell>
          <cell r="B251">
            <v>1.337</v>
          </cell>
          <cell r="C251">
            <v>0.316</v>
          </cell>
          <cell r="D251">
            <v>0.247</v>
          </cell>
          <cell r="E251">
            <v>0.77400000000000002</v>
          </cell>
        </row>
        <row r="252">
          <cell r="A252">
            <v>25</v>
          </cell>
          <cell r="B252">
            <v>1.3460000000000001</v>
          </cell>
          <cell r="C252">
            <v>0.318</v>
          </cell>
          <cell r="D252">
            <v>0.248</v>
          </cell>
          <cell r="E252">
            <v>0.77900000000000003</v>
          </cell>
        </row>
        <row r="253">
          <cell r="A253">
            <v>25.1</v>
          </cell>
          <cell r="B253">
            <v>1.3540000000000001</v>
          </cell>
          <cell r="C253">
            <v>0.32</v>
          </cell>
          <cell r="D253">
            <v>0.25</v>
          </cell>
          <cell r="E253">
            <v>0.78400000000000003</v>
          </cell>
        </row>
        <row r="254">
          <cell r="A254">
            <v>25.2</v>
          </cell>
          <cell r="B254">
            <v>1.3620000000000001</v>
          </cell>
          <cell r="C254">
            <v>0.32200000000000001</v>
          </cell>
          <cell r="D254">
            <v>0.251</v>
          </cell>
          <cell r="E254">
            <v>0.78800000000000003</v>
          </cell>
        </row>
        <row r="255">
          <cell r="A255">
            <v>25.3</v>
          </cell>
          <cell r="B255">
            <v>1.37</v>
          </cell>
          <cell r="C255">
            <v>0.32400000000000001</v>
          </cell>
          <cell r="D255">
            <v>0.253</v>
          </cell>
          <cell r="E255">
            <v>0.79300000000000004</v>
          </cell>
        </row>
        <row r="256">
          <cell r="A256">
            <v>25.4</v>
          </cell>
          <cell r="B256">
            <v>1.3779999999999999</v>
          </cell>
          <cell r="C256">
            <v>0.32600000000000001</v>
          </cell>
          <cell r="D256">
            <v>0.255</v>
          </cell>
          <cell r="E256">
            <v>0.79800000000000004</v>
          </cell>
        </row>
        <row r="257">
          <cell r="A257">
            <v>25.5</v>
          </cell>
          <cell r="B257">
            <v>1.387</v>
          </cell>
          <cell r="C257">
            <v>0.32800000000000001</v>
          </cell>
          <cell r="D257">
            <v>0.25600000000000001</v>
          </cell>
          <cell r="E257">
            <v>0.80200000000000005</v>
          </cell>
        </row>
        <row r="258">
          <cell r="A258">
            <v>25.6</v>
          </cell>
          <cell r="B258">
            <v>1.395</v>
          </cell>
          <cell r="C258">
            <v>0.33</v>
          </cell>
          <cell r="D258">
            <v>0.25800000000000001</v>
          </cell>
          <cell r="E258">
            <v>0.80700000000000005</v>
          </cell>
        </row>
        <row r="259">
          <cell r="A259">
            <v>25.7</v>
          </cell>
          <cell r="B259">
            <v>1.403</v>
          </cell>
          <cell r="C259">
            <v>0.33200000000000002</v>
          </cell>
          <cell r="D259">
            <v>0.25900000000000001</v>
          </cell>
          <cell r="E259">
            <v>0.81200000000000006</v>
          </cell>
        </row>
        <row r="260">
          <cell r="A260">
            <v>25.8</v>
          </cell>
          <cell r="B260">
            <v>1.411</v>
          </cell>
          <cell r="C260">
            <v>0.33400000000000002</v>
          </cell>
          <cell r="D260">
            <v>0.26100000000000001</v>
          </cell>
          <cell r="E260">
            <v>0.81699999999999995</v>
          </cell>
        </row>
        <row r="261">
          <cell r="A261">
            <v>25.9</v>
          </cell>
          <cell r="B261">
            <v>1.42</v>
          </cell>
          <cell r="C261">
            <v>0.33600000000000002</v>
          </cell>
          <cell r="D261">
            <v>0.26300000000000001</v>
          </cell>
          <cell r="E261">
            <v>0.82099999999999995</v>
          </cell>
        </row>
        <row r="262">
          <cell r="A262">
            <v>26</v>
          </cell>
          <cell r="B262">
            <v>1.4279999999999999</v>
          </cell>
          <cell r="C262">
            <v>0.33800000000000002</v>
          </cell>
          <cell r="D262">
            <v>0.26400000000000001</v>
          </cell>
          <cell r="E262">
            <v>0.82599999999999996</v>
          </cell>
        </row>
        <row r="263">
          <cell r="A263">
            <v>26.1</v>
          </cell>
          <cell r="B263">
            <v>1.4370000000000001</v>
          </cell>
          <cell r="C263">
            <v>0.34</v>
          </cell>
          <cell r="D263">
            <v>0.26600000000000001</v>
          </cell>
          <cell r="E263">
            <v>0.83099999999999996</v>
          </cell>
        </row>
        <row r="264">
          <cell r="A264">
            <v>26.2</v>
          </cell>
          <cell r="B264">
            <v>1.4450000000000001</v>
          </cell>
          <cell r="C264">
            <v>0.34200000000000003</v>
          </cell>
          <cell r="D264">
            <v>0.26800000000000002</v>
          </cell>
          <cell r="E264">
            <v>0.83599999999999997</v>
          </cell>
        </row>
        <row r="265">
          <cell r="A265">
            <v>26.3</v>
          </cell>
          <cell r="B265">
            <v>1.4530000000000001</v>
          </cell>
          <cell r="C265">
            <v>0.34399999999999997</v>
          </cell>
          <cell r="D265">
            <v>0.26900000000000002</v>
          </cell>
          <cell r="E265">
            <v>0.84</v>
          </cell>
        </row>
        <row r="266">
          <cell r="A266">
            <v>26.4</v>
          </cell>
          <cell r="B266">
            <v>1.462</v>
          </cell>
          <cell r="C266">
            <v>0.34599999999999997</v>
          </cell>
          <cell r="D266">
            <v>0.27100000000000002</v>
          </cell>
          <cell r="E266">
            <v>0.84499999999999997</v>
          </cell>
        </row>
        <row r="267">
          <cell r="A267">
            <v>26.5</v>
          </cell>
          <cell r="B267">
            <v>1.47</v>
          </cell>
          <cell r="C267">
            <v>0.34799999999999998</v>
          </cell>
          <cell r="D267">
            <v>0.27300000000000002</v>
          </cell>
          <cell r="E267">
            <v>0.85</v>
          </cell>
        </row>
        <row r="268">
          <cell r="A268">
            <v>26.6</v>
          </cell>
          <cell r="B268">
            <v>1.4790000000000001</v>
          </cell>
          <cell r="C268">
            <v>0.35</v>
          </cell>
          <cell r="D268">
            <v>0.27400000000000002</v>
          </cell>
          <cell r="E268">
            <v>0.85499999999999998</v>
          </cell>
        </row>
        <row r="269">
          <cell r="A269">
            <v>26.7</v>
          </cell>
          <cell r="B269">
            <v>1.4870000000000001</v>
          </cell>
          <cell r="C269">
            <v>0.35199999999999998</v>
          </cell>
          <cell r="D269">
            <v>0.27600000000000002</v>
          </cell>
          <cell r="E269">
            <v>0.86</v>
          </cell>
        </row>
        <row r="270">
          <cell r="A270">
            <v>26.8</v>
          </cell>
          <cell r="B270">
            <v>1.496</v>
          </cell>
          <cell r="C270">
            <v>0.35399999999999998</v>
          </cell>
          <cell r="D270">
            <v>0.27800000000000002</v>
          </cell>
          <cell r="E270">
            <v>0.86399999999999999</v>
          </cell>
        </row>
        <row r="271">
          <cell r="A271">
            <v>26.9</v>
          </cell>
          <cell r="B271">
            <v>1.504</v>
          </cell>
          <cell r="C271">
            <v>0.35599999999999998</v>
          </cell>
          <cell r="D271">
            <v>0.27900000000000003</v>
          </cell>
          <cell r="E271">
            <v>0.86899999999999999</v>
          </cell>
        </row>
        <row r="272">
          <cell r="A272">
            <v>27</v>
          </cell>
          <cell r="B272">
            <v>1.5129999999999999</v>
          </cell>
          <cell r="C272">
            <v>0.35799999999999998</v>
          </cell>
          <cell r="D272">
            <v>0.28100000000000003</v>
          </cell>
          <cell r="E272">
            <v>0.874</v>
          </cell>
        </row>
        <row r="273">
          <cell r="A273">
            <v>27.1</v>
          </cell>
          <cell r="B273">
            <v>1.522</v>
          </cell>
          <cell r="C273">
            <v>0.36</v>
          </cell>
          <cell r="D273">
            <v>0.28299999999999997</v>
          </cell>
          <cell r="E273">
            <v>0.879</v>
          </cell>
        </row>
        <row r="274">
          <cell r="A274">
            <v>27.2</v>
          </cell>
          <cell r="B274">
            <v>1.53</v>
          </cell>
          <cell r="C274">
            <v>0.36199999999999999</v>
          </cell>
          <cell r="D274">
            <v>0.28499999999999998</v>
          </cell>
          <cell r="E274">
            <v>0.88400000000000001</v>
          </cell>
        </row>
        <row r="275">
          <cell r="A275">
            <v>27.3</v>
          </cell>
          <cell r="B275">
            <v>1.5389999999999999</v>
          </cell>
          <cell r="C275">
            <v>0.36399999999999999</v>
          </cell>
          <cell r="D275">
            <v>0.28599999999999998</v>
          </cell>
          <cell r="E275">
            <v>0.88900000000000001</v>
          </cell>
        </row>
        <row r="276">
          <cell r="A276">
            <v>27.4</v>
          </cell>
          <cell r="B276">
            <v>1.548</v>
          </cell>
          <cell r="C276">
            <v>0.36599999999999999</v>
          </cell>
          <cell r="D276">
            <v>0.28799999999999998</v>
          </cell>
          <cell r="E276">
            <v>0.89400000000000002</v>
          </cell>
        </row>
        <row r="277">
          <cell r="A277">
            <v>27.5</v>
          </cell>
          <cell r="B277">
            <v>1.556</v>
          </cell>
          <cell r="C277">
            <v>0.36799999999999999</v>
          </cell>
          <cell r="D277">
            <v>0.28999999999999998</v>
          </cell>
          <cell r="E277">
            <v>0.89900000000000002</v>
          </cell>
        </row>
        <row r="278">
          <cell r="A278">
            <v>27.6</v>
          </cell>
          <cell r="B278">
            <v>1.5649999999999999</v>
          </cell>
          <cell r="C278">
            <v>0.37</v>
          </cell>
          <cell r="D278">
            <v>0.29099999999999998</v>
          </cell>
          <cell r="E278">
            <v>0.90400000000000003</v>
          </cell>
        </row>
        <row r="279">
          <cell r="A279">
            <v>27.7</v>
          </cell>
          <cell r="B279">
            <v>1.5740000000000001</v>
          </cell>
          <cell r="C279">
            <v>0.372</v>
          </cell>
          <cell r="D279">
            <v>0.29299999999999998</v>
          </cell>
          <cell r="E279">
            <v>0.90900000000000003</v>
          </cell>
        </row>
        <row r="280">
          <cell r="A280">
            <v>27.8</v>
          </cell>
          <cell r="B280">
            <v>1.583</v>
          </cell>
          <cell r="C280">
            <v>0.374</v>
          </cell>
          <cell r="D280">
            <v>0.29499999999999998</v>
          </cell>
          <cell r="E280">
            <v>0.91400000000000003</v>
          </cell>
        </row>
        <row r="281">
          <cell r="A281">
            <v>27.9</v>
          </cell>
          <cell r="B281">
            <v>1.5920000000000001</v>
          </cell>
          <cell r="C281">
            <v>0.376</v>
          </cell>
          <cell r="D281">
            <v>0.29699999999999999</v>
          </cell>
          <cell r="E281">
            <v>0.91900000000000004</v>
          </cell>
        </row>
        <row r="282">
          <cell r="A282">
            <v>28</v>
          </cell>
          <cell r="B282">
            <v>1.6</v>
          </cell>
          <cell r="C282">
            <v>0.378</v>
          </cell>
          <cell r="D282">
            <v>0.29799999999999999</v>
          </cell>
          <cell r="E282">
            <v>0.92400000000000004</v>
          </cell>
        </row>
        <row r="283">
          <cell r="A283">
            <v>28.1</v>
          </cell>
          <cell r="B283">
            <v>1.609</v>
          </cell>
          <cell r="C283">
            <v>0.38</v>
          </cell>
          <cell r="D283">
            <v>0.3</v>
          </cell>
          <cell r="E283">
            <v>0.92900000000000005</v>
          </cell>
        </row>
        <row r="284">
          <cell r="A284">
            <v>28.2</v>
          </cell>
          <cell r="B284">
            <v>1.6180000000000001</v>
          </cell>
          <cell r="C284">
            <v>0.38300000000000001</v>
          </cell>
          <cell r="D284">
            <v>0.30199999999999999</v>
          </cell>
          <cell r="E284">
            <v>0.93400000000000005</v>
          </cell>
        </row>
        <row r="285">
          <cell r="A285">
            <v>28.3</v>
          </cell>
          <cell r="B285">
            <v>1.627</v>
          </cell>
          <cell r="C285">
            <v>0.38500000000000001</v>
          </cell>
          <cell r="D285">
            <v>0.30399999999999999</v>
          </cell>
          <cell r="E285">
            <v>0.93899999999999995</v>
          </cell>
        </row>
        <row r="286">
          <cell r="A286">
            <v>28.4</v>
          </cell>
          <cell r="B286">
            <v>1.6359999999999999</v>
          </cell>
          <cell r="C286">
            <v>0.38700000000000001</v>
          </cell>
          <cell r="D286">
            <v>0.30499999999999999</v>
          </cell>
          <cell r="E286">
            <v>0.94399999999999995</v>
          </cell>
        </row>
        <row r="287">
          <cell r="A287">
            <v>28.5</v>
          </cell>
          <cell r="B287">
            <v>1.645</v>
          </cell>
          <cell r="C287">
            <v>0.38900000000000001</v>
          </cell>
          <cell r="D287">
            <v>0.307</v>
          </cell>
          <cell r="E287">
            <v>0.94899999999999995</v>
          </cell>
        </row>
        <row r="288">
          <cell r="A288">
            <v>28.6</v>
          </cell>
          <cell r="B288">
            <v>1.6539999999999999</v>
          </cell>
          <cell r="C288">
            <v>0.39100000000000001</v>
          </cell>
          <cell r="D288">
            <v>0.309</v>
          </cell>
          <cell r="E288">
            <v>0.95399999999999996</v>
          </cell>
        </row>
        <row r="289">
          <cell r="A289">
            <v>28.7</v>
          </cell>
          <cell r="B289">
            <v>1.663</v>
          </cell>
          <cell r="C289">
            <v>0.39300000000000002</v>
          </cell>
          <cell r="D289">
            <v>0.311</v>
          </cell>
          <cell r="E289">
            <v>0.95899999999999996</v>
          </cell>
        </row>
        <row r="290">
          <cell r="A290">
            <v>28.8</v>
          </cell>
          <cell r="B290">
            <v>1.6719999999999999</v>
          </cell>
          <cell r="C290">
            <v>0.39500000000000002</v>
          </cell>
          <cell r="D290">
            <v>0.313</v>
          </cell>
          <cell r="E290">
            <v>0.96399999999999997</v>
          </cell>
        </row>
        <row r="291">
          <cell r="A291">
            <v>28.9</v>
          </cell>
          <cell r="B291">
            <v>1.681</v>
          </cell>
          <cell r="C291">
            <v>0.39700000000000002</v>
          </cell>
          <cell r="D291">
            <v>0.314</v>
          </cell>
          <cell r="E291">
            <v>0.96899999999999997</v>
          </cell>
        </row>
        <row r="292">
          <cell r="A292">
            <v>29</v>
          </cell>
          <cell r="B292">
            <v>1.69</v>
          </cell>
          <cell r="C292">
            <v>0.4</v>
          </cell>
          <cell r="D292">
            <v>0.316</v>
          </cell>
          <cell r="E292">
            <v>0.97399999999999998</v>
          </cell>
        </row>
        <row r="293">
          <cell r="A293">
            <v>29.1</v>
          </cell>
          <cell r="B293">
            <v>1.6990000000000001</v>
          </cell>
          <cell r="C293">
            <v>0.40200000000000002</v>
          </cell>
          <cell r="D293">
            <v>0.318</v>
          </cell>
          <cell r="E293">
            <v>0.98</v>
          </cell>
        </row>
        <row r="294">
          <cell r="A294">
            <v>29.2</v>
          </cell>
          <cell r="B294">
            <v>1.708</v>
          </cell>
          <cell r="C294">
            <v>0.40400000000000003</v>
          </cell>
          <cell r="D294">
            <v>0.32</v>
          </cell>
          <cell r="E294">
            <v>0.98499999999999999</v>
          </cell>
        </row>
        <row r="295">
          <cell r="A295">
            <v>29.3</v>
          </cell>
          <cell r="B295">
            <v>1.718</v>
          </cell>
          <cell r="C295">
            <v>0.40600000000000003</v>
          </cell>
          <cell r="D295">
            <v>0.32200000000000001</v>
          </cell>
          <cell r="E295">
            <v>0.99</v>
          </cell>
        </row>
        <row r="296">
          <cell r="A296">
            <v>29.4</v>
          </cell>
          <cell r="B296">
            <v>1.7270000000000001</v>
          </cell>
          <cell r="C296">
            <v>0.40799999999999997</v>
          </cell>
          <cell r="D296">
            <v>0.32300000000000001</v>
          </cell>
          <cell r="E296">
            <v>0.995</v>
          </cell>
        </row>
        <row r="297">
          <cell r="A297">
            <v>29.5</v>
          </cell>
          <cell r="B297">
            <v>1.736</v>
          </cell>
          <cell r="C297">
            <v>0.41</v>
          </cell>
          <cell r="D297">
            <v>0.32500000000000001</v>
          </cell>
          <cell r="E297">
            <v>1</v>
          </cell>
        </row>
        <row r="298">
          <cell r="A298">
            <v>29.6</v>
          </cell>
          <cell r="B298">
            <v>1.7450000000000001</v>
          </cell>
          <cell r="C298">
            <v>0.41299999999999998</v>
          </cell>
          <cell r="D298">
            <v>0.32700000000000001</v>
          </cell>
          <cell r="E298">
            <v>1.006</v>
          </cell>
        </row>
        <row r="299">
          <cell r="A299">
            <v>29.7</v>
          </cell>
          <cell r="B299">
            <v>1.754</v>
          </cell>
          <cell r="C299">
            <v>0.41499999999999998</v>
          </cell>
          <cell r="D299">
            <v>0.32900000000000001</v>
          </cell>
          <cell r="E299">
            <v>1.0109999999999999</v>
          </cell>
        </row>
        <row r="300">
          <cell r="A300">
            <v>29.8</v>
          </cell>
          <cell r="B300">
            <v>1.764</v>
          </cell>
          <cell r="C300">
            <v>0.41699999999999998</v>
          </cell>
          <cell r="D300">
            <v>0.33100000000000002</v>
          </cell>
          <cell r="E300">
            <v>1.016</v>
          </cell>
        </row>
        <row r="301">
          <cell r="A301">
            <v>29.9</v>
          </cell>
          <cell r="B301">
            <v>1.7729999999999999</v>
          </cell>
          <cell r="C301">
            <v>0.41899999999999998</v>
          </cell>
          <cell r="D301">
            <v>0.33200000000000002</v>
          </cell>
          <cell r="E301">
            <v>1.0209999999999999</v>
          </cell>
        </row>
        <row r="302">
          <cell r="A302">
            <v>30</v>
          </cell>
          <cell r="B302">
            <v>1.782</v>
          </cell>
          <cell r="C302">
            <v>0.42099999999999999</v>
          </cell>
          <cell r="D302">
            <v>0.33400000000000002</v>
          </cell>
          <cell r="E302">
            <v>1.026</v>
          </cell>
        </row>
        <row r="303">
          <cell r="A303">
            <v>30.1</v>
          </cell>
          <cell r="B303">
            <v>1.792</v>
          </cell>
          <cell r="C303">
            <v>0.42399999999999999</v>
          </cell>
          <cell r="D303">
            <v>0.33600000000000002</v>
          </cell>
          <cell r="E303">
            <v>1.032</v>
          </cell>
        </row>
        <row r="304">
          <cell r="A304">
            <v>30.2</v>
          </cell>
          <cell r="B304">
            <v>1.8009999999999999</v>
          </cell>
          <cell r="C304">
            <v>0.42599999999999999</v>
          </cell>
          <cell r="D304">
            <v>0.33800000000000002</v>
          </cell>
          <cell r="E304">
            <v>1.0369999999999999</v>
          </cell>
        </row>
        <row r="305">
          <cell r="A305">
            <v>30.3</v>
          </cell>
          <cell r="B305">
            <v>1.81</v>
          </cell>
          <cell r="C305">
            <v>0.42799999999999999</v>
          </cell>
          <cell r="D305">
            <v>0.34</v>
          </cell>
          <cell r="E305">
            <v>1.042</v>
          </cell>
        </row>
        <row r="306">
          <cell r="A306">
            <v>30.4</v>
          </cell>
          <cell r="B306">
            <v>1.82</v>
          </cell>
          <cell r="C306">
            <v>0.43</v>
          </cell>
          <cell r="D306">
            <v>0.34200000000000003</v>
          </cell>
          <cell r="E306">
            <v>1.048</v>
          </cell>
        </row>
        <row r="307">
          <cell r="A307">
            <v>30.5</v>
          </cell>
          <cell r="B307">
            <v>1.829</v>
          </cell>
          <cell r="C307">
            <v>0.433</v>
          </cell>
          <cell r="D307">
            <v>0.34399999999999997</v>
          </cell>
          <cell r="E307">
            <v>1.0529999999999999</v>
          </cell>
        </row>
        <row r="308">
          <cell r="A308">
            <v>30.6</v>
          </cell>
          <cell r="B308">
            <v>1.839</v>
          </cell>
          <cell r="C308">
            <v>0.435</v>
          </cell>
          <cell r="D308">
            <v>0.34499999999999997</v>
          </cell>
          <cell r="E308">
            <v>1.0580000000000001</v>
          </cell>
        </row>
        <row r="309">
          <cell r="A309">
            <v>30.7</v>
          </cell>
          <cell r="B309">
            <v>1.8480000000000001</v>
          </cell>
          <cell r="C309">
            <v>0.437</v>
          </cell>
          <cell r="D309">
            <v>0.34699999999999998</v>
          </cell>
          <cell r="E309">
            <v>1.0640000000000001</v>
          </cell>
        </row>
        <row r="310">
          <cell r="A310">
            <v>30.8</v>
          </cell>
          <cell r="B310">
            <v>1.8580000000000001</v>
          </cell>
          <cell r="C310">
            <v>0.439</v>
          </cell>
          <cell r="D310">
            <v>0.34899999999999998</v>
          </cell>
          <cell r="E310">
            <v>1.069</v>
          </cell>
        </row>
        <row r="311">
          <cell r="A311">
            <v>30.9</v>
          </cell>
          <cell r="B311">
            <v>1.867</v>
          </cell>
          <cell r="C311">
            <v>0.442</v>
          </cell>
          <cell r="D311">
            <v>0.35099999999999998</v>
          </cell>
          <cell r="E311">
            <v>1.0740000000000001</v>
          </cell>
        </row>
        <row r="312">
          <cell r="A312">
            <v>31</v>
          </cell>
          <cell r="B312">
            <v>1.877</v>
          </cell>
          <cell r="C312">
            <v>0.44400000000000001</v>
          </cell>
          <cell r="D312">
            <v>0.35299999999999998</v>
          </cell>
          <cell r="E312">
            <v>1.08</v>
          </cell>
        </row>
        <row r="313">
          <cell r="A313">
            <v>31.1</v>
          </cell>
          <cell r="B313">
            <v>1.8859999999999999</v>
          </cell>
          <cell r="C313">
            <v>0.44600000000000001</v>
          </cell>
          <cell r="D313">
            <v>0.35499999999999998</v>
          </cell>
          <cell r="E313">
            <v>1.085</v>
          </cell>
        </row>
        <row r="314">
          <cell r="A314">
            <v>31.2</v>
          </cell>
          <cell r="B314">
            <v>1.8959999999999999</v>
          </cell>
          <cell r="C314">
            <v>0.44800000000000001</v>
          </cell>
          <cell r="D314">
            <v>0.35699999999999998</v>
          </cell>
          <cell r="E314">
            <v>1.091</v>
          </cell>
        </row>
        <row r="315">
          <cell r="A315">
            <v>31.3</v>
          </cell>
          <cell r="B315">
            <v>1.905</v>
          </cell>
          <cell r="C315">
            <v>0.45100000000000001</v>
          </cell>
          <cell r="D315">
            <v>0.35899999999999999</v>
          </cell>
          <cell r="E315">
            <v>1.0960000000000001</v>
          </cell>
        </row>
        <row r="316">
          <cell r="A316">
            <v>31.4</v>
          </cell>
          <cell r="B316">
            <v>1.915</v>
          </cell>
          <cell r="C316">
            <v>0.45300000000000001</v>
          </cell>
          <cell r="D316">
            <v>0.36099999999999999</v>
          </cell>
          <cell r="E316">
            <v>1.101</v>
          </cell>
        </row>
        <row r="317">
          <cell r="A317">
            <v>31.5</v>
          </cell>
          <cell r="B317">
            <v>1.925</v>
          </cell>
          <cell r="C317">
            <v>0.45500000000000002</v>
          </cell>
          <cell r="D317">
            <v>0.36299999999999999</v>
          </cell>
          <cell r="E317">
            <v>1.107</v>
          </cell>
        </row>
        <row r="318">
          <cell r="A318">
            <v>31.6</v>
          </cell>
          <cell r="B318">
            <v>1.9339999999999999</v>
          </cell>
          <cell r="C318">
            <v>0.45800000000000002</v>
          </cell>
          <cell r="D318">
            <v>0.36399999999999999</v>
          </cell>
          <cell r="E318">
            <v>1.1120000000000001</v>
          </cell>
        </row>
        <row r="319">
          <cell r="A319">
            <v>31.7</v>
          </cell>
          <cell r="B319">
            <v>1.944</v>
          </cell>
          <cell r="C319">
            <v>0.46</v>
          </cell>
          <cell r="D319">
            <v>0.36599999999999999</v>
          </cell>
          <cell r="E319">
            <v>1.1180000000000001</v>
          </cell>
        </row>
        <row r="320">
          <cell r="A320">
            <v>31.8</v>
          </cell>
          <cell r="B320">
            <v>1.954</v>
          </cell>
          <cell r="C320">
            <v>0.46200000000000002</v>
          </cell>
          <cell r="D320">
            <v>0.36799999999999999</v>
          </cell>
          <cell r="E320">
            <v>1.123</v>
          </cell>
        </row>
        <row r="321">
          <cell r="A321">
            <v>31.9</v>
          </cell>
          <cell r="B321">
            <v>1.9630000000000001</v>
          </cell>
          <cell r="C321">
            <v>0.46500000000000002</v>
          </cell>
          <cell r="D321">
            <v>0.37</v>
          </cell>
          <cell r="E321">
            <v>1.129</v>
          </cell>
        </row>
        <row r="322">
          <cell r="A322">
            <v>32</v>
          </cell>
          <cell r="B322">
            <v>1.9730000000000001</v>
          </cell>
          <cell r="C322">
            <v>0.46700000000000003</v>
          </cell>
          <cell r="D322">
            <v>0.372</v>
          </cell>
          <cell r="E322">
            <v>1.1339999999999999</v>
          </cell>
        </row>
        <row r="323">
          <cell r="A323">
            <v>32.1</v>
          </cell>
          <cell r="B323">
            <v>1.9830000000000001</v>
          </cell>
          <cell r="C323">
            <v>0.46899999999999997</v>
          </cell>
          <cell r="D323">
            <v>0.374</v>
          </cell>
          <cell r="E323">
            <v>1.1399999999999999</v>
          </cell>
        </row>
        <row r="324">
          <cell r="A324">
            <v>32.200000000000003</v>
          </cell>
          <cell r="B324">
            <v>1.9930000000000001</v>
          </cell>
          <cell r="C324">
            <v>0.47199999999999998</v>
          </cell>
          <cell r="D324">
            <v>0.376</v>
          </cell>
          <cell r="E324">
            <v>1.145</v>
          </cell>
        </row>
        <row r="325">
          <cell r="A325">
            <v>32.299999999999997</v>
          </cell>
          <cell r="B325">
            <v>2.0030000000000001</v>
          </cell>
          <cell r="C325">
            <v>0.47399999999999998</v>
          </cell>
          <cell r="D325">
            <v>0.378</v>
          </cell>
          <cell r="E325">
            <v>1.151</v>
          </cell>
        </row>
        <row r="326">
          <cell r="A326">
            <v>32.4</v>
          </cell>
          <cell r="B326">
            <v>2.0129999999999999</v>
          </cell>
          <cell r="C326">
            <v>0.47599999999999998</v>
          </cell>
          <cell r="D326">
            <v>0.38</v>
          </cell>
          <cell r="E326">
            <v>1.1559999999999999</v>
          </cell>
        </row>
        <row r="327">
          <cell r="A327">
            <v>32.5</v>
          </cell>
          <cell r="B327">
            <v>2.0219999999999998</v>
          </cell>
          <cell r="C327">
            <v>0.47899999999999998</v>
          </cell>
          <cell r="D327">
            <v>0.38200000000000001</v>
          </cell>
          <cell r="E327">
            <v>1.1619999999999999</v>
          </cell>
        </row>
        <row r="328">
          <cell r="A328">
            <v>32.6</v>
          </cell>
          <cell r="B328">
            <v>2.032</v>
          </cell>
          <cell r="C328">
            <v>0.48099999999999998</v>
          </cell>
          <cell r="D328">
            <v>0.38400000000000001</v>
          </cell>
          <cell r="E328">
            <v>1.167</v>
          </cell>
        </row>
        <row r="329">
          <cell r="A329">
            <v>32.700000000000003</v>
          </cell>
          <cell r="B329">
            <v>2.0419999999999998</v>
          </cell>
          <cell r="C329">
            <v>0.48299999999999998</v>
          </cell>
          <cell r="D329">
            <v>0.38600000000000001</v>
          </cell>
          <cell r="E329">
            <v>1.173</v>
          </cell>
        </row>
        <row r="330">
          <cell r="A330">
            <v>32.799999999999997</v>
          </cell>
          <cell r="B330">
            <v>2.052</v>
          </cell>
          <cell r="C330">
            <v>0.48599999999999999</v>
          </cell>
          <cell r="D330">
            <v>0.38800000000000001</v>
          </cell>
          <cell r="E330">
            <v>1.179</v>
          </cell>
        </row>
        <row r="331">
          <cell r="A331">
            <v>32.9</v>
          </cell>
          <cell r="B331">
            <v>2.0619999999999998</v>
          </cell>
          <cell r="C331">
            <v>0.48799999999999999</v>
          </cell>
          <cell r="D331">
            <v>0.39</v>
          </cell>
          <cell r="E331">
            <v>1.1839999999999999</v>
          </cell>
        </row>
        <row r="332">
          <cell r="A332">
            <v>33</v>
          </cell>
          <cell r="B332">
            <v>2.0720000000000001</v>
          </cell>
          <cell r="C332">
            <v>0.49</v>
          </cell>
          <cell r="D332">
            <v>0.39200000000000002</v>
          </cell>
          <cell r="E332">
            <v>1.19</v>
          </cell>
        </row>
        <row r="333">
          <cell r="A333">
            <v>33.1</v>
          </cell>
          <cell r="B333">
            <v>2.0819999999999999</v>
          </cell>
          <cell r="C333">
            <v>0.49299999999999999</v>
          </cell>
          <cell r="D333">
            <v>0.39400000000000002</v>
          </cell>
          <cell r="E333">
            <v>1.1950000000000001</v>
          </cell>
        </row>
        <row r="334">
          <cell r="A334">
            <v>33.200000000000003</v>
          </cell>
          <cell r="B334">
            <v>2.0920000000000001</v>
          </cell>
          <cell r="C334">
            <v>0.495</v>
          </cell>
          <cell r="D334">
            <v>0.39600000000000002</v>
          </cell>
          <cell r="E334">
            <v>1.2010000000000001</v>
          </cell>
        </row>
        <row r="335">
          <cell r="A335">
            <v>33.299999999999997</v>
          </cell>
          <cell r="B335">
            <v>2.1019999999999999</v>
          </cell>
          <cell r="C335">
            <v>0.498</v>
          </cell>
          <cell r="D335">
            <v>0.39800000000000002</v>
          </cell>
          <cell r="E335">
            <v>1.2070000000000001</v>
          </cell>
        </row>
        <row r="336">
          <cell r="A336">
            <v>33.4</v>
          </cell>
          <cell r="B336">
            <v>2.1120000000000001</v>
          </cell>
          <cell r="C336">
            <v>0.5</v>
          </cell>
          <cell r="D336">
            <v>0.4</v>
          </cell>
          <cell r="E336">
            <v>1.212</v>
          </cell>
        </row>
        <row r="337">
          <cell r="A337">
            <v>33.5</v>
          </cell>
          <cell r="B337">
            <v>2.1219999999999999</v>
          </cell>
          <cell r="C337">
            <v>0.502</v>
          </cell>
          <cell r="D337">
            <v>0.40200000000000002</v>
          </cell>
          <cell r="E337">
            <v>1.218</v>
          </cell>
        </row>
        <row r="338">
          <cell r="A338">
            <v>33.6</v>
          </cell>
          <cell r="B338">
            <v>2.1320000000000001</v>
          </cell>
          <cell r="C338">
            <v>0.505</v>
          </cell>
          <cell r="D338">
            <v>0.40400000000000003</v>
          </cell>
          <cell r="E338">
            <v>1.224</v>
          </cell>
        </row>
        <row r="339">
          <cell r="A339">
            <v>33.700000000000003</v>
          </cell>
          <cell r="B339">
            <v>2.1429999999999998</v>
          </cell>
          <cell r="C339">
            <v>0.50700000000000001</v>
          </cell>
          <cell r="D339">
            <v>0.40600000000000003</v>
          </cell>
          <cell r="E339">
            <v>1.2290000000000001</v>
          </cell>
        </row>
        <row r="340">
          <cell r="A340">
            <v>33.799999999999997</v>
          </cell>
          <cell r="B340">
            <v>2.153</v>
          </cell>
          <cell r="C340">
            <v>0.51</v>
          </cell>
          <cell r="D340">
            <v>0.40799999999999997</v>
          </cell>
          <cell r="E340">
            <v>1.2350000000000001</v>
          </cell>
        </row>
        <row r="341">
          <cell r="A341">
            <v>33.9</v>
          </cell>
          <cell r="B341">
            <v>2.1629999999999998</v>
          </cell>
          <cell r="C341">
            <v>0.51200000000000001</v>
          </cell>
          <cell r="D341">
            <v>0.41</v>
          </cell>
          <cell r="E341">
            <v>1.2410000000000001</v>
          </cell>
        </row>
        <row r="342">
          <cell r="A342">
            <v>34</v>
          </cell>
          <cell r="B342">
            <v>2.173</v>
          </cell>
          <cell r="C342">
            <v>0.51500000000000001</v>
          </cell>
          <cell r="D342">
            <v>0.41199999999999998</v>
          </cell>
          <cell r="E342">
            <v>1.2470000000000001</v>
          </cell>
        </row>
        <row r="343">
          <cell r="A343">
            <v>34.1</v>
          </cell>
          <cell r="B343">
            <v>2.1829999999999998</v>
          </cell>
          <cell r="C343">
            <v>0.51700000000000002</v>
          </cell>
          <cell r="D343">
            <v>0.41399999999999998</v>
          </cell>
          <cell r="E343">
            <v>1.252</v>
          </cell>
        </row>
        <row r="344">
          <cell r="A344">
            <v>34.200000000000003</v>
          </cell>
          <cell r="B344">
            <v>2.1930000000000001</v>
          </cell>
          <cell r="C344">
            <v>0.52</v>
          </cell>
          <cell r="D344">
            <v>0.41599999999999998</v>
          </cell>
          <cell r="E344">
            <v>1.258</v>
          </cell>
        </row>
        <row r="345">
          <cell r="A345">
            <v>34.299999999999997</v>
          </cell>
          <cell r="B345">
            <v>2.2040000000000002</v>
          </cell>
          <cell r="C345">
            <v>0.52200000000000002</v>
          </cell>
          <cell r="D345">
            <v>0.41799999999999998</v>
          </cell>
          <cell r="E345">
            <v>1.264</v>
          </cell>
        </row>
        <row r="346">
          <cell r="A346">
            <v>34.4</v>
          </cell>
          <cell r="B346">
            <v>2.214</v>
          </cell>
          <cell r="C346">
            <v>0.52400000000000002</v>
          </cell>
          <cell r="D346">
            <v>0.42</v>
          </cell>
          <cell r="E346">
            <v>1.27</v>
          </cell>
        </row>
        <row r="347">
          <cell r="A347">
            <v>34.5</v>
          </cell>
          <cell r="B347">
            <v>2.2240000000000002</v>
          </cell>
          <cell r="C347">
            <v>0.52700000000000002</v>
          </cell>
          <cell r="D347">
            <v>0.42199999999999999</v>
          </cell>
          <cell r="E347">
            <v>1.2749999999999999</v>
          </cell>
        </row>
        <row r="348">
          <cell r="A348">
            <v>34.6</v>
          </cell>
          <cell r="B348">
            <v>2.2349999999999999</v>
          </cell>
          <cell r="C348">
            <v>0.52900000000000003</v>
          </cell>
          <cell r="D348">
            <v>0.42399999999999999</v>
          </cell>
          <cell r="E348">
            <v>1.2809999999999999</v>
          </cell>
        </row>
        <row r="349">
          <cell r="A349">
            <v>34.700000000000003</v>
          </cell>
          <cell r="B349">
            <v>2.2450000000000001</v>
          </cell>
          <cell r="C349">
            <v>0.53200000000000003</v>
          </cell>
          <cell r="D349">
            <v>0.42599999999999999</v>
          </cell>
          <cell r="E349">
            <v>1.2869999999999999</v>
          </cell>
        </row>
        <row r="350">
          <cell r="A350">
            <v>34.799999999999997</v>
          </cell>
          <cell r="B350">
            <v>2.2549999999999999</v>
          </cell>
          <cell r="C350">
            <v>0.53400000000000003</v>
          </cell>
          <cell r="D350">
            <v>0.42799999999999999</v>
          </cell>
          <cell r="E350">
            <v>1.2929999999999999</v>
          </cell>
        </row>
        <row r="351">
          <cell r="A351">
            <v>34.9</v>
          </cell>
          <cell r="B351">
            <v>2.266</v>
          </cell>
          <cell r="C351">
            <v>0.53700000000000003</v>
          </cell>
          <cell r="D351">
            <v>0.43</v>
          </cell>
          <cell r="E351">
            <v>1.2989999999999999</v>
          </cell>
        </row>
        <row r="352">
          <cell r="A352">
            <v>35</v>
          </cell>
          <cell r="B352">
            <v>2.2759999999999998</v>
          </cell>
          <cell r="C352">
            <v>0.53900000000000003</v>
          </cell>
          <cell r="D352">
            <v>0.432</v>
          </cell>
          <cell r="E352">
            <v>1.304</v>
          </cell>
        </row>
        <row r="353">
          <cell r="A353">
            <v>35.1</v>
          </cell>
          <cell r="B353">
            <v>2.2869999999999999</v>
          </cell>
          <cell r="C353">
            <v>0.54200000000000004</v>
          </cell>
          <cell r="D353">
            <v>0.434</v>
          </cell>
          <cell r="E353">
            <v>1.31</v>
          </cell>
        </row>
        <row r="354">
          <cell r="A354">
            <v>35.200000000000003</v>
          </cell>
          <cell r="B354">
            <v>2.2970000000000002</v>
          </cell>
          <cell r="C354">
            <v>0.54400000000000004</v>
          </cell>
          <cell r="D354">
            <v>0.437</v>
          </cell>
          <cell r="E354">
            <v>1.3160000000000001</v>
          </cell>
        </row>
        <row r="355">
          <cell r="A355">
            <v>35.299999999999997</v>
          </cell>
          <cell r="B355">
            <v>2.3069999999999999</v>
          </cell>
          <cell r="C355">
            <v>0.54700000000000004</v>
          </cell>
          <cell r="D355">
            <v>0.439</v>
          </cell>
          <cell r="E355">
            <v>1.3220000000000001</v>
          </cell>
        </row>
        <row r="356">
          <cell r="A356">
            <v>35.4</v>
          </cell>
          <cell r="B356">
            <v>2.3180000000000001</v>
          </cell>
          <cell r="C356">
            <v>0.54900000000000004</v>
          </cell>
          <cell r="D356">
            <v>0.441</v>
          </cell>
          <cell r="E356">
            <v>1.3280000000000001</v>
          </cell>
        </row>
        <row r="357">
          <cell r="A357">
            <v>35.5</v>
          </cell>
          <cell r="B357">
            <v>2.3279999999999998</v>
          </cell>
          <cell r="C357">
            <v>0.55200000000000005</v>
          </cell>
          <cell r="D357">
            <v>0.443</v>
          </cell>
          <cell r="E357">
            <v>1.3340000000000001</v>
          </cell>
        </row>
        <row r="358">
          <cell r="A358">
            <v>35.6</v>
          </cell>
          <cell r="B358">
            <v>2.339</v>
          </cell>
          <cell r="C358">
            <v>0.55400000000000005</v>
          </cell>
          <cell r="D358">
            <v>0.44500000000000001</v>
          </cell>
          <cell r="E358">
            <v>1.34</v>
          </cell>
        </row>
        <row r="359">
          <cell r="A359">
            <v>35.700000000000003</v>
          </cell>
          <cell r="B359">
            <v>2.35</v>
          </cell>
          <cell r="C359">
            <v>0.55700000000000005</v>
          </cell>
          <cell r="D359">
            <v>0.44700000000000001</v>
          </cell>
          <cell r="E359">
            <v>1.3460000000000001</v>
          </cell>
        </row>
        <row r="360">
          <cell r="A360">
            <v>35.799999999999997</v>
          </cell>
          <cell r="B360">
            <v>2.36</v>
          </cell>
          <cell r="C360">
            <v>0.55900000000000005</v>
          </cell>
          <cell r="D360">
            <v>0.44900000000000001</v>
          </cell>
          <cell r="E360">
            <v>1.351</v>
          </cell>
        </row>
        <row r="361">
          <cell r="A361">
            <v>35.9</v>
          </cell>
          <cell r="B361">
            <v>2.371</v>
          </cell>
          <cell r="C361">
            <v>0.56200000000000006</v>
          </cell>
          <cell r="D361">
            <v>0.45100000000000001</v>
          </cell>
          <cell r="E361">
            <v>1.357</v>
          </cell>
        </row>
        <row r="362">
          <cell r="A362">
            <v>36</v>
          </cell>
          <cell r="B362">
            <v>2.3809999999999998</v>
          </cell>
          <cell r="C362">
            <v>0.56499999999999995</v>
          </cell>
          <cell r="D362">
            <v>0.45300000000000001</v>
          </cell>
          <cell r="E362">
            <v>1.363</v>
          </cell>
        </row>
        <row r="363">
          <cell r="A363">
            <v>36.1</v>
          </cell>
          <cell r="B363">
            <v>2.3919999999999999</v>
          </cell>
          <cell r="C363">
            <v>0.56699999999999995</v>
          </cell>
          <cell r="D363">
            <v>0.45500000000000002</v>
          </cell>
          <cell r="E363">
            <v>1.369</v>
          </cell>
        </row>
        <row r="364">
          <cell r="A364">
            <v>36.200000000000003</v>
          </cell>
          <cell r="B364">
            <v>2.403</v>
          </cell>
          <cell r="C364">
            <v>0.56999999999999995</v>
          </cell>
          <cell r="D364">
            <v>0.45800000000000002</v>
          </cell>
          <cell r="E364">
            <v>1.375</v>
          </cell>
        </row>
        <row r="365">
          <cell r="A365">
            <v>36.299999999999997</v>
          </cell>
          <cell r="B365">
            <v>2.4129999999999998</v>
          </cell>
          <cell r="C365">
            <v>0.57199999999999995</v>
          </cell>
          <cell r="D365">
            <v>0.46</v>
          </cell>
          <cell r="E365">
            <v>1.381</v>
          </cell>
        </row>
        <row r="366">
          <cell r="A366">
            <v>36.4</v>
          </cell>
          <cell r="B366">
            <v>2.4239999999999999</v>
          </cell>
          <cell r="C366">
            <v>0.57499999999999996</v>
          </cell>
          <cell r="D366">
            <v>0.46200000000000002</v>
          </cell>
          <cell r="E366">
            <v>1.387</v>
          </cell>
        </row>
        <row r="367">
          <cell r="A367">
            <v>36.5</v>
          </cell>
          <cell r="B367">
            <v>2.4350000000000001</v>
          </cell>
          <cell r="C367">
            <v>0.57699999999999996</v>
          </cell>
          <cell r="D367">
            <v>0.46400000000000002</v>
          </cell>
          <cell r="E367">
            <v>1.393</v>
          </cell>
        </row>
        <row r="368">
          <cell r="A368">
            <v>36.6</v>
          </cell>
          <cell r="B368">
            <v>2.4449999999999998</v>
          </cell>
          <cell r="C368">
            <v>0.57999999999999996</v>
          </cell>
          <cell r="D368">
            <v>0.46600000000000003</v>
          </cell>
          <cell r="E368">
            <v>1.399</v>
          </cell>
        </row>
        <row r="369">
          <cell r="A369">
            <v>36.700000000000003</v>
          </cell>
          <cell r="B369">
            <v>2.456</v>
          </cell>
          <cell r="C369">
            <v>0.58299999999999996</v>
          </cell>
          <cell r="D369">
            <v>0.46800000000000003</v>
          </cell>
          <cell r="E369">
            <v>1.405</v>
          </cell>
        </row>
        <row r="370">
          <cell r="A370">
            <v>36.799999999999997</v>
          </cell>
          <cell r="B370">
            <v>2.4670000000000001</v>
          </cell>
          <cell r="C370">
            <v>0.58499999999999996</v>
          </cell>
          <cell r="D370">
            <v>0.47</v>
          </cell>
          <cell r="E370">
            <v>1.411</v>
          </cell>
        </row>
        <row r="371">
          <cell r="A371">
            <v>36.9</v>
          </cell>
          <cell r="B371">
            <v>2.4780000000000002</v>
          </cell>
          <cell r="C371">
            <v>0.58799999999999997</v>
          </cell>
          <cell r="D371">
            <v>0.47299999999999998</v>
          </cell>
          <cell r="E371">
            <v>1.417</v>
          </cell>
        </row>
        <row r="372">
          <cell r="A372">
            <v>37</v>
          </cell>
          <cell r="B372">
            <v>2.488</v>
          </cell>
          <cell r="C372">
            <v>0.59</v>
          </cell>
          <cell r="D372">
            <v>0.47499999999999998</v>
          </cell>
          <cell r="E372">
            <v>1.423</v>
          </cell>
        </row>
        <row r="373">
          <cell r="A373">
            <v>37.1</v>
          </cell>
          <cell r="B373">
            <v>2.4990000000000001</v>
          </cell>
          <cell r="C373">
            <v>0.59299999999999997</v>
          </cell>
          <cell r="D373">
            <v>0.47699999999999998</v>
          </cell>
          <cell r="E373">
            <v>1.429</v>
          </cell>
        </row>
        <row r="374">
          <cell r="A374">
            <v>37.200000000000003</v>
          </cell>
          <cell r="B374">
            <v>2.5099999999999998</v>
          </cell>
          <cell r="C374">
            <v>0.59599999999999997</v>
          </cell>
          <cell r="D374">
            <v>0.47899999999999998</v>
          </cell>
          <cell r="E374">
            <v>1.4359999999999999</v>
          </cell>
        </row>
        <row r="375">
          <cell r="A375">
            <v>37.299999999999997</v>
          </cell>
          <cell r="B375">
            <v>2.5209999999999999</v>
          </cell>
          <cell r="C375">
            <v>0.59799999999999998</v>
          </cell>
          <cell r="D375">
            <v>0.48099999999999998</v>
          </cell>
          <cell r="E375">
            <v>1.4419999999999999</v>
          </cell>
        </row>
        <row r="376">
          <cell r="A376">
            <v>37.4</v>
          </cell>
          <cell r="B376">
            <v>2.532</v>
          </cell>
          <cell r="C376">
            <v>0.60099999999999998</v>
          </cell>
          <cell r="D376">
            <v>0.48299999999999998</v>
          </cell>
          <cell r="E376">
            <v>1.448</v>
          </cell>
        </row>
        <row r="377">
          <cell r="A377">
            <v>37.5</v>
          </cell>
          <cell r="B377">
            <v>2.5430000000000001</v>
          </cell>
          <cell r="C377">
            <v>0.60299999999999998</v>
          </cell>
          <cell r="D377">
            <v>0.48499999999999999</v>
          </cell>
          <cell r="E377">
            <v>1.454</v>
          </cell>
        </row>
        <row r="378">
          <cell r="A378">
            <v>37.6</v>
          </cell>
          <cell r="B378">
            <v>2.5539999999999998</v>
          </cell>
          <cell r="C378">
            <v>0.60599999999999998</v>
          </cell>
          <cell r="D378">
            <v>0.48799999999999999</v>
          </cell>
          <cell r="E378">
            <v>1.46</v>
          </cell>
        </row>
        <row r="379">
          <cell r="A379">
            <v>37.700000000000003</v>
          </cell>
          <cell r="B379">
            <v>2.5649999999999999</v>
          </cell>
          <cell r="C379">
            <v>0.60899999999999999</v>
          </cell>
          <cell r="D379">
            <v>0.49</v>
          </cell>
          <cell r="E379">
            <v>1.466</v>
          </cell>
        </row>
        <row r="380">
          <cell r="A380">
            <v>37.799999999999997</v>
          </cell>
          <cell r="B380">
            <v>2.5760000000000001</v>
          </cell>
          <cell r="C380">
            <v>0.61099999999999999</v>
          </cell>
          <cell r="D380">
            <v>0.49199999999999999</v>
          </cell>
          <cell r="E380">
            <v>1.472</v>
          </cell>
        </row>
        <row r="381">
          <cell r="A381">
            <v>37.9</v>
          </cell>
          <cell r="B381">
            <v>2.5859999999999999</v>
          </cell>
          <cell r="C381">
            <v>0.61399999999999999</v>
          </cell>
          <cell r="D381">
            <v>0.49399999999999999</v>
          </cell>
          <cell r="E381">
            <v>1.478</v>
          </cell>
        </row>
        <row r="382">
          <cell r="A382">
            <v>38</v>
          </cell>
          <cell r="B382">
            <v>2.597</v>
          </cell>
          <cell r="C382">
            <v>0.61699999999999999</v>
          </cell>
          <cell r="D382">
            <v>0.496</v>
          </cell>
          <cell r="E382">
            <v>1.484</v>
          </cell>
        </row>
        <row r="383">
          <cell r="A383">
            <v>38.1</v>
          </cell>
          <cell r="B383">
            <v>2.6080000000000001</v>
          </cell>
          <cell r="C383">
            <v>0.61899999999999999</v>
          </cell>
          <cell r="D383">
            <v>0.499</v>
          </cell>
          <cell r="E383">
            <v>1.4910000000000001</v>
          </cell>
        </row>
        <row r="384">
          <cell r="A384">
            <v>38.200000000000003</v>
          </cell>
          <cell r="B384">
            <v>2.62</v>
          </cell>
          <cell r="C384">
            <v>0.622</v>
          </cell>
          <cell r="D384">
            <v>0.501</v>
          </cell>
          <cell r="E384">
            <v>1.4970000000000001</v>
          </cell>
        </row>
        <row r="385">
          <cell r="A385">
            <v>38.299999999999997</v>
          </cell>
          <cell r="B385">
            <v>2.6309999999999998</v>
          </cell>
          <cell r="C385">
            <v>0.625</v>
          </cell>
          <cell r="D385">
            <v>0.503</v>
          </cell>
          <cell r="E385">
            <v>1.5029999999999999</v>
          </cell>
        </row>
        <row r="386">
          <cell r="A386">
            <v>38.4</v>
          </cell>
          <cell r="B386">
            <v>2.6419999999999999</v>
          </cell>
          <cell r="C386">
            <v>0.627</v>
          </cell>
          <cell r="D386">
            <v>0.505</v>
          </cell>
          <cell r="E386">
            <v>1.5089999999999999</v>
          </cell>
        </row>
        <row r="387">
          <cell r="A387">
            <v>38.5</v>
          </cell>
          <cell r="B387">
            <v>2.653</v>
          </cell>
          <cell r="C387">
            <v>0.63</v>
          </cell>
          <cell r="D387">
            <v>0.50700000000000001</v>
          </cell>
          <cell r="E387">
            <v>1.5149999999999999</v>
          </cell>
        </row>
        <row r="388">
          <cell r="A388">
            <v>38.6</v>
          </cell>
          <cell r="B388">
            <v>2.6640000000000001</v>
          </cell>
          <cell r="C388">
            <v>0.63300000000000001</v>
          </cell>
          <cell r="D388">
            <v>0.51</v>
          </cell>
          <cell r="E388">
            <v>1.522</v>
          </cell>
        </row>
        <row r="389">
          <cell r="A389">
            <v>38.700000000000003</v>
          </cell>
          <cell r="B389">
            <v>2.6749999999999998</v>
          </cell>
          <cell r="C389">
            <v>0.63500000000000001</v>
          </cell>
          <cell r="D389">
            <v>0.51200000000000001</v>
          </cell>
          <cell r="E389">
            <v>1.528</v>
          </cell>
        </row>
        <row r="390">
          <cell r="A390">
            <v>38.799999999999997</v>
          </cell>
          <cell r="B390">
            <v>2.6859999999999999</v>
          </cell>
          <cell r="C390">
            <v>0.63800000000000001</v>
          </cell>
          <cell r="D390">
            <v>0.51400000000000001</v>
          </cell>
          <cell r="E390">
            <v>1.534</v>
          </cell>
        </row>
        <row r="391">
          <cell r="A391">
            <v>38.9</v>
          </cell>
          <cell r="B391">
            <v>2.6970000000000001</v>
          </cell>
          <cell r="C391">
            <v>0.64100000000000001</v>
          </cell>
          <cell r="D391">
            <v>0.51600000000000001</v>
          </cell>
          <cell r="E391">
            <v>1.54</v>
          </cell>
        </row>
        <row r="392">
          <cell r="A392">
            <v>39</v>
          </cell>
          <cell r="B392">
            <v>2.7080000000000002</v>
          </cell>
          <cell r="C392">
            <v>0.64300000000000002</v>
          </cell>
          <cell r="D392">
            <v>0.51900000000000002</v>
          </cell>
          <cell r="E392">
            <v>1.5469999999999999</v>
          </cell>
        </row>
        <row r="393">
          <cell r="A393">
            <v>39.1</v>
          </cell>
          <cell r="B393">
            <v>2.72</v>
          </cell>
          <cell r="C393">
            <v>0.64600000000000002</v>
          </cell>
          <cell r="D393">
            <v>0.52100000000000002</v>
          </cell>
          <cell r="E393">
            <v>1.5529999999999999</v>
          </cell>
        </row>
        <row r="394">
          <cell r="A394">
            <v>39.200000000000003</v>
          </cell>
          <cell r="B394">
            <v>2.7309999999999999</v>
          </cell>
          <cell r="C394">
            <v>0.64900000000000002</v>
          </cell>
          <cell r="D394">
            <v>0.52300000000000002</v>
          </cell>
          <cell r="E394">
            <v>1.5589999999999999</v>
          </cell>
        </row>
        <row r="395">
          <cell r="A395">
            <v>39.299999999999997</v>
          </cell>
          <cell r="B395">
            <v>2.742</v>
          </cell>
          <cell r="C395">
            <v>0.65100000000000002</v>
          </cell>
          <cell r="D395">
            <v>0.52500000000000002</v>
          </cell>
          <cell r="E395">
            <v>1.5649999999999999</v>
          </cell>
        </row>
        <row r="396">
          <cell r="A396">
            <v>39.4</v>
          </cell>
          <cell r="B396">
            <v>2.7530000000000001</v>
          </cell>
          <cell r="C396">
            <v>0.65400000000000003</v>
          </cell>
          <cell r="D396">
            <v>0.52700000000000002</v>
          </cell>
          <cell r="E396">
            <v>1.5720000000000001</v>
          </cell>
        </row>
        <row r="397">
          <cell r="A397">
            <v>39.5</v>
          </cell>
          <cell r="B397">
            <v>2.7650000000000001</v>
          </cell>
          <cell r="C397">
            <v>0.65700000000000003</v>
          </cell>
          <cell r="D397">
            <v>0.53</v>
          </cell>
          <cell r="E397">
            <v>1.5780000000000001</v>
          </cell>
        </row>
        <row r="398">
          <cell r="A398">
            <v>39.6</v>
          </cell>
          <cell r="B398">
            <v>2.7759999999999998</v>
          </cell>
          <cell r="C398">
            <v>0.66</v>
          </cell>
          <cell r="D398">
            <v>0.53200000000000003</v>
          </cell>
          <cell r="E398">
            <v>1.5840000000000001</v>
          </cell>
        </row>
        <row r="399">
          <cell r="A399">
            <v>39.700000000000003</v>
          </cell>
          <cell r="B399">
            <v>2.7869999999999999</v>
          </cell>
          <cell r="C399">
            <v>0.66200000000000003</v>
          </cell>
          <cell r="D399">
            <v>0.53400000000000003</v>
          </cell>
          <cell r="E399">
            <v>1.591</v>
          </cell>
        </row>
        <row r="400">
          <cell r="A400">
            <v>39.799999999999997</v>
          </cell>
          <cell r="B400">
            <v>2.798</v>
          </cell>
          <cell r="C400">
            <v>0.66500000000000004</v>
          </cell>
          <cell r="D400">
            <v>0.53600000000000003</v>
          </cell>
          <cell r="E400">
            <v>1.597</v>
          </cell>
        </row>
        <row r="401">
          <cell r="A401">
            <v>39.9</v>
          </cell>
          <cell r="B401">
            <v>2.81</v>
          </cell>
          <cell r="C401">
            <v>0.66800000000000004</v>
          </cell>
          <cell r="D401">
            <v>0.53900000000000003</v>
          </cell>
          <cell r="E401">
            <v>1.603</v>
          </cell>
        </row>
        <row r="402">
          <cell r="A402">
            <v>40</v>
          </cell>
          <cell r="B402">
            <v>2.8210000000000002</v>
          </cell>
          <cell r="C402">
            <v>0.67100000000000004</v>
          </cell>
          <cell r="D402">
            <v>0.54100000000000004</v>
          </cell>
          <cell r="E402">
            <v>1.61</v>
          </cell>
        </row>
        <row r="403">
          <cell r="A403">
            <v>40.1</v>
          </cell>
          <cell r="B403">
            <v>2.8319999999999999</v>
          </cell>
          <cell r="C403">
            <v>0.67300000000000004</v>
          </cell>
          <cell r="D403">
            <v>0.54300000000000004</v>
          </cell>
          <cell r="E403">
            <v>1.6160000000000001</v>
          </cell>
        </row>
        <row r="404">
          <cell r="A404">
            <v>40.200000000000003</v>
          </cell>
          <cell r="B404">
            <v>2.8439999999999999</v>
          </cell>
          <cell r="C404">
            <v>0.67600000000000005</v>
          </cell>
          <cell r="D404">
            <v>0.54600000000000004</v>
          </cell>
          <cell r="E404">
            <v>1.6220000000000001</v>
          </cell>
        </row>
        <row r="405">
          <cell r="A405">
            <v>40.299999999999997</v>
          </cell>
          <cell r="B405">
            <v>2.855</v>
          </cell>
          <cell r="C405">
            <v>0.67900000000000005</v>
          </cell>
          <cell r="D405">
            <v>0.54800000000000004</v>
          </cell>
          <cell r="E405">
            <v>1.629</v>
          </cell>
        </row>
        <row r="406">
          <cell r="A406">
            <v>40.4</v>
          </cell>
          <cell r="B406">
            <v>2.867</v>
          </cell>
          <cell r="C406">
            <v>0.68200000000000005</v>
          </cell>
          <cell r="D406">
            <v>0.55000000000000004</v>
          </cell>
          <cell r="E406">
            <v>1.635</v>
          </cell>
        </row>
        <row r="407">
          <cell r="A407">
            <v>40.5</v>
          </cell>
          <cell r="B407">
            <v>2.8780000000000001</v>
          </cell>
          <cell r="C407">
            <v>0.68400000000000005</v>
          </cell>
          <cell r="D407">
            <v>0.55200000000000005</v>
          </cell>
          <cell r="E407">
            <v>1.641</v>
          </cell>
        </row>
        <row r="408">
          <cell r="A408">
            <v>40.6</v>
          </cell>
          <cell r="B408">
            <v>2.89</v>
          </cell>
          <cell r="C408">
            <v>0.68700000000000006</v>
          </cell>
          <cell r="D408">
            <v>0.55500000000000005</v>
          </cell>
          <cell r="E408">
            <v>1.6479999999999999</v>
          </cell>
        </row>
        <row r="409">
          <cell r="A409">
            <v>40.700000000000003</v>
          </cell>
          <cell r="B409">
            <v>2.9009999999999998</v>
          </cell>
          <cell r="C409">
            <v>0.69</v>
          </cell>
          <cell r="D409">
            <v>0.55700000000000005</v>
          </cell>
          <cell r="E409">
            <v>1.6539999999999999</v>
          </cell>
        </row>
        <row r="410">
          <cell r="A410">
            <v>40.799999999999997</v>
          </cell>
          <cell r="B410">
            <v>2.9129999999999998</v>
          </cell>
          <cell r="C410">
            <v>0.69299999999999995</v>
          </cell>
          <cell r="D410">
            <v>0.55900000000000005</v>
          </cell>
          <cell r="E410">
            <v>1.661</v>
          </cell>
        </row>
        <row r="411">
          <cell r="A411">
            <v>40.9</v>
          </cell>
          <cell r="B411">
            <v>2.9239999999999999</v>
          </cell>
          <cell r="C411">
            <v>0.69499999999999995</v>
          </cell>
          <cell r="D411">
            <v>0.56200000000000006</v>
          </cell>
          <cell r="E411">
            <v>1.667</v>
          </cell>
        </row>
        <row r="412">
          <cell r="A412">
            <v>41</v>
          </cell>
          <cell r="B412">
            <v>2.9359999999999999</v>
          </cell>
          <cell r="C412">
            <v>0.69799999999999995</v>
          </cell>
          <cell r="D412">
            <v>0.56399999999999995</v>
          </cell>
          <cell r="E412">
            <v>1.673</v>
          </cell>
        </row>
        <row r="413">
          <cell r="A413">
            <v>41.1</v>
          </cell>
          <cell r="B413">
            <v>2.9470000000000001</v>
          </cell>
          <cell r="C413">
            <v>0.70099999999999996</v>
          </cell>
          <cell r="D413">
            <v>0.56599999999999995</v>
          </cell>
          <cell r="E413">
            <v>1.68</v>
          </cell>
        </row>
        <row r="414">
          <cell r="A414">
            <v>41.2</v>
          </cell>
          <cell r="B414">
            <v>2.9590000000000001</v>
          </cell>
          <cell r="C414">
            <v>0.70399999999999996</v>
          </cell>
          <cell r="D414">
            <v>0.56799999999999995</v>
          </cell>
          <cell r="E414">
            <v>1.6859999999999999</v>
          </cell>
        </row>
        <row r="415">
          <cell r="A415">
            <v>41.3</v>
          </cell>
          <cell r="B415">
            <v>2.97</v>
          </cell>
          <cell r="C415">
            <v>0.70699999999999996</v>
          </cell>
          <cell r="D415">
            <v>0.57099999999999995</v>
          </cell>
          <cell r="E415">
            <v>1.6930000000000001</v>
          </cell>
        </row>
        <row r="416">
          <cell r="A416">
            <v>41.4</v>
          </cell>
          <cell r="B416">
            <v>2.9820000000000002</v>
          </cell>
          <cell r="C416">
            <v>0.70899999999999996</v>
          </cell>
          <cell r="D416">
            <v>0.57299999999999995</v>
          </cell>
          <cell r="E416">
            <v>1.6990000000000001</v>
          </cell>
        </row>
        <row r="417">
          <cell r="A417">
            <v>41.5</v>
          </cell>
          <cell r="B417">
            <v>2.9929999999999999</v>
          </cell>
          <cell r="C417">
            <v>0.71199999999999997</v>
          </cell>
          <cell r="D417">
            <v>0.57499999999999996</v>
          </cell>
          <cell r="E417">
            <v>1.706</v>
          </cell>
        </row>
        <row r="418">
          <cell r="A418">
            <v>41.6</v>
          </cell>
          <cell r="B418">
            <v>3.0049999999999999</v>
          </cell>
          <cell r="C418">
            <v>0.71499999999999997</v>
          </cell>
          <cell r="D418">
            <v>0.57799999999999996</v>
          </cell>
          <cell r="E418">
            <v>1.712</v>
          </cell>
        </row>
        <row r="419">
          <cell r="A419">
            <v>41.7</v>
          </cell>
          <cell r="B419">
            <v>3.0169999999999999</v>
          </cell>
          <cell r="C419">
            <v>0.71799999999999997</v>
          </cell>
          <cell r="D419">
            <v>0.57999999999999996</v>
          </cell>
          <cell r="E419">
            <v>1.7190000000000001</v>
          </cell>
        </row>
        <row r="420">
          <cell r="A420">
            <v>41.8</v>
          </cell>
          <cell r="B420">
            <v>3.028</v>
          </cell>
          <cell r="C420">
            <v>0.72099999999999997</v>
          </cell>
          <cell r="D420">
            <v>0.58199999999999996</v>
          </cell>
          <cell r="E420">
            <v>1.7250000000000001</v>
          </cell>
        </row>
        <row r="421">
          <cell r="A421">
            <v>41.9</v>
          </cell>
          <cell r="B421">
            <v>3.04</v>
          </cell>
          <cell r="C421">
            <v>0.72399999999999998</v>
          </cell>
          <cell r="D421">
            <v>0.58499999999999996</v>
          </cell>
          <cell r="E421">
            <v>1.732</v>
          </cell>
        </row>
        <row r="422">
          <cell r="A422">
            <v>42</v>
          </cell>
          <cell r="B422">
            <v>3.052</v>
          </cell>
          <cell r="C422">
            <v>0.72599999999999998</v>
          </cell>
          <cell r="D422">
            <v>0.58699999999999997</v>
          </cell>
          <cell r="E422">
            <v>1.738</v>
          </cell>
        </row>
        <row r="423">
          <cell r="A423">
            <v>42.1</v>
          </cell>
          <cell r="B423">
            <v>3.0630000000000002</v>
          </cell>
          <cell r="C423">
            <v>0.72899999999999998</v>
          </cell>
          <cell r="D423">
            <v>0.58899999999999997</v>
          </cell>
          <cell r="E423">
            <v>1.7450000000000001</v>
          </cell>
        </row>
        <row r="424">
          <cell r="A424">
            <v>42.2</v>
          </cell>
          <cell r="B424">
            <v>3.0750000000000002</v>
          </cell>
          <cell r="C424">
            <v>0.73199999999999998</v>
          </cell>
          <cell r="D424">
            <v>0.59199999999999997</v>
          </cell>
          <cell r="E424">
            <v>1.7509999999999999</v>
          </cell>
        </row>
        <row r="425">
          <cell r="A425">
            <v>42.3</v>
          </cell>
          <cell r="B425">
            <v>3.0870000000000002</v>
          </cell>
          <cell r="C425">
            <v>0.73499999999999999</v>
          </cell>
          <cell r="D425">
            <v>0.59399999999999997</v>
          </cell>
          <cell r="E425">
            <v>1.758</v>
          </cell>
        </row>
        <row r="426">
          <cell r="A426">
            <v>42.4</v>
          </cell>
          <cell r="B426">
            <v>3.0990000000000002</v>
          </cell>
          <cell r="C426">
            <v>0.73799999999999999</v>
          </cell>
          <cell r="D426">
            <v>0.59599999999999997</v>
          </cell>
          <cell r="E426">
            <v>1.764</v>
          </cell>
        </row>
        <row r="427">
          <cell r="A427">
            <v>42.5</v>
          </cell>
          <cell r="B427">
            <v>3.11</v>
          </cell>
          <cell r="C427">
            <v>0.74099999999999999</v>
          </cell>
          <cell r="D427">
            <v>0.59899999999999998</v>
          </cell>
          <cell r="E427">
            <v>1.7709999999999999</v>
          </cell>
        </row>
        <row r="428">
          <cell r="A428">
            <v>42.6</v>
          </cell>
          <cell r="B428">
            <v>3.1219999999999999</v>
          </cell>
          <cell r="C428">
            <v>0.74299999999999999</v>
          </cell>
          <cell r="D428">
            <v>0.60099999999999998</v>
          </cell>
          <cell r="E428">
            <v>1.778</v>
          </cell>
        </row>
        <row r="429">
          <cell r="A429">
            <v>42.7</v>
          </cell>
          <cell r="B429">
            <v>3.1339999999999999</v>
          </cell>
          <cell r="C429">
            <v>0.746</v>
          </cell>
          <cell r="D429">
            <v>0.60299999999999998</v>
          </cell>
          <cell r="E429">
            <v>1.784</v>
          </cell>
        </row>
        <row r="430">
          <cell r="A430">
            <v>42.8</v>
          </cell>
          <cell r="B430">
            <v>3.1459999999999999</v>
          </cell>
          <cell r="C430">
            <v>0.749</v>
          </cell>
          <cell r="D430">
            <v>0.60599999999999998</v>
          </cell>
          <cell r="E430">
            <v>1.7909999999999999</v>
          </cell>
        </row>
        <row r="431">
          <cell r="A431">
            <v>42.9</v>
          </cell>
          <cell r="B431">
            <v>3.1579999999999999</v>
          </cell>
          <cell r="C431">
            <v>0.752</v>
          </cell>
          <cell r="D431">
            <v>0.60799999999999998</v>
          </cell>
          <cell r="E431">
            <v>1.7969999999999999</v>
          </cell>
        </row>
        <row r="432">
          <cell r="A432">
            <v>43</v>
          </cell>
          <cell r="B432">
            <v>3.169</v>
          </cell>
          <cell r="C432">
            <v>0.755</v>
          </cell>
          <cell r="D432">
            <v>0.61099999999999999</v>
          </cell>
          <cell r="E432">
            <v>1.804</v>
          </cell>
        </row>
        <row r="433">
          <cell r="A433">
            <v>43.1</v>
          </cell>
          <cell r="B433">
            <v>3.181</v>
          </cell>
          <cell r="C433">
            <v>0.75800000000000001</v>
          </cell>
          <cell r="D433">
            <v>0.61299999999999999</v>
          </cell>
          <cell r="E433">
            <v>1.8109999999999999</v>
          </cell>
        </row>
        <row r="434">
          <cell r="A434">
            <v>43.2</v>
          </cell>
          <cell r="B434">
            <v>3.1930000000000001</v>
          </cell>
          <cell r="C434">
            <v>0.76100000000000001</v>
          </cell>
          <cell r="D434">
            <v>0.61499999999999999</v>
          </cell>
          <cell r="E434">
            <v>1.8169999999999999</v>
          </cell>
        </row>
        <row r="435">
          <cell r="A435">
            <v>43.3</v>
          </cell>
          <cell r="B435">
            <v>3.2050000000000001</v>
          </cell>
          <cell r="C435">
            <v>0.76400000000000001</v>
          </cell>
          <cell r="D435">
            <v>0.61799999999999999</v>
          </cell>
          <cell r="E435">
            <v>1.8240000000000001</v>
          </cell>
        </row>
        <row r="436">
          <cell r="A436">
            <v>43.4</v>
          </cell>
          <cell r="B436">
            <v>3.2170000000000001</v>
          </cell>
          <cell r="C436">
            <v>0.76600000000000001</v>
          </cell>
          <cell r="D436">
            <v>0.62</v>
          </cell>
          <cell r="E436">
            <v>1.83</v>
          </cell>
        </row>
        <row r="437">
          <cell r="A437">
            <v>43.5</v>
          </cell>
          <cell r="B437">
            <v>3.2290000000000001</v>
          </cell>
          <cell r="C437">
            <v>0.76900000000000002</v>
          </cell>
          <cell r="D437">
            <v>0.622</v>
          </cell>
          <cell r="E437">
            <v>1.837</v>
          </cell>
        </row>
        <row r="438">
          <cell r="A438">
            <v>43.6</v>
          </cell>
          <cell r="B438">
            <v>3.2410000000000001</v>
          </cell>
          <cell r="C438">
            <v>0.77200000000000002</v>
          </cell>
          <cell r="D438">
            <v>0.625</v>
          </cell>
          <cell r="E438">
            <v>1.8440000000000001</v>
          </cell>
        </row>
        <row r="439">
          <cell r="A439">
            <v>43.7</v>
          </cell>
          <cell r="B439">
            <v>3.2530000000000001</v>
          </cell>
          <cell r="C439">
            <v>0.77500000000000002</v>
          </cell>
          <cell r="D439">
            <v>0.627</v>
          </cell>
          <cell r="E439">
            <v>1.85</v>
          </cell>
        </row>
        <row r="440">
          <cell r="A440">
            <v>43.8</v>
          </cell>
          <cell r="B440">
            <v>3.2650000000000001</v>
          </cell>
          <cell r="C440">
            <v>0.77800000000000002</v>
          </cell>
          <cell r="D440">
            <v>0.63</v>
          </cell>
          <cell r="E440">
            <v>1.857</v>
          </cell>
        </row>
        <row r="441">
          <cell r="A441">
            <v>43.9</v>
          </cell>
          <cell r="B441">
            <v>3.2770000000000001</v>
          </cell>
          <cell r="C441">
            <v>0.78100000000000003</v>
          </cell>
          <cell r="D441">
            <v>0.63200000000000001</v>
          </cell>
          <cell r="E441">
            <v>1.8640000000000001</v>
          </cell>
        </row>
        <row r="442">
          <cell r="A442">
            <v>44</v>
          </cell>
          <cell r="B442">
            <v>3.2890000000000001</v>
          </cell>
          <cell r="C442">
            <v>0.78400000000000003</v>
          </cell>
          <cell r="D442">
            <v>0.63400000000000001</v>
          </cell>
          <cell r="E442">
            <v>1.87</v>
          </cell>
        </row>
        <row r="443">
          <cell r="A443">
            <v>44.1</v>
          </cell>
          <cell r="B443">
            <v>3.3010000000000002</v>
          </cell>
          <cell r="C443">
            <v>0.78700000000000003</v>
          </cell>
          <cell r="D443">
            <v>0.63700000000000001</v>
          </cell>
          <cell r="E443">
            <v>1.877</v>
          </cell>
        </row>
        <row r="444">
          <cell r="A444">
            <v>44.2</v>
          </cell>
          <cell r="B444">
            <v>3.3130000000000002</v>
          </cell>
          <cell r="C444">
            <v>0.79</v>
          </cell>
          <cell r="D444">
            <v>0.63900000000000001</v>
          </cell>
          <cell r="E444">
            <v>1.8839999999999999</v>
          </cell>
        </row>
        <row r="445">
          <cell r="A445">
            <v>44.3</v>
          </cell>
          <cell r="B445">
            <v>3.3250000000000002</v>
          </cell>
          <cell r="C445">
            <v>0.79300000000000004</v>
          </cell>
          <cell r="D445">
            <v>0.64200000000000002</v>
          </cell>
          <cell r="E445">
            <v>1.89</v>
          </cell>
        </row>
        <row r="446">
          <cell r="A446">
            <v>44.4</v>
          </cell>
          <cell r="B446">
            <v>3.3370000000000002</v>
          </cell>
          <cell r="C446">
            <v>0.79500000000000004</v>
          </cell>
          <cell r="D446">
            <v>0.64400000000000002</v>
          </cell>
          <cell r="E446">
            <v>1.897</v>
          </cell>
        </row>
        <row r="447">
          <cell r="A447">
            <v>44.5</v>
          </cell>
          <cell r="B447">
            <v>3.3490000000000002</v>
          </cell>
          <cell r="C447">
            <v>0.79800000000000004</v>
          </cell>
          <cell r="D447">
            <v>0.64600000000000002</v>
          </cell>
          <cell r="E447">
            <v>1.9039999999999999</v>
          </cell>
        </row>
        <row r="448">
          <cell r="A448">
            <v>44.6</v>
          </cell>
          <cell r="B448">
            <v>3.3610000000000002</v>
          </cell>
          <cell r="C448">
            <v>0.80100000000000005</v>
          </cell>
          <cell r="D448">
            <v>0.64900000000000002</v>
          </cell>
          <cell r="E448">
            <v>1.911</v>
          </cell>
        </row>
        <row r="449">
          <cell r="A449">
            <v>44.7</v>
          </cell>
          <cell r="B449">
            <v>3.3730000000000002</v>
          </cell>
          <cell r="C449">
            <v>0.80400000000000005</v>
          </cell>
          <cell r="D449">
            <v>0.65100000000000002</v>
          </cell>
          <cell r="E449">
            <v>1.917</v>
          </cell>
        </row>
        <row r="450">
          <cell r="A450">
            <v>44.8</v>
          </cell>
          <cell r="B450">
            <v>3.3849999999999998</v>
          </cell>
          <cell r="C450">
            <v>0.80700000000000005</v>
          </cell>
          <cell r="D450">
            <v>0.65400000000000003</v>
          </cell>
          <cell r="E450">
            <v>1.9239999999999999</v>
          </cell>
        </row>
        <row r="451">
          <cell r="A451">
            <v>44.9</v>
          </cell>
          <cell r="B451">
            <v>3.3969999999999998</v>
          </cell>
          <cell r="C451">
            <v>0.81</v>
          </cell>
          <cell r="D451">
            <v>0.65600000000000003</v>
          </cell>
          <cell r="E451">
            <v>1.931</v>
          </cell>
        </row>
        <row r="452">
          <cell r="A452">
            <v>45</v>
          </cell>
          <cell r="B452">
            <v>3.4089999999999998</v>
          </cell>
          <cell r="C452">
            <v>0.81299999999999994</v>
          </cell>
          <cell r="D452">
            <v>0.65900000000000003</v>
          </cell>
          <cell r="E452">
            <v>1.9379999999999999</v>
          </cell>
        </row>
        <row r="453">
          <cell r="A453">
            <v>45.1</v>
          </cell>
          <cell r="B453">
            <v>3.4209999999999998</v>
          </cell>
          <cell r="C453">
            <v>0.81599999999999995</v>
          </cell>
          <cell r="D453">
            <v>0.66100000000000003</v>
          </cell>
          <cell r="E453">
            <v>1.944</v>
          </cell>
        </row>
        <row r="454">
          <cell r="A454">
            <v>45.2</v>
          </cell>
          <cell r="B454">
            <v>3.4329999999999998</v>
          </cell>
          <cell r="C454">
            <v>0.81899999999999995</v>
          </cell>
          <cell r="D454">
            <v>0.66300000000000003</v>
          </cell>
          <cell r="E454">
            <v>1.9510000000000001</v>
          </cell>
        </row>
        <row r="455">
          <cell r="A455">
            <v>45.3</v>
          </cell>
          <cell r="B455">
            <v>3.4460000000000002</v>
          </cell>
          <cell r="C455">
            <v>0.82199999999999995</v>
          </cell>
          <cell r="D455">
            <v>0.66600000000000004</v>
          </cell>
          <cell r="E455">
            <v>1.958</v>
          </cell>
        </row>
        <row r="456">
          <cell r="A456">
            <v>45.4</v>
          </cell>
          <cell r="B456">
            <v>3.4580000000000002</v>
          </cell>
          <cell r="C456">
            <v>0.82499999999999996</v>
          </cell>
          <cell r="D456">
            <v>0.66800000000000004</v>
          </cell>
          <cell r="E456">
            <v>1.9650000000000001</v>
          </cell>
        </row>
        <row r="457">
          <cell r="A457">
            <v>45.5</v>
          </cell>
          <cell r="B457">
            <v>3.47</v>
          </cell>
          <cell r="C457">
            <v>0.82799999999999996</v>
          </cell>
          <cell r="D457">
            <v>0.67100000000000004</v>
          </cell>
          <cell r="E457">
            <v>1.9710000000000001</v>
          </cell>
        </row>
        <row r="458">
          <cell r="A458">
            <v>45.6</v>
          </cell>
          <cell r="B458">
            <v>3.4820000000000002</v>
          </cell>
          <cell r="C458">
            <v>0.83099999999999996</v>
          </cell>
          <cell r="D458">
            <v>0.67300000000000004</v>
          </cell>
          <cell r="E458">
            <v>1.978</v>
          </cell>
        </row>
        <row r="459">
          <cell r="A459">
            <v>45.7</v>
          </cell>
          <cell r="B459">
            <v>3.4940000000000002</v>
          </cell>
          <cell r="C459">
            <v>0.83399999999999996</v>
          </cell>
          <cell r="D459">
            <v>0.67600000000000005</v>
          </cell>
          <cell r="E459">
            <v>1.9850000000000001</v>
          </cell>
        </row>
        <row r="460">
          <cell r="A460">
            <v>45.8</v>
          </cell>
          <cell r="B460">
            <v>3.5070000000000001</v>
          </cell>
          <cell r="C460">
            <v>0.83699999999999997</v>
          </cell>
          <cell r="D460">
            <v>0.67800000000000005</v>
          </cell>
          <cell r="E460">
            <v>1.992</v>
          </cell>
        </row>
        <row r="461">
          <cell r="A461">
            <v>45.9</v>
          </cell>
          <cell r="B461">
            <v>3.5190000000000001</v>
          </cell>
          <cell r="C461">
            <v>0.84</v>
          </cell>
          <cell r="D461">
            <v>0.68</v>
          </cell>
          <cell r="E461">
            <v>1.9990000000000001</v>
          </cell>
        </row>
        <row r="462">
          <cell r="A462">
            <v>46</v>
          </cell>
          <cell r="B462">
            <v>3.5310000000000001</v>
          </cell>
          <cell r="C462">
            <v>0.84299999999999997</v>
          </cell>
          <cell r="D462">
            <v>0.68300000000000005</v>
          </cell>
          <cell r="E462">
            <v>2.0049999999999999</v>
          </cell>
        </row>
        <row r="463">
          <cell r="A463">
            <v>46.1</v>
          </cell>
          <cell r="B463">
            <v>3.5430000000000001</v>
          </cell>
          <cell r="C463">
            <v>0.84599999999999997</v>
          </cell>
          <cell r="D463">
            <v>0.68500000000000005</v>
          </cell>
          <cell r="E463">
            <v>2.012</v>
          </cell>
        </row>
        <row r="464">
          <cell r="A464">
            <v>46.2</v>
          </cell>
          <cell r="B464">
            <v>3.556</v>
          </cell>
          <cell r="C464">
            <v>0.84899999999999998</v>
          </cell>
          <cell r="D464">
            <v>0.68799999999999994</v>
          </cell>
          <cell r="E464">
            <v>2.0190000000000001</v>
          </cell>
        </row>
        <row r="465">
          <cell r="A465">
            <v>46.3</v>
          </cell>
          <cell r="B465">
            <v>3.5680000000000001</v>
          </cell>
          <cell r="C465">
            <v>0.85199999999999998</v>
          </cell>
          <cell r="D465">
            <v>0.69</v>
          </cell>
          <cell r="E465">
            <v>2.0259999999999998</v>
          </cell>
        </row>
        <row r="466">
          <cell r="A466">
            <v>46.4</v>
          </cell>
          <cell r="B466">
            <v>3.58</v>
          </cell>
          <cell r="C466">
            <v>0.85499999999999998</v>
          </cell>
          <cell r="D466">
            <v>0.69299999999999995</v>
          </cell>
          <cell r="E466">
            <v>2.0329999999999999</v>
          </cell>
        </row>
        <row r="467">
          <cell r="A467">
            <v>46.5</v>
          </cell>
          <cell r="B467">
            <v>3.593</v>
          </cell>
          <cell r="C467">
            <v>0.85799999999999998</v>
          </cell>
          <cell r="D467">
            <v>0.69499999999999995</v>
          </cell>
          <cell r="E467">
            <v>2.04</v>
          </cell>
        </row>
        <row r="468">
          <cell r="A468">
            <v>46.6</v>
          </cell>
          <cell r="B468">
            <v>3.605</v>
          </cell>
          <cell r="C468">
            <v>0.86099999999999999</v>
          </cell>
          <cell r="D468">
            <v>0.69799999999999995</v>
          </cell>
          <cell r="E468">
            <v>2.0470000000000002</v>
          </cell>
        </row>
        <row r="469">
          <cell r="A469">
            <v>46.7</v>
          </cell>
          <cell r="B469">
            <v>3.617</v>
          </cell>
          <cell r="C469">
            <v>0.86399999999999999</v>
          </cell>
          <cell r="D469">
            <v>0.7</v>
          </cell>
          <cell r="E469">
            <v>2.0529999999999999</v>
          </cell>
        </row>
        <row r="470">
          <cell r="A470">
            <v>46.8</v>
          </cell>
          <cell r="B470">
            <v>3.63</v>
          </cell>
          <cell r="C470">
            <v>0.86699999999999999</v>
          </cell>
          <cell r="D470">
            <v>0.70299999999999996</v>
          </cell>
          <cell r="E470">
            <v>2.06</v>
          </cell>
        </row>
        <row r="471">
          <cell r="A471">
            <v>46.9</v>
          </cell>
          <cell r="B471">
            <v>3.6419999999999999</v>
          </cell>
          <cell r="C471">
            <v>0.87</v>
          </cell>
          <cell r="D471">
            <v>0.70499999999999996</v>
          </cell>
          <cell r="E471">
            <v>2.0670000000000002</v>
          </cell>
        </row>
        <row r="472">
          <cell r="A472">
            <v>47</v>
          </cell>
          <cell r="B472">
            <v>3.6539999999999999</v>
          </cell>
          <cell r="C472">
            <v>0.873</v>
          </cell>
          <cell r="D472">
            <v>0.70799999999999996</v>
          </cell>
          <cell r="E472">
            <v>2.0739999999999998</v>
          </cell>
        </row>
        <row r="473">
          <cell r="A473">
            <v>47.1</v>
          </cell>
          <cell r="B473">
            <v>3.6669999999999998</v>
          </cell>
          <cell r="C473">
            <v>0.876</v>
          </cell>
          <cell r="D473">
            <v>0.71</v>
          </cell>
          <cell r="E473">
            <v>2.081</v>
          </cell>
        </row>
        <row r="474">
          <cell r="A474">
            <v>47.2</v>
          </cell>
          <cell r="B474">
            <v>3.6789999999999998</v>
          </cell>
          <cell r="C474">
            <v>0.879</v>
          </cell>
          <cell r="D474">
            <v>0.71199999999999997</v>
          </cell>
          <cell r="E474">
            <v>2.0880000000000001</v>
          </cell>
        </row>
        <row r="475">
          <cell r="A475">
            <v>47.3</v>
          </cell>
          <cell r="B475">
            <v>3.6920000000000002</v>
          </cell>
          <cell r="C475">
            <v>0.88200000000000001</v>
          </cell>
          <cell r="D475">
            <v>0.71499999999999997</v>
          </cell>
          <cell r="E475">
            <v>2.0950000000000002</v>
          </cell>
        </row>
        <row r="476">
          <cell r="A476">
            <v>47.4</v>
          </cell>
          <cell r="B476">
            <v>3.7040000000000002</v>
          </cell>
          <cell r="C476">
            <v>0.88500000000000001</v>
          </cell>
          <cell r="D476">
            <v>0.71699999999999997</v>
          </cell>
          <cell r="E476">
            <v>2.1019999999999999</v>
          </cell>
        </row>
        <row r="477">
          <cell r="A477">
            <v>47.5</v>
          </cell>
          <cell r="B477">
            <v>3.7160000000000002</v>
          </cell>
          <cell r="C477">
            <v>0.88800000000000001</v>
          </cell>
          <cell r="D477">
            <v>0.72</v>
          </cell>
          <cell r="E477">
            <v>2.109</v>
          </cell>
        </row>
        <row r="478">
          <cell r="A478">
            <v>47.6</v>
          </cell>
          <cell r="B478">
            <v>3.7290000000000001</v>
          </cell>
          <cell r="C478">
            <v>0.89100000000000001</v>
          </cell>
          <cell r="D478">
            <v>0.72199999999999998</v>
          </cell>
          <cell r="E478">
            <v>2.1160000000000001</v>
          </cell>
        </row>
        <row r="479">
          <cell r="A479">
            <v>47.7</v>
          </cell>
          <cell r="B479">
            <v>3.7410000000000001</v>
          </cell>
          <cell r="C479">
            <v>0.89400000000000002</v>
          </cell>
          <cell r="D479">
            <v>0.72499999999999998</v>
          </cell>
          <cell r="E479">
            <v>2.1219999999999999</v>
          </cell>
        </row>
        <row r="480">
          <cell r="A480">
            <v>47.8</v>
          </cell>
          <cell r="B480">
            <v>3.754</v>
          </cell>
          <cell r="C480">
            <v>0.89700000000000002</v>
          </cell>
          <cell r="D480">
            <v>0.72699999999999998</v>
          </cell>
          <cell r="E480">
            <v>2.129</v>
          </cell>
        </row>
        <row r="481">
          <cell r="A481">
            <v>47.9</v>
          </cell>
          <cell r="B481">
            <v>3.766</v>
          </cell>
          <cell r="C481">
            <v>0.9</v>
          </cell>
          <cell r="D481">
            <v>0.73</v>
          </cell>
          <cell r="E481">
            <v>2.1360000000000001</v>
          </cell>
        </row>
        <row r="482">
          <cell r="A482">
            <v>48</v>
          </cell>
          <cell r="B482">
            <v>3.7789999999999999</v>
          </cell>
          <cell r="C482">
            <v>0.90300000000000002</v>
          </cell>
          <cell r="D482">
            <v>0.73199999999999998</v>
          </cell>
          <cell r="E482">
            <v>2.1429999999999998</v>
          </cell>
        </row>
        <row r="483">
          <cell r="A483">
            <v>48.1</v>
          </cell>
          <cell r="B483">
            <v>3.7909999999999999</v>
          </cell>
          <cell r="C483">
            <v>0.90600000000000003</v>
          </cell>
          <cell r="D483">
            <v>0.73499999999999999</v>
          </cell>
          <cell r="E483">
            <v>2.15</v>
          </cell>
        </row>
        <row r="484">
          <cell r="A484">
            <v>48.2</v>
          </cell>
          <cell r="B484">
            <v>3.8039999999999998</v>
          </cell>
          <cell r="C484">
            <v>0.90900000000000003</v>
          </cell>
          <cell r="D484">
            <v>0.73699999999999999</v>
          </cell>
          <cell r="E484">
            <v>2.157</v>
          </cell>
        </row>
        <row r="485">
          <cell r="A485">
            <v>48.3</v>
          </cell>
          <cell r="B485">
            <v>3.8159999999999998</v>
          </cell>
          <cell r="C485">
            <v>0.91200000000000003</v>
          </cell>
          <cell r="D485">
            <v>0.74</v>
          </cell>
          <cell r="E485">
            <v>2.1640000000000001</v>
          </cell>
        </row>
        <row r="486">
          <cell r="A486">
            <v>48.4</v>
          </cell>
          <cell r="B486">
            <v>3.8290000000000002</v>
          </cell>
          <cell r="C486">
            <v>0.91500000000000004</v>
          </cell>
          <cell r="D486">
            <v>0.74199999999999999</v>
          </cell>
          <cell r="E486">
            <v>2.1709999999999998</v>
          </cell>
        </row>
        <row r="487">
          <cell r="A487">
            <v>48.5</v>
          </cell>
          <cell r="B487">
            <v>3.8410000000000002</v>
          </cell>
          <cell r="C487">
            <v>0.91800000000000004</v>
          </cell>
          <cell r="D487">
            <v>0.745</v>
          </cell>
          <cell r="E487">
            <v>2.1779999999999999</v>
          </cell>
        </row>
        <row r="488">
          <cell r="A488">
            <v>48.6</v>
          </cell>
          <cell r="B488">
            <v>3.8540000000000001</v>
          </cell>
          <cell r="C488">
            <v>0.92100000000000004</v>
          </cell>
          <cell r="D488">
            <v>0.747</v>
          </cell>
          <cell r="E488">
            <v>2.1850000000000001</v>
          </cell>
        </row>
        <row r="489">
          <cell r="A489">
            <v>48.7</v>
          </cell>
          <cell r="B489">
            <v>3.8660000000000001</v>
          </cell>
          <cell r="C489">
            <v>0.92400000000000004</v>
          </cell>
          <cell r="D489">
            <v>0.75</v>
          </cell>
          <cell r="E489">
            <v>2.1920000000000002</v>
          </cell>
        </row>
        <row r="490">
          <cell r="A490">
            <v>48.8</v>
          </cell>
          <cell r="B490">
            <v>3.879</v>
          </cell>
          <cell r="C490">
            <v>0.92700000000000005</v>
          </cell>
          <cell r="D490">
            <v>0.752</v>
          </cell>
          <cell r="E490">
            <v>2.1989999999999998</v>
          </cell>
        </row>
        <row r="491">
          <cell r="A491">
            <v>48.9</v>
          </cell>
          <cell r="B491">
            <v>3.8919999999999999</v>
          </cell>
          <cell r="C491">
            <v>0.93100000000000005</v>
          </cell>
          <cell r="D491">
            <v>0.755</v>
          </cell>
          <cell r="E491">
            <v>2.206</v>
          </cell>
        </row>
        <row r="492">
          <cell r="A492">
            <v>49</v>
          </cell>
          <cell r="B492">
            <v>3.9039999999999999</v>
          </cell>
          <cell r="C492">
            <v>0.93400000000000005</v>
          </cell>
          <cell r="D492">
            <v>0.75800000000000001</v>
          </cell>
          <cell r="E492">
            <v>2.2130000000000001</v>
          </cell>
        </row>
        <row r="493">
          <cell r="A493">
            <v>49.1</v>
          </cell>
          <cell r="B493">
            <v>3.9169999999999998</v>
          </cell>
          <cell r="C493">
            <v>0.93700000000000006</v>
          </cell>
          <cell r="D493">
            <v>0.76</v>
          </cell>
          <cell r="E493">
            <v>2.2200000000000002</v>
          </cell>
        </row>
        <row r="494">
          <cell r="A494">
            <v>49.2</v>
          </cell>
          <cell r="B494">
            <v>3.9289999999999998</v>
          </cell>
          <cell r="C494">
            <v>0.94</v>
          </cell>
          <cell r="D494">
            <v>0.76300000000000001</v>
          </cell>
          <cell r="E494">
            <v>2.2269999999999999</v>
          </cell>
        </row>
        <row r="495">
          <cell r="A495">
            <v>49.3</v>
          </cell>
          <cell r="B495">
            <v>3.9420000000000002</v>
          </cell>
          <cell r="C495">
            <v>0.94299999999999995</v>
          </cell>
          <cell r="D495">
            <v>0.76500000000000001</v>
          </cell>
          <cell r="E495">
            <v>2.234</v>
          </cell>
        </row>
        <row r="496">
          <cell r="A496">
            <v>49.4</v>
          </cell>
          <cell r="B496">
            <v>3.9550000000000001</v>
          </cell>
          <cell r="C496">
            <v>0.94599999999999995</v>
          </cell>
          <cell r="D496">
            <v>0.76800000000000002</v>
          </cell>
          <cell r="E496">
            <v>2.2410000000000001</v>
          </cell>
        </row>
        <row r="497">
          <cell r="A497">
            <v>49.5</v>
          </cell>
          <cell r="B497">
            <v>3.9670000000000001</v>
          </cell>
          <cell r="C497">
            <v>0.94899999999999995</v>
          </cell>
          <cell r="D497">
            <v>0.77</v>
          </cell>
          <cell r="E497">
            <v>2.2480000000000002</v>
          </cell>
        </row>
        <row r="498">
          <cell r="A498">
            <v>49.6</v>
          </cell>
          <cell r="B498">
            <v>3.98</v>
          </cell>
          <cell r="C498">
            <v>0.95199999999999996</v>
          </cell>
          <cell r="D498">
            <v>0.77300000000000002</v>
          </cell>
          <cell r="E498">
            <v>2.2549999999999999</v>
          </cell>
        </row>
        <row r="499">
          <cell r="A499">
            <v>49.7</v>
          </cell>
          <cell r="B499">
            <v>3.9929999999999999</v>
          </cell>
          <cell r="C499">
            <v>0.95499999999999996</v>
          </cell>
          <cell r="D499">
            <v>0.77500000000000002</v>
          </cell>
          <cell r="E499">
            <v>2.262</v>
          </cell>
        </row>
        <row r="500">
          <cell r="A500">
            <v>49.8</v>
          </cell>
          <cell r="B500">
            <v>4.0049999999999999</v>
          </cell>
          <cell r="C500">
            <v>0.95799999999999996</v>
          </cell>
          <cell r="D500">
            <v>0.77800000000000002</v>
          </cell>
          <cell r="E500">
            <v>2.2690000000000001</v>
          </cell>
        </row>
        <row r="501">
          <cell r="A501">
            <v>49.9</v>
          </cell>
          <cell r="B501">
            <v>4.0179999999999998</v>
          </cell>
          <cell r="C501">
            <v>0.96099999999999997</v>
          </cell>
          <cell r="D501">
            <v>0.78</v>
          </cell>
          <cell r="E501">
            <v>2.2759999999999998</v>
          </cell>
        </row>
        <row r="502">
          <cell r="A502">
            <v>50</v>
          </cell>
          <cell r="B502">
            <v>4.0309999999999997</v>
          </cell>
          <cell r="C502">
            <v>0.96399999999999997</v>
          </cell>
          <cell r="D502">
            <v>0.78300000000000003</v>
          </cell>
          <cell r="E502">
            <v>2.2829999999999999</v>
          </cell>
        </row>
        <row r="503">
          <cell r="A503">
            <v>50.1</v>
          </cell>
          <cell r="B503">
            <v>4.0430000000000001</v>
          </cell>
          <cell r="C503">
            <v>0.96799999999999997</v>
          </cell>
          <cell r="D503">
            <v>0.78500000000000003</v>
          </cell>
          <cell r="E503">
            <v>2.29</v>
          </cell>
        </row>
        <row r="504">
          <cell r="A504">
            <v>50.2</v>
          </cell>
          <cell r="B504">
            <v>4.056</v>
          </cell>
          <cell r="C504">
            <v>0.97099999999999997</v>
          </cell>
          <cell r="D504">
            <v>0.78800000000000003</v>
          </cell>
          <cell r="E504">
            <v>2.298</v>
          </cell>
        </row>
        <row r="505">
          <cell r="A505">
            <v>50.3</v>
          </cell>
          <cell r="B505">
            <v>4.069</v>
          </cell>
          <cell r="C505">
            <v>0.97399999999999998</v>
          </cell>
          <cell r="D505">
            <v>0.79</v>
          </cell>
          <cell r="E505">
            <v>2.3050000000000002</v>
          </cell>
        </row>
        <row r="506">
          <cell r="A506">
            <v>50.4</v>
          </cell>
          <cell r="B506">
            <v>4.0819999999999999</v>
          </cell>
          <cell r="C506">
            <v>0.97699999999999998</v>
          </cell>
          <cell r="D506">
            <v>0.79300000000000004</v>
          </cell>
          <cell r="E506">
            <v>2.3119999999999998</v>
          </cell>
        </row>
        <row r="507">
          <cell r="A507">
            <v>50.5</v>
          </cell>
          <cell r="B507">
            <v>4.0940000000000003</v>
          </cell>
          <cell r="C507">
            <v>0.98</v>
          </cell>
          <cell r="D507">
            <v>0.79600000000000004</v>
          </cell>
          <cell r="E507">
            <v>2.319</v>
          </cell>
        </row>
        <row r="508">
          <cell r="A508">
            <v>50.6</v>
          </cell>
          <cell r="B508">
            <v>4.1070000000000002</v>
          </cell>
          <cell r="C508">
            <v>0.98299999999999998</v>
          </cell>
          <cell r="D508">
            <v>0.79800000000000004</v>
          </cell>
          <cell r="E508">
            <v>2.3260000000000001</v>
          </cell>
        </row>
        <row r="509">
          <cell r="A509">
            <v>50.7</v>
          </cell>
          <cell r="B509">
            <v>4.12</v>
          </cell>
          <cell r="C509">
            <v>0.98599999999999999</v>
          </cell>
          <cell r="D509">
            <v>0.80100000000000005</v>
          </cell>
          <cell r="E509">
            <v>2.3330000000000002</v>
          </cell>
        </row>
        <row r="510">
          <cell r="A510">
            <v>50.8</v>
          </cell>
          <cell r="B510">
            <v>4.133</v>
          </cell>
          <cell r="C510">
            <v>0.98899999999999999</v>
          </cell>
          <cell r="D510">
            <v>0.80300000000000005</v>
          </cell>
          <cell r="E510">
            <v>2.34</v>
          </cell>
        </row>
        <row r="511">
          <cell r="A511">
            <v>50.9</v>
          </cell>
          <cell r="B511">
            <v>4.1449999999999996</v>
          </cell>
          <cell r="C511">
            <v>0.99199999999999999</v>
          </cell>
          <cell r="D511">
            <v>0.80600000000000005</v>
          </cell>
          <cell r="E511">
            <v>2.347</v>
          </cell>
        </row>
        <row r="512">
          <cell r="A512">
            <v>51</v>
          </cell>
          <cell r="B512">
            <v>4.1580000000000004</v>
          </cell>
          <cell r="C512">
            <v>0.996</v>
          </cell>
          <cell r="D512">
            <v>0.80800000000000005</v>
          </cell>
          <cell r="E512">
            <v>2.3540000000000001</v>
          </cell>
        </row>
        <row r="513">
          <cell r="A513">
            <v>51.1</v>
          </cell>
          <cell r="B513">
            <v>4.1710000000000003</v>
          </cell>
          <cell r="C513">
            <v>0.999</v>
          </cell>
          <cell r="D513">
            <v>0.81100000000000005</v>
          </cell>
          <cell r="E513">
            <v>2.3610000000000002</v>
          </cell>
        </row>
        <row r="514">
          <cell r="A514">
            <v>51.2</v>
          </cell>
          <cell r="B514">
            <v>4.1840000000000002</v>
          </cell>
          <cell r="C514">
            <v>1.002</v>
          </cell>
          <cell r="D514">
            <v>0.81299999999999994</v>
          </cell>
          <cell r="E514">
            <v>2.3679999999999999</v>
          </cell>
        </row>
        <row r="515">
          <cell r="A515">
            <v>51.3</v>
          </cell>
          <cell r="B515">
            <v>4.1970000000000001</v>
          </cell>
          <cell r="C515">
            <v>1.0049999999999999</v>
          </cell>
          <cell r="D515">
            <v>0.81599999999999995</v>
          </cell>
          <cell r="E515">
            <v>2.3759999999999999</v>
          </cell>
        </row>
        <row r="516">
          <cell r="A516">
            <v>51.4</v>
          </cell>
          <cell r="B516">
            <v>4.2089999999999996</v>
          </cell>
          <cell r="C516">
            <v>1.008</v>
          </cell>
          <cell r="D516">
            <v>0.81899999999999995</v>
          </cell>
          <cell r="E516">
            <v>2.383</v>
          </cell>
        </row>
        <row r="517">
          <cell r="A517">
            <v>51.5</v>
          </cell>
          <cell r="B517">
            <v>4.2220000000000004</v>
          </cell>
          <cell r="C517">
            <v>1.0109999999999999</v>
          </cell>
          <cell r="D517">
            <v>0.82099999999999995</v>
          </cell>
          <cell r="E517">
            <v>2.39</v>
          </cell>
        </row>
        <row r="518">
          <cell r="A518">
            <v>51.6</v>
          </cell>
          <cell r="B518">
            <v>4.2350000000000003</v>
          </cell>
          <cell r="C518">
            <v>1.014</v>
          </cell>
          <cell r="D518">
            <v>0.82399999999999995</v>
          </cell>
          <cell r="E518">
            <v>2.3969999999999998</v>
          </cell>
        </row>
        <row r="519">
          <cell r="A519">
            <v>51.7</v>
          </cell>
          <cell r="B519">
            <v>4.2480000000000002</v>
          </cell>
          <cell r="C519">
            <v>1.018</v>
          </cell>
          <cell r="D519">
            <v>0.82599999999999996</v>
          </cell>
          <cell r="E519">
            <v>2.4039999999999999</v>
          </cell>
        </row>
        <row r="520">
          <cell r="A520">
            <v>51.8</v>
          </cell>
          <cell r="B520">
            <v>4.2610000000000001</v>
          </cell>
          <cell r="C520">
            <v>1.0209999999999999</v>
          </cell>
          <cell r="D520">
            <v>0.82899999999999996</v>
          </cell>
          <cell r="E520">
            <v>2.411</v>
          </cell>
        </row>
        <row r="521">
          <cell r="A521">
            <v>51.9</v>
          </cell>
          <cell r="B521">
            <v>4.274</v>
          </cell>
          <cell r="C521">
            <v>1.024</v>
          </cell>
          <cell r="D521">
            <v>0.83099999999999996</v>
          </cell>
          <cell r="E521">
            <v>2.4180000000000001</v>
          </cell>
        </row>
        <row r="522">
          <cell r="A522">
            <v>52</v>
          </cell>
          <cell r="B522">
            <v>4.2859999999999996</v>
          </cell>
          <cell r="C522">
            <v>1.0269999999999999</v>
          </cell>
          <cell r="D522">
            <v>0.83399999999999996</v>
          </cell>
          <cell r="E522">
            <v>2.4249999999999998</v>
          </cell>
        </row>
        <row r="523">
          <cell r="A523">
            <v>52.1</v>
          </cell>
          <cell r="B523">
            <v>4.2990000000000004</v>
          </cell>
          <cell r="C523">
            <v>1.03</v>
          </cell>
          <cell r="D523">
            <v>0.83699999999999997</v>
          </cell>
          <cell r="E523">
            <v>2.4329999999999998</v>
          </cell>
        </row>
        <row r="524">
          <cell r="A524">
            <v>52.2</v>
          </cell>
          <cell r="B524">
            <v>4.3120000000000003</v>
          </cell>
          <cell r="C524">
            <v>1.0329999999999999</v>
          </cell>
          <cell r="D524">
            <v>0.83899999999999997</v>
          </cell>
          <cell r="E524">
            <v>2.44</v>
          </cell>
        </row>
        <row r="525">
          <cell r="A525">
            <v>52.3</v>
          </cell>
          <cell r="B525">
            <v>4.3250000000000002</v>
          </cell>
          <cell r="C525">
            <v>1.036</v>
          </cell>
          <cell r="D525">
            <v>0.84199999999999997</v>
          </cell>
          <cell r="E525">
            <v>2.4470000000000001</v>
          </cell>
        </row>
        <row r="526">
          <cell r="A526">
            <v>52.4</v>
          </cell>
          <cell r="B526">
            <v>4.3380000000000001</v>
          </cell>
          <cell r="C526">
            <v>1.04</v>
          </cell>
          <cell r="D526">
            <v>0.84399999999999997</v>
          </cell>
          <cell r="E526">
            <v>2.4540000000000002</v>
          </cell>
        </row>
        <row r="527">
          <cell r="A527">
            <v>52.5</v>
          </cell>
          <cell r="B527">
            <v>4.351</v>
          </cell>
          <cell r="C527">
            <v>1.0429999999999999</v>
          </cell>
          <cell r="D527">
            <v>0.84699999999999998</v>
          </cell>
          <cell r="E527">
            <v>2.4609999999999999</v>
          </cell>
        </row>
        <row r="528">
          <cell r="A528">
            <v>52.6</v>
          </cell>
          <cell r="B528">
            <v>4.3639999999999999</v>
          </cell>
          <cell r="C528">
            <v>1.046</v>
          </cell>
          <cell r="D528">
            <v>0.85</v>
          </cell>
          <cell r="E528">
            <v>2.468</v>
          </cell>
        </row>
        <row r="529">
          <cell r="A529">
            <v>52.7</v>
          </cell>
          <cell r="B529">
            <v>4.3769999999999998</v>
          </cell>
          <cell r="C529">
            <v>1.0489999999999999</v>
          </cell>
          <cell r="D529">
            <v>0.85199999999999998</v>
          </cell>
          <cell r="E529">
            <v>2.476</v>
          </cell>
        </row>
        <row r="530">
          <cell r="A530">
            <v>52.8</v>
          </cell>
          <cell r="B530">
            <v>4.3899999999999997</v>
          </cell>
          <cell r="C530">
            <v>1.052</v>
          </cell>
          <cell r="D530">
            <v>0.85499999999999998</v>
          </cell>
          <cell r="E530">
            <v>2.4830000000000001</v>
          </cell>
        </row>
        <row r="531">
          <cell r="A531">
            <v>52.9</v>
          </cell>
          <cell r="B531">
            <v>4.4020000000000001</v>
          </cell>
          <cell r="C531">
            <v>1.0549999999999999</v>
          </cell>
          <cell r="D531">
            <v>0.85699999999999998</v>
          </cell>
          <cell r="E531">
            <v>2.4900000000000002</v>
          </cell>
        </row>
        <row r="532">
          <cell r="A532">
            <v>53</v>
          </cell>
          <cell r="B532">
            <v>4.415</v>
          </cell>
          <cell r="C532">
            <v>1.0580000000000001</v>
          </cell>
          <cell r="D532">
            <v>0.86</v>
          </cell>
          <cell r="E532">
            <v>2.4969999999999999</v>
          </cell>
        </row>
        <row r="533">
          <cell r="A533">
            <v>53.1</v>
          </cell>
          <cell r="B533">
            <v>4.4279999999999999</v>
          </cell>
          <cell r="C533">
            <v>1.0620000000000001</v>
          </cell>
          <cell r="D533">
            <v>0.86199999999999999</v>
          </cell>
          <cell r="E533">
            <v>2.504</v>
          </cell>
        </row>
        <row r="534">
          <cell r="A534">
            <v>53.2</v>
          </cell>
          <cell r="B534">
            <v>4.4409999999999998</v>
          </cell>
          <cell r="C534">
            <v>1.0649999999999999</v>
          </cell>
          <cell r="D534">
            <v>0.86499999999999999</v>
          </cell>
          <cell r="E534">
            <v>2.5110000000000001</v>
          </cell>
        </row>
        <row r="535">
          <cell r="A535">
            <v>53.3</v>
          </cell>
          <cell r="B535">
            <v>4.4539999999999997</v>
          </cell>
          <cell r="C535">
            <v>1.0680000000000001</v>
          </cell>
          <cell r="D535">
            <v>0.86799999999999999</v>
          </cell>
          <cell r="E535">
            <v>2.5190000000000001</v>
          </cell>
        </row>
        <row r="536">
          <cell r="A536">
            <v>53.4</v>
          </cell>
          <cell r="B536">
            <v>4.4669999999999996</v>
          </cell>
          <cell r="C536">
            <v>1.071</v>
          </cell>
          <cell r="D536">
            <v>0.87</v>
          </cell>
          <cell r="E536">
            <v>2.5259999999999998</v>
          </cell>
        </row>
        <row r="537">
          <cell r="A537">
            <v>53.5</v>
          </cell>
          <cell r="B537">
            <v>4.4800000000000004</v>
          </cell>
          <cell r="C537">
            <v>1.0740000000000001</v>
          </cell>
          <cell r="D537">
            <v>0.873</v>
          </cell>
          <cell r="E537">
            <v>2.5329999999999999</v>
          </cell>
        </row>
        <row r="538">
          <cell r="A538">
            <v>53.6</v>
          </cell>
          <cell r="B538">
            <v>4.4930000000000003</v>
          </cell>
          <cell r="C538">
            <v>1.077</v>
          </cell>
          <cell r="D538">
            <v>0.875</v>
          </cell>
          <cell r="E538">
            <v>2.54</v>
          </cell>
        </row>
        <row r="539">
          <cell r="A539">
            <v>53.7</v>
          </cell>
          <cell r="B539">
            <v>4.5060000000000002</v>
          </cell>
          <cell r="C539">
            <v>1.081</v>
          </cell>
          <cell r="D539">
            <v>0.878</v>
          </cell>
          <cell r="E539">
            <v>2.5470000000000002</v>
          </cell>
        </row>
        <row r="540">
          <cell r="A540">
            <v>53.8</v>
          </cell>
          <cell r="B540">
            <v>4.5190000000000001</v>
          </cell>
          <cell r="C540">
            <v>1.0840000000000001</v>
          </cell>
          <cell r="D540">
            <v>0.88100000000000001</v>
          </cell>
          <cell r="E540">
            <v>2.5550000000000002</v>
          </cell>
        </row>
        <row r="541">
          <cell r="A541">
            <v>53.9</v>
          </cell>
          <cell r="B541">
            <v>4.532</v>
          </cell>
          <cell r="C541">
            <v>1.087</v>
          </cell>
          <cell r="D541">
            <v>0.88300000000000001</v>
          </cell>
          <cell r="E541">
            <v>2.5619999999999998</v>
          </cell>
        </row>
        <row r="542">
          <cell r="A542">
            <v>54</v>
          </cell>
          <cell r="B542">
            <v>4.5449999999999999</v>
          </cell>
          <cell r="C542">
            <v>1.0900000000000001</v>
          </cell>
          <cell r="D542">
            <v>0.88600000000000001</v>
          </cell>
          <cell r="E542">
            <v>2.569</v>
          </cell>
        </row>
        <row r="543">
          <cell r="A543">
            <v>54.1</v>
          </cell>
          <cell r="B543">
            <v>4.5579999999999998</v>
          </cell>
          <cell r="C543">
            <v>1.093</v>
          </cell>
          <cell r="D543">
            <v>0.88800000000000001</v>
          </cell>
          <cell r="E543">
            <v>2.5760000000000001</v>
          </cell>
        </row>
        <row r="544">
          <cell r="A544">
            <v>54.2</v>
          </cell>
          <cell r="B544">
            <v>4.5709999999999997</v>
          </cell>
          <cell r="C544">
            <v>1.097</v>
          </cell>
          <cell r="D544">
            <v>0.89100000000000001</v>
          </cell>
          <cell r="E544">
            <v>2.5840000000000001</v>
          </cell>
        </row>
        <row r="545">
          <cell r="A545">
            <v>54.3</v>
          </cell>
          <cell r="B545">
            <v>4.5839999999999996</v>
          </cell>
          <cell r="C545">
            <v>1.1000000000000001</v>
          </cell>
          <cell r="D545">
            <v>0.89400000000000002</v>
          </cell>
          <cell r="E545">
            <v>2.5910000000000002</v>
          </cell>
        </row>
        <row r="546">
          <cell r="A546">
            <v>54.4</v>
          </cell>
          <cell r="B546">
            <v>4.5970000000000004</v>
          </cell>
          <cell r="C546">
            <v>1.103</v>
          </cell>
          <cell r="D546">
            <v>0.89600000000000002</v>
          </cell>
          <cell r="E546">
            <v>2.5979999999999999</v>
          </cell>
        </row>
        <row r="547">
          <cell r="A547">
            <v>54.5</v>
          </cell>
          <cell r="B547">
            <v>4.6100000000000003</v>
          </cell>
          <cell r="C547">
            <v>1.1060000000000001</v>
          </cell>
          <cell r="D547">
            <v>0.89900000000000002</v>
          </cell>
          <cell r="E547">
            <v>2.605</v>
          </cell>
        </row>
        <row r="548">
          <cell r="A548">
            <v>54.6</v>
          </cell>
          <cell r="B548">
            <v>4.6230000000000002</v>
          </cell>
          <cell r="C548">
            <v>1.109</v>
          </cell>
          <cell r="D548">
            <v>0.90100000000000002</v>
          </cell>
          <cell r="E548">
            <v>2.6120000000000001</v>
          </cell>
        </row>
        <row r="549">
          <cell r="A549">
            <v>54.7</v>
          </cell>
          <cell r="B549">
            <v>4.6360000000000001</v>
          </cell>
          <cell r="C549">
            <v>1.1120000000000001</v>
          </cell>
          <cell r="D549">
            <v>0.90400000000000003</v>
          </cell>
          <cell r="E549">
            <v>2.62</v>
          </cell>
        </row>
        <row r="550">
          <cell r="A550">
            <v>54.8</v>
          </cell>
          <cell r="B550">
            <v>4.649</v>
          </cell>
          <cell r="C550">
            <v>1.1160000000000001</v>
          </cell>
          <cell r="D550">
            <v>0.90700000000000003</v>
          </cell>
          <cell r="E550">
            <v>2.6269999999999998</v>
          </cell>
        </row>
        <row r="551">
          <cell r="A551">
            <v>54.9</v>
          </cell>
          <cell r="B551">
            <v>4.6619999999999999</v>
          </cell>
          <cell r="C551">
            <v>1.119</v>
          </cell>
          <cell r="D551">
            <v>0.90900000000000003</v>
          </cell>
          <cell r="E551">
            <v>2.6339999999999999</v>
          </cell>
        </row>
        <row r="552">
          <cell r="A552">
            <v>55</v>
          </cell>
          <cell r="B552">
            <v>4.6749999999999998</v>
          </cell>
          <cell r="C552">
            <v>1.1220000000000001</v>
          </cell>
          <cell r="D552">
            <v>0.91200000000000003</v>
          </cell>
          <cell r="E552">
            <v>2.641</v>
          </cell>
        </row>
        <row r="553">
          <cell r="A553">
            <v>55.1</v>
          </cell>
          <cell r="B553">
            <v>4.6879999999999997</v>
          </cell>
          <cell r="C553">
            <v>1.125</v>
          </cell>
          <cell r="D553">
            <v>0.91500000000000004</v>
          </cell>
          <cell r="E553">
            <v>2.649</v>
          </cell>
        </row>
        <row r="554">
          <cell r="A554">
            <v>55.2</v>
          </cell>
          <cell r="B554">
            <v>4.7009999999999996</v>
          </cell>
          <cell r="C554">
            <v>1.1279999999999999</v>
          </cell>
          <cell r="D554">
            <v>0.91700000000000004</v>
          </cell>
          <cell r="E554">
            <v>2.6560000000000001</v>
          </cell>
        </row>
        <row r="555">
          <cell r="A555">
            <v>55.3</v>
          </cell>
          <cell r="B555">
            <v>4.7140000000000004</v>
          </cell>
          <cell r="C555">
            <v>1.1319999999999999</v>
          </cell>
          <cell r="D555">
            <v>0.92</v>
          </cell>
          <cell r="E555">
            <v>2.6629999999999998</v>
          </cell>
        </row>
        <row r="556">
          <cell r="A556">
            <v>55.4</v>
          </cell>
          <cell r="B556">
            <v>4.7279999999999998</v>
          </cell>
          <cell r="C556">
            <v>1.135</v>
          </cell>
          <cell r="D556">
            <v>0.92200000000000004</v>
          </cell>
          <cell r="E556">
            <v>2.67</v>
          </cell>
        </row>
        <row r="557">
          <cell r="A557">
            <v>55.5</v>
          </cell>
          <cell r="B557">
            <v>4.7409999999999997</v>
          </cell>
          <cell r="C557">
            <v>1.1379999999999999</v>
          </cell>
          <cell r="D557">
            <v>0.92500000000000004</v>
          </cell>
          <cell r="E557">
            <v>2.6779999999999999</v>
          </cell>
        </row>
        <row r="558">
          <cell r="A558">
            <v>55.6</v>
          </cell>
          <cell r="B558">
            <v>4.7539999999999996</v>
          </cell>
          <cell r="C558">
            <v>1.141</v>
          </cell>
          <cell r="D558">
            <v>0.92800000000000005</v>
          </cell>
          <cell r="E558">
            <v>2.6850000000000001</v>
          </cell>
        </row>
        <row r="559">
          <cell r="A559">
            <v>55.7</v>
          </cell>
          <cell r="B559">
            <v>4.7670000000000003</v>
          </cell>
          <cell r="C559">
            <v>1.1439999999999999</v>
          </cell>
          <cell r="D559">
            <v>0.93</v>
          </cell>
          <cell r="E559">
            <v>2.6920000000000002</v>
          </cell>
        </row>
        <row r="560">
          <cell r="A560">
            <v>55.8</v>
          </cell>
          <cell r="B560">
            <v>4.78</v>
          </cell>
          <cell r="C560">
            <v>1.1479999999999999</v>
          </cell>
          <cell r="D560">
            <v>0.93300000000000005</v>
          </cell>
          <cell r="E560">
            <v>2.6989999999999998</v>
          </cell>
        </row>
        <row r="561">
          <cell r="A561">
            <v>55.9</v>
          </cell>
          <cell r="B561">
            <v>4.7930000000000001</v>
          </cell>
          <cell r="C561">
            <v>1.151</v>
          </cell>
          <cell r="D561">
            <v>0.93500000000000005</v>
          </cell>
          <cell r="E561">
            <v>2.7069999999999999</v>
          </cell>
        </row>
        <row r="562">
          <cell r="A562">
            <v>56</v>
          </cell>
          <cell r="B562">
            <v>4.806</v>
          </cell>
          <cell r="C562">
            <v>1.1539999999999999</v>
          </cell>
          <cell r="D562">
            <v>0.93799999999999994</v>
          </cell>
          <cell r="E562">
            <v>2.714</v>
          </cell>
        </row>
        <row r="563">
          <cell r="A563">
            <v>56.1</v>
          </cell>
          <cell r="B563">
            <v>4.819</v>
          </cell>
          <cell r="C563">
            <v>1.157</v>
          </cell>
          <cell r="D563">
            <v>0.94099999999999995</v>
          </cell>
          <cell r="E563">
            <v>2.7210000000000001</v>
          </cell>
        </row>
        <row r="564">
          <cell r="A564">
            <v>56.2</v>
          </cell>
          <cell r="B564">
            <v>4.8319999999999999</v>
          </cell>
          <cell r="C564">
            <v>1.1599999999999999</v>
          </cell>
          <cell r="D564">
            <v>0.94299999999999995</v>
          </cell>
          <cell r="E564">
            <v>2.7280000000000002</v>
          </cell>
        </row>
        <row r="565">
          <cell r="A565">
            <v>56.3</v>
          </cell>
          <cell r="B565">
            <v>4.8449999999999998</v>
          </cell>
          <cell r="C565">
            <v>1.1639999999999999</v>
          </cell>
          <cell r="D565">
            <v>0.94599999999999995</v>
          </cell>
          <cell r="E565">
            <v>2.7360000000000002</v>
          </cell>
        </row>
        <row r="566">
          <cell r="A566">
            <v>56.4</v>
          </cell>
          <cell r="B566">
            <v>4.8579999999999997</v>
          </cell>
          <cell r="C566">
            <v>1.167</v>
          </cell>
          <cell r="D566">
            <v>0.94899999999999995</v>
          </cell>
          <cell r="E566">
            <v>2.7429999999999999</v>
          </cell>
        </row>
        <row r="567">
          <cell r="A567">
            <v>56.5</v>
          </cell>
          <cell r="B567">
            <v>4.8719999999999999</v>
          </cell>
          <cell r="C567">
            <v>1.17</v>
          </cell>
          <cell r="D567">
            <v>0.95099999999999996</v>
          </cell>
          <cell r="E567">
            <v>2.75</v>
          </cell>
        </row>
        <row r="568">
          <cell r="A568">
            <v>56.6</v>
          </cell>
          <cell r="B568">
            <v>4.8849999999999998</v>
          </cell>
          <cell r="C568">
            <v>1.173</v>
          </cell>
          <cell r="D568">
            <v>0.95399999999999996</v>
          </cell>
          <cell r="E568">
            <v>2.758</v>
          </cell>
        </row>
        <row r="569">
          <cell r="A569">
            <v>56.7</v>
          </cell>
          <cell r="B569">
            <v>4.8979999999999997</v>
          </cell>
          <cell r="C569">
            <v>1.1759999999999999</v>
          </cell>
          <cell r="D569">
            <v>0.95599999999999996</v>
          </cell>
          <cell r="E569">
            <v>2.7650000000000001</v>
          </cell>
        </row>
        <row r="570">
          <cell r="A570">
            <v>56.8</v>
          </cell>
          <cell r="B570">
            <v>4.9109999999999996</v>
          </cell>
          <cell r="C570">
            <v>1.18</v>
          </cell>
          <cell r="D570">
            <v>0.95899999999999996</v>
          </cell>
          <cell r="E570">
            <v>2.7719999999999998</v>
          </cell>
        </row>
        <row r="571">
          <cell r="A571">
            <v>56.9</v>
          </cell>
          <cell r="B571">
            <v>4.9240000000000004</v>
          </cell>
          <cell r="C571">
            <v>1.1830000000000001</v>
          </cell>
          <cell r="D571">
            <v>0.96199999999999997</v>
          </cell>
          <cell r="E571">
            <v>2.7789999999999999</v>
          </cell>
        </row>
        <row r="572">
          <cell r="A572">
            <v>57</v>
          </cell>
          <cell r="B572">
            <v>4.9370000000000003</v>
          </cell>
          <cell r="C572">
            <v>1.1859999999999999</v>
          </cell>
          <cell r="D572">
            <v>0.96399999999999997</v>
          </cell>
          <cell r="E572">
            <v>2.7869999999999999</v>
          </cell>
        </row>
        <row r="573">
          <cell r="A573">
            <v>57.1</v>
          </cell>
          <cell r="B573">
            <v>4.95</v>
          </cell>
          <cell r="C573">
            <v>1.1890000000000001</v>
          </cell>
          <cell r="D573">
            <v>0.96699999999999997</v>
          </cell>
          <cell r="E573">
            <v>2.794</v>
          </cell>
        </row>
        <row r="574">
          <cell r="A574">
            <v>57.2</v>
          </cell>
          <cell r="B574">
            <v>4.9630000000000001</v>
          </cell>
          <cell r="C574">
            <v>1.1930000000000001</v>
          </cell>
          <cell r="D574">
            <v>0.97</v>
          </cell>
          <cell r="E574">
            <v>2.8010000000000002</v>
          </cell>
        </row>
        <row r="575">
          <cell r="A575">
            <v>57.3</v>
          </cell>
          <cell r="B575">
            <v>4.9770000000000003</v>
          </cell>
          <cell r="C575">
            <v>1.196</v>
          </cell>
          <cell r="D575">
            <v>0.97199999999999998</v>
          </cell>
          <cell r="E575">
            <v>2.8090000000000002</v>
          </cell>
        </row>
        <row r="576">
          <cell r="A576">
            <v>57.4</v>
          </cell>
          <cell r="B576">
            <v>4.99</v>
          </cell>
          <cell r="C576">
            <v>1.1990000000000001</v>
          </cell>
          <cell r="D576">
            <v>0.97499999999999998</v>
          </cell>
          <cell r="E576">
            <v>2.8159999999999998</v>
          </cell>
        </row>
        <row r="577">
          <cell r="A577">
            <v>57.5</v>
          </cell>
          <cell r="B577">
            <v>5.0030000000000001</v>
          </cell>
          <cell r="C577">
            <v>1.202</v>
          </cell>
          <cell r="D577">
            <v>0.97799999999999998</v>
          </cell>
          <cell r="E577">
            <v>2.823</v>
          </cell>
        </row>
        <row r="578">
          <cell r="A578">
            <v>57.6</v>
          </cell>
          <cell r="B578">
            <v>5.016</v>
          </cell>
          <cell r="C578">
            <v>1.2050000000000001</v>
          </cell>
          <cell r="D578">
            <v>0.98</v>
          </cell>
          <cell r="E578">
            <v>2.83</v>
          </cell>
        </row>
        <row r="579">
          <cell r="A579">
            <v>57.7</v>
          </cell>
          <cell r="B579">
            <v>5.0289999999999999</v>
          </cell>
          <cell r="C579">
            <v>1.2090000000000001</v>
          </cell>
          <cell r="D579">
            <v>0.98299999999999998</v>
          </cell>
          <cell r="E579">
            <v>2.8380000000000001</v>
          </cell>
        </row>
        <row r="580">
          <cell r="A580">
            <v>57.8</v>
          </cell>
          <cell r="B580">
            <v>5.0419999999999998</v>
          </cell>
          <cell r="C580">
            <v>1.212</v>
          </cell>
          <cell r="D580">
            <v>0.98499999999999999</v>
          </cell>
          <cell r="E580">
            <v>2.8450000000000002</v>
          </cell>
        </row>
        <row r="581">
          <cell r="A581">
            <v>57.9</v>
          </cell>
          <cell r="B581">
            <v>5.0549999999999997</v>
          </cell>
          <cell r="C581">
            <v>1.2150000000000001</v>
          </cell>
          <cell r="D581">
            <v>0.98799999999999999</v>
          </cell>
          <cell r="E581">
            <v>2.8519999999999999</v>
          </cell>
        </row>
        <row r="582">
          <cell r="A582">
            <v>58</v>
          </cell>
          <cell r="B582">
            <v>5.069</v>
          </cell>
          <cell r="C582">
            <v>1.218</v>
          </cell>
          <cell r="D582">
            <v>0.99099999999999999</v>
          </cell>
          <cell r="E582">
            <v>2.86</v>
          </cell>
        </row>
        <row r="583">
          <cell r="A583">
            <v>58.1</v>
          </cell>
          <cell r="B583">
            <v>5.0819999999999999</v>
          </cell>
          <cell r="C583">
            <v>1.2210000000000001</v>
          </cell>
          <cell r="D583">
            <v>0.99299999999999999</v>
          </cell>
          <cell r="E583">
            <v>2.867</v>
          </cell>
        </row>
        <row r="584">
          <cell r="A584">
            <v>58.2</v>
          </cell>
          <cell r="B584">
            <v>5.0949999999999998</v>
          </cell>
          <cell r="C584">
            <v>1.2250000000000001</v>
          </cell>
          <cell r="D584">
            <v>0.996</v>
          </cell>
          <cell r="E584">
            <v>2.8740000000000001</v>
          </cell>
        </row>
        <row r="585">
          <cell r="A585">
            <v>58.3</v>
          </cell>
          <cell r="B585">
            <v>5.1079999999999997</v>
          </cell>
          <cell r="C585">
            <v>1.228</v>
          </cell>
          <cell r="D585">
            <v>0.999</v>
          </cell>
          <cell r="E585">
            <v>2.8820000000000001</v>
          </cell>
        </row>
        <row r="586">
          <cell r="A586">
            <v>58.4</v>
          </cell>
          <cell r="B586">
            <v>5.1210000000000004</v>
          </cell>
          <cell r="C586">
            <v>1.2310000000000001</v>
          </cell>
          <cell r="D586">
            <v>1.0009999999999999</v>
          </cell>
          <cell r="E586">
            <v>2.8889999999999998</v>
          </cell>
        </row>
        <row r="587">
          <cell r="A587">
            <v>58.5</v>
          </cell>
          <cell r="B587">
            <v>5.1340000000000003</v>
          </cell>
          <cell r="C587">
            <v>1.234</v>
          </cell>
          <cell r="D587">
            <v>1.004</v>
          </cell>
          <cell r="E587">
            <v>2.8959999999999999</v>
          </cell>
        </row>
        <row r="588">
          <cell r="A588">
            <v>58.6</v>
          </cell>
          <cell r="B588">
            <v>5.1479999999999997</v>
          </cell>
          <cell r="C588">
            <v>1.238</v>
          </cell>
          <cell r="D588">
            <v>1.0069999999999999</v>
          </cell>
          <cell r="E588">
            <v>2.903</v>
          </cell>
        </row>
        <row r="589">
          <cell r="A589">
            <v>58.7</v>
          </cell>
          <cell r="B589">
            <v>5.1609999999999996</v>
          </cell>
          <cell r="C589">
            <v>1.2410000000000001</v>
          </cell>
          <cell r="D589">
            <v>1.0089999999999999</v>
          </cell>
          <cell r="E589">
            <v>2.911</v>
          </cell>
        </row>
        <row r="590">
          <cell r="A590">
            <v>58.8</v>
          </cell>
          <cell r="B590">
            <v>5.1740000000000004</v>
          </cell>
          <cell r="C590">
            <v>1.244</v>
          </cell>
          <cell r="D590">
            <v>1.012</v>
          </cell>
          <cell r="E590">
            <v>2.9180000000000001</v>
          </cell>
        </row>
        <row r="591">
          <cell r="A591">
            <v>58.9</v>
          </cell>
          <cell r="B591">
            <v>5.1870000000000003</v>
          </cell>
          <cell r="C591">
            <v>1.2470000000000001</v>
          </cell>
          <cell r="D591">
            <v>1.014</v>
          </cell>
          <cell r="E591">
            <v>2.9249999999999998</v>
          </cell>
        </row>
        <row r="592">
          <cell r="A592">
            <v>59</v>
          </cell>
          <cell r="B592">
            <v>5.2</v>
          </cell>
          <cell r="C592">
            <v>1.25</v>
          </cell>
          <cell r="D592">
            <v>1.0169999999999999</v>
          </cell>
          <cell r="E592">
            <v>2.9329999999999998</v>
          </cell>
        </row>
        <row r="593">
          <cell r="A593">
            <v>59.1</v>
          </cell>
          <cell r="B593">
            <v>5.2130000000000001</v>
          </cell>
          <cell r="C593">
            <v>1.254</v>
          </cell>
          <cell r="D593">
            <v>1.02</v>
          </cell>
          <cell r="E593">
            <v>2.94</v>
          </cell>
        </row>
        <row r="594">
          <cell r="A594">
            <v>59.2</v>
          </cell>
          <cell r="B594">
            <v>5.2270000000000003</v>
          </cell>
          <cell r="C594">
            <v>1.2569999999999999</v>
          </cell>
          <cell r="D594">
            <v>1.022</v>
          </cell>
          <cell r="E594">
            <v>2.9470000000000001</v>
          </cell>
        </row>
        <row r="595">
          <cell r="A595">
            <v>59.3</v>
          </cell>
          <cell r="B595">
            <v>5.24</v>
          </cell>
          <cell r="C595">
            <v>1.26</v>
          </cell>
          <cell r="D595">
            <v>1.0249999999999999</v>
          </cell>
          <cell r="E595">
            <v>2.9550000000000001</v>
          </cell>
        </row>
        <row r="596">
          <cell r="A596">
            <v>59.4</v>
          </cell>
          <cell r="B596">
            <v>5.2530000000000001</v>
          </cell>
          <cell r="C596">
            <v>1.2629999999999999</v>
          </cell>
          <cell r="D596">
            <v>1.028</v>
          </cell>
          <cell r="E596">
            <v>2.9620000000000002</v>
          </cell>
        </row>
        <row r="597">
          <cell r="A597">
            <v>59.5</v>
          </cell>
          <cell r="B597">
            <v>5.266</v>
          </cell>
          <cell r="C597">
            <v>1.2669999999999999</v>
          </cell>
          <cell r="D597">
            <v>1.03</v>
          </cell>
          <cell r="E597">
            <v>2.9689999999999999</v>
          </cell>
        </row>
        <row r="598">
          <cell r="A598">
            <v>59.6</v>
          </cell>
          <cell r="B598">
            <v>5.2789999999999999</v>
          </cell>
          <cell r="C598">
            <v>1.27</v>
          </cell>
          <cell r="D598">
            <v>1.0329999999999999</v>
          </cell>
          <cell r="E598">
            <v>2.9769999999999999</v>
          </cell>
        </row>
        <row r="599">
          <cell r="A599">
            <v>59.7</v>
          </cell>
          <cell r="B599">
            <v>5.2930000000000001</v>
          </cell>
          <cell r="C599">
            <v>1.2729999999999999</v>
          </cell>
          <cell r="D599">
            <v>1.036</v>
          </cell>
          <cell r="E599">
            <v>2.984</v>
          </cell>
        </row>
        <row r="600">
          <cell r="A600">
            <v>59.8</v>
          </cell>
          <cell r="B600">
            <v>5.306</v>
          </cell>
          <cell r="C600">
            <v>1.276</v>
          </cell>
          <cell r="D600">
            <v>1.038</v>
          </cell>
          <cell r="E600">
            <v>2.9910000000000001</v>
          </cell>
        </row>
        <row r="601">
          <cell r="A601">
            <v>59.9</v>
          </cell>
          <cell r="B601">
            <v>5.319</v>
          </cell>
          <cell r="C601">
            <v>1.28</v>
          </cell>
          <cell r="D601">
            <v>1.0409999999999999</v>
          </cell>
          <cell r="E601">
            <v>2.9980000000000002</v>
          </cell>
        </row>
        <row r="602">
          <cell r="A602">
            <v>60</v>
          </cell>
          <cell r="B602">
            <v>5.3319999999999999</v>
          </cell>
          <cell r="C602">
            <v>1.2829999999999999</v>
          </cell>
          <cell r="D602">
            <v>1.044</v>
          </cell>
          <cell r="E602">
            <v>3.0059999999999998</v>
          </cell>
        </row>
        <row r="603">
          <cell r="A603">
            <v>60.1</v>
          </cell>
          <cell r="B603">
            <v>5.3449999999999998</v>
          </cell>
          <cell r="C603">
            <v>1.286</v>
          </cell>
          <cell r="D603">
            <v>1.046</v>
          </cell>
          <cell r="E603">
            <v>3.0129999999999999</v>
          </cell>
        </row>
        <row r="604">
          <cell r="A604">
            <v>60.2</v>
          </cell>
          <cell r="B604">
            <v>5.359</v>
          </cell>
          <cell r="C604">
            <v>1.2889999999999999</v>
          </cell>
          <cell r="D604">
            <v>1.0489999999999999</v>
          </cell>
          <cell r="E604">
            <v>3.02</v>
          </cell>
        </row>
        <row r="605">
          <cell r="A605">
            <v>60.3</v>
          </cell>
          <cell r="B605">
            <v>5.3719999999999999</v>
          </cell>
          <cell r="C605">
            <v>1.292</v>
          </cell>
          <cell r="D605">
            <v>1.0509999999999999</v>
          </cell>
          <cell r="E605">
            <v>3.028</v>
          </cell>
        </row>
        <row r="606">
          <cell r="A606">
            <v>60.4</v>
          </cell>
          <cell r="B606">
            <v>5.3849999999999998</v>
          </cell>
          <cell r="C606">
            <v>1.296</v>
          </cell>
          <cell r="D606">
            <v>1.054</v>
          </cell>
          <cell r="E606">
            <v>3.0350000000000001</v>
          </cell>
        </row>
        <row r="607">
          <cell r="A607">
            <v>60.5</v>
          </cell>
          <cell r="B607">
            <v>5.3979999999999997</v>
          </cell>
          <cell r="C607">
            <v>1.2989999999999999</v>
          </cell>
          <cell r="D607">
            <v>1.0569999999999999</v>
          </cell>
          <cell r="E607">
            <v>3.0419999999999998</v>
          </cell>
        </row>
        <row r="608">
          <cell r="A608">
            <v>60.6</v>
          </cell>
          <cell r="B608">
            <v>5.4109999999999996</v>
          </cell>
          <cell r="C608">
            <v>1.302</v>
          </cell>
          <cell r="D608">
            <v>1.0589999999999999</v>
          </cell>
          <cell r="E608">
            <v>3.05</v>
          </cell>
        </row>
        <row r="609">
          <cell r="A609">
            <v>60.7</v>
          </cell>
          <cell r="B609">
            <v>5.4240000000000004</v>
          </cell>
          <cell r="C609">
            <v>1.3049999999999999</v>
          </cell>
          <cell r="D609">
            <v>1.0620000000000001</v>
          </cell>
          <cell r="E609">
            <v>3.0569999999999999</v>
          </cell>
        </row>
        <row r="610">
          <cell r="A610">
            <v>60.8</v>
          </cell>
          <cell r="B610">
            <v>5.4379999999999997</v>
          </cell>
          <cell r="C610">
            <v>1.3089999999999999</v>
          </cell>
          <cell r="D610">
            <v>1.0649999999999999</v>
          </cell>
          <cell r="E610">
            <v>3.0640000000000001</v>
          </cell>
        </row>
        <row r="611">
          <cell r="A611">
            <v>60.9</v>
          </cell>
          <cell r="B611">
            <v>5.4509999999999996</v>
          </cell>
          <cell r="C611">
            <v>1.3120000000000001</v>
          </cell>
          <cell r="D611">
            <v>1.0669999999999999</v>
          </cell>
          <cell r="E611">
            <v>3.0720000000000001</v>
          </cell>
        </row>
        <row r="612">
          <cell r="A612">
            <v>61</v>
          </cell>
          <cell r="B612">
            <v>5.4640000000000004</v>
          </cell>
          <cell r="C612">
            <v>1.3149999999999999</v>
          </cell>
          <cell r="D612">
            <v>1.07</v>
          </cell>
          <cell r="E612">
            <v>3.0790000000000002</v>
          </cell>
        </row>
        <row r="613">
          <cell r="A613">
            <v>61.1</v>
          </cell>
          <cell r="B613">
            <v>5.4770000000000003</v>
          </cell>
          <cell r="C613">
            <v>1.3180000000000001</v>
          </cell>
          <cell r="D613">
            <v>1.073</v>
          </cell>
          <cell r="E613">
            <v>3.0859999999999999</v>
          </cell>
        </row>
        <row r="614">
          <cell r="A614">
            <v>61.2</v>
          </cell>
          <cell r="B614">
            <v>5.49</v>
          </cell>
          <cell r="C614">
            <v>1.3220000000000001</v>
          </cell>
          <cell r="D614">
            <v>1.075</v>
          </cell>
          <cell r="E614">
            <v>3.0939999999999999</v>
          </cell>
        </row>
        <row r="615">
          <cell r="A615">
            <v>61.3</v>
          </cell>
          <cell r="B615">
            <v>5.5039999999999996</v>
          </cell>
          <cell r="C615">
            <v>1.325</v>
          </cell>
          <cell r="D615">
            <v>1.0780000000000001</v>
          </cell>
          <cell r="E615">
            <v>3.101</v>
          </cell>
        </row>
        <row r="616">
          <cell r="A616">
            <v>61.4</v>
          </cell>
          <cell r="B616">
            <v>5.5170000000000003</v>
          </cell>
          <cell r="C616">
            <v>1.3280000000000001</v>
          </cell>
          <cell r="D616">
            <v>1.081</v>
          </cell>
          <cell r="E616">
            <v>3.1080000000000001</v>
          </cell>
        </row>
        <row r="617">
          <cell r="A617">
            <v>61.5</v>
          </cell>
          <cell r="B617">
            <v>5.53</v>
          </cell>
          <cell r="C617">
            <v>1.331</v>
          </cell>
          <cell r="D617">
            <v>1.083</v>
          </cell>
          <cell r="E617">
            <v>3.1160000000000001</v>
          </cell>
        </row>
        <row r="618">
          <cell r="A618">
            <v>61.6</v>
          </cell>
          <cell r="B618">
            <v>5.5430000000000001</v>
          </cell>
          <cell r="C618">
            <v>1.3340000000000001</v>
          </cell>
          <cell r="D618">
            <v>1.0860000000000001</v>
          </cell>
          <cell r="E618">
            <v>3.1230000000000002</v>
          </cell>
        </row>
        <row r="619">
          <cell r="A619">
            <v>61.7</v>
          </cell>
          <cell r="B619">
            <v>5.556</v>
          </cell>
          <cell r="C619">
            <v>1.3380000000000001</v>
          </cell>
          <cell r="D619">
            <v>1.089</v>
          </cell>
          <cell r="E619">
            <v>3.13</v>
          </cell>
        </row>
        <row r="620">
          <cell r="A620">
            <v>61.8</v>
          </cell>
          <cell r="B620">
            <v>5.57</v>
          </cell>
          <cell r="C620">
            <v>1.341</v>
          </cell>
          <cell r="D620">
            <v>1.091</v>
          </cell>
          <cell r="E620">
            <v>3.137</v>
          </cell>
        </row>
        <row r="621">
          <cell r="A621">
            <v>61.9</v>
          </cell>
          <cell r="B621">
            <v>5.5830000000000002</v>
          </cell>
          <cell r="C621">
            <v>1.3440000000000001</v>
          </cell>
          <cell r="D621">
            <v>1.0940000000000001</v>
          </cell>
          <cell r="E621">
            <v>3.145</v>
          </cell>
        </row>
        <row r="622">
          <cell r="A622">
            <v>62</v>
          </cell>
          <cell r="B622">
            <v>5.5960000000000001</v>
          </cell>
          <cell r="C622">
            <v>1.347</v>
          </cell>
          <cell r="D622">
            <v>1.0960000000000001</v>
          </cell>
          <cell r="E622">
            <v>3.1520000000000001</v>
          </cell>
        </row>
        <row r="623">
          <cell r="A623">
            <v>62.1</v>
          </cell>
          <cell r="B623">
            <v>5.609</v>
          </cell>
          <cell r="C623">
            <v>1.351</v>
          </cell>
          <cell r="D623">
            <v>1.099</v>
          </cell>
          <cell r="E623">
            <v>3.1589999999999998</v>
          </cell>
        </row>
        <row r="624">
          <cell r="A624">
            <v>62.2</v>
          </cell>
          <cell r="B624">
            <v>5.6219999999999999</v>
          </cell>
          <cell r="C624">
            <v>1.3540000000000001</v>
          </cell>
          <cell r="D624">
            <v>1.1020000000000001</v>
          </cell>
          <cell r="E624">
            <v>3.1669999999999998</v>
          </cell>
        </row>
        <row r="625">
          <cell r="A625">
            <v>62.3</v>
          </cell>
          <cell r="B625">
            <v>5.6349999999999998</v>
          </cell>
          <cell r="C625">
            <v>1.357</v>
          </cell>
          <cell r="D625">
            <v>1.1040000000000001</v>
          </cell>
          <cell r="E625">
            <v>3.1739999999999999</v>
          </cell>
        </row>
        <row r="626">
          <cell r="A626">
            <v>62.4</v>
          </cell>
          <cell r="B626">
            <v>5.649</v>
          </cell>
          <cell r="C626">
            <v>1.36</v>
          </cell>
          <cell r="D626">
            <v>1.107</v>
          </cell>
          <cell r="E626">
            <v>3.181</v>
          </cell>
        </row>
        <row r="627">
          <cell r="A627">
            <v>62.5</v>
          </cell>
          <cell r="B627">
            <v>5.6619999999999999</v>
          </cell>
          <cell r="C627">
            <v>1.363</v>
          </cell>
          <cell r="D627">
            <v>1.1100000000000001</v>
          </cell>
          <cell r="E627">
            <v>3.1890000000000001</v>
          </cell>
        </row>
        <row r="628">
          <cell r="A628">
            <v>62.6</v>
          </cell>
          <cell r="B628">
            <v>5.6749999999999998</v>
          </cell>
          <cell r="C628">
            <v>1.367</v>
          </cell>
          <cell r="D628">
            <v>1.1120000000000001</v>
          </cell>
          <cell r="E628">
            <v>3.1960000000000002</v>
          </cell>
        </row>
        <row r="629">
          <cell r="A629">
            <v>62.7</v>
          </cell>
          <cell r="B629">
            <v>5.6879999999999997</v>
          </cell>
          <cell r="C629">
            <v>1.37</v>
          </cell>
          <cell r="D629">
            <v>1.115</v>
          </cell>
          <cell r="E629">
            <v>3.2029999999999998</v>
          </cell>
        </row>
        <row r="630">
          <cell r="A630">
            <v>62.8</v>
          </cell>
          <cell r="B630">
            <v>5.7009999999999996</v>
          </cell>
          <cell r="C630">
            <v>1.373</v>
          </cell>
          <cell r="D630">
            <v>1.1180000000000001</v>
          </cell>
          <cell r="E630">
            <v>3.2109999999999999</v>
          </cell>
        </row>
        <row r="631">
          <cell r="A631">
            <v>62.9</v>
          </cell>
          <cell r="B631">
            <v>5.7140000000000004</v>
          </cell>
          <cell r="C631">
            <v>1.3759999999999999</v>
          </cell>
          <cell r="D631">
            <v>1.1200000000000001</v>
          </cell>
          <cell r="E631">
            <v>3.218</v>
          </cell>
        </row>
        <row r="632">
          <cell r="A632">
            <v>63</v>
          </cell>
          <cell r="B632">
            <v>5.7279999999999998</v>
          </cell>
          <cell r="C632">
            <v>1.38</v>
          </cell>
          <cell r="D632">
            <v>1.123</v>
          </cell>
          <cell r="E632">
            <v>3.2250000000000001</v>
          </cell>
        </row>
        <row r="633">
          <cell r="A633">
            <v>63.1</v>
          </cell>
          <cell r="B633">
            <v>5.7409999999999997</v>
          </cell>
          <cell r="C633">
            <v>1.383</v>
          </cell>
          <cell r="D633">
            <v>1.1259999999999999</v>
          </cell>
          <cell r="E633">
            <v>3.2320000000000002</v>
          </cell>
        </row>
        <row r="634">
          <cell r="A634">
            <v>63.2</v>
          </cell>
          <cell r="B634">
            <v>5.7539999999999996</v>
          </cell>
          <cell r="C634">
            <v>1.3859999999999999</v>
          </cell>
          <cell r="D634">
            <v>1.1279999999999999</v>
          </cell>
          <cell r="E634">
            <v>3.24</v>
          </cell>
        </row>
        <row r="635">
          <cell r="A635">
            <v>63.3</v>
          </cell>
          <cell r="B635">
            <v>5.7670000000000003</v>
          </cell>
          <cell r="C635">
            <v>1.389</v>
          </cell>
          <cell r="D635">
            <v>1.131</v>
          </cell>
          <cell r="E635">
            <v>3.2469999999999999</v>
          </cell>
        </row>
        <row r="636">
          <cell r="A636">
            <v>63.4</v>
          </cell>
          <cell r="B636">
            <v>5.78</v>
          </cell>
          <cell r="C636">
            <v>1.393</v>
          </cell>
          <cell r="D636">
            <v>1.133</v>
          </cell>
          <cell r="E636">
            <v>3.254</v>
          </cell>
        </row>
        <row r="637">
          <cell r="A637">
            <v>63.5</v>
          </cell>
          <cell r="B637">
            <v>5.7930000000000001</v>
          </cell>
          <cell r="C637">
            <v>1.3959999999999999</v>
          </cell>
          <cell r="D637">
            <v>1.1359999999999999</v>
          </cell>
          <cell r="E637">
            <v>3.262</v>
          </cell>
        </row>
        <row r="638">
          <cell r="A638">
            <v>63.6</v>
          </cell>
          <cell r="B638">
            <v>5.8070000000000004</v>
          </cell>
          <cell r="C638">
            <v>1.399</v>
          </cell>
          <cell r="D638">
            <v>1.139</v>
          </cell>
          <cell r="E638">
            <v>3.2690000000000001</v>
          </cell>
        </row>
        <row r="639">
          <cell r="A639">
            <v>63.7</v>
          </cell>
          <cell r="B639">
            <v>5.82</v>
          </cell>
          <cell r="C639">
            <v>1.4019999999999999</v>
          </cell>
          <cell r="D639">
            <v>1.141</v>
          </cell>
          <cell r="E639">
            <v>3.2759999999999998</v>
          </cell>
        </row>
        <row r="640">
          <cell r="A640">
            <v>63.8</v>
          </cell>
          <cell r="B640">
            <v>5.8330000000000002</v>
          </cell>
          <cell r="C640">
            <v>1.405</v>
          </cell>
          <cell r="D640">
            <v>1.1439999999999999</v>
          </cell>
          <cell r="E640">
            <v>3.2829999999999999</v>
          </cell>
        </row>
        <row r="641">
          <cell r="A641">
            <v>63.9</v>
          </cell>
          <cell r="B641">
            <v>5.8460000000000001</v>
          </cell>
          <cell r="C641">
            <v>1.409</v>
          </cell>
          <cell r="D641">
            <v>1.147</v>
          </cell>
          <cell r="E641">
            <v>3.2909999999999999</v>
          </cell>
        </row>
        <row r="642">
          <cell r="A642">
            <v>64</v>
          </cell>
          <cell r="B642">
            <v>5.859</v>
          </cell>
          <cell r="C642">
            <v>1.4119999999999999</v>
          </cell>
          <cell r="D642">
            <v>1.149</v>
          </cell>
          <cell r="E642">
            <v>3.298</v>
          </cell>
        </row>
        <row r="643">
          <cell r="A643">
            <v>64.099999999999994</v>
          </cell>
          <cell r="B643">
            <v>5.8719999999999999</v>
          </cell>
          <cell r="C643">
            <v>1.415</v>
          </cell>
          <cell r="D643">
            <v>1.1519999999999999</v>
          </cell>
          <cell r="E643">
            <v>3.3050000000000002</v>
          </cell>
        </row>
        <row r="644">
          <cell r="A644">
            <v>64.2</v>
          </cell>
          <cell r="B644">
            <v>5.8849999999999998</v>
          </cell>
          <cell r="C644">
            <v>1.4179999999999999</v>
          </cell>
          <cell r="D644">
            <v>1.155</v>
          </cell>
          <cell r="E644">
            <v>3.3130000000000002</v>
          </cell>
        </row>
        <row r="645">
          <cell r="A645">
            <v>64.3</v>
          </cell>
          <cell r="B645">
            <v>5.899</v>
          </cell>
          <cell r="C645">
            <v>1.421</v>
          </cell>
          <cell r="D645">
            <v>1.157</v>
          </cell>
          <cell r="E645">
            <v>3.32</v>
          </cell>
        </row>
        <row r="646">
          <cell r="A646">
            <v>64.400000000000006</v>
          </cell>
          <cell r="B646">
            <v>5.9119999999999999</v>
          </cell>
          <cell r="C646">
            <v>1.425</v>
          </cell>
          <cell r="D646">
            <v>1.1599999999999999</v>
          </cell>
          <cell r="E646">
            <v>3.327</v>
          </cell>
        </row>
        <row r="647">
          <cell r="A647">
            <v>64.5</v>
          </cell>
          <cell r="B647">
            <v>5.9249999999999998</v>
          </cell>
          <cell r="C647">
            <v>1.4279999999999999</v>
          </cell>
          <cell r="D647">
            <v>1.1619999999999999</v>
          </cell>
          <cell r="E647">
            <v>3.3340000000000001</v>
          </cell>
        </row>
        <row r="648">
          <cell r="A648">
            <v>64.599999999999994</v>
          </cell>
          <cell r="B648">
            <v>5.9379999999999997</v>
          </cell>
          <cell r="C648">
            <v>1.431</v>
          </cell>
          <cell r="D648">
            <v>1.165</v>
          </cell>
          <cell r="E648">
            <v>3.3420000000000001</v>
          </cell>
        </row>
        <row r="649">
          <cell r="A649">
            <v>64.7</v>
          </cell>
          <cell r="B649">
            <v>5.9509999999999996</v>
          </cell>
          <cell r="C649">
            <v>1.4339999999999999</v>
          </cell>
          <cell r="D649">
            <v>1.1679999999999999</v>
          </cell>
          <cell r="E649">
            <v>3.3490000000000002</v>
          </cell>
        </row>
        <row r="650">
          <cell r="A650">
            <v>64.8</v>
          </cell>
          <cell r="B650">
            <v>5.9640000000000004</v>
          </cell>
          <cell r="C650">
            <v>1.4379999999999999</v>
          </cell>
          <cell r="D650">
            <v>1.17</v>
          </cell>
          <cell r="E650">
            <v>3.3559999999999999</v>
          </cell>
        </row>
        <row r="651">
          <cell r="A651">
            <v>64.900000000000006</v>
          </cell>
          <cell r="B651">
            <v>5.9770000000000003</v>
          </cell>
          <cell r="C651">
            <v>1.4410000000000001</v>
          </cell>
          <cell r="D651">
            <v>1.173</v>
          </cell>
          <cell r="E651">
            <v>3.3639999999999999</v>
          </cell>
        </row>
        <row r="652">
          <cell r="A652">
            <v>65</v>
          </cell>
          <cell r="B652">
            <v>5.99</v>
          </cell>
          <cell r="C652">
            <v>1.444</v>
          </cell>
          <cell r="D652">
            <v>1.1759999999999999</v>
          </cell>
          <cell r="E652">
            <v>3.371</v>
          </cell>
        </row>
        <row r="653">
          <cell r="A653">
            <v>65.099999999999994</v>
          </cell>
          <cell r="B653">
            <v>6.0039999999999996</v>
          </cell>
          <cell r="C653">
            <v>1.4470000000000001</v>
          </cell>
          <cell r="D653">
            <v>1.1779999999999999</v>
          </cell>
          <cell r="E653">
            <v>3.3780000000000001</v>
          </cell>
        </row>
        <row r="654">
          <cell r="A654">
            <v>65.2</v>
          </cell>
          <cell r="B654">
            <v>6.0170000000000003</v>
          </cell>
          <cell r="C654">
            <v>1.45</v>
          </cell>
          <cell r="D654">
            <v>1.181</v>
          </cell>
          <cell r="E654">
            <v>3.3849999999999998</v>
          </cell>
        </row>
        <row r="655">
          <cell r="A655">
            <v>65.3</v>
          </cell>
          <cell r="B655">
            <v>6.03</v>
          </cell>
          <cell r="C655">
            <v>1.454</v>
          </cell>
          <cell r="D655">
            <v>1.1839999999999999</v>
          </cell>
          <cell r="E655">
            <v>3.3929999999999998</v>
          </cell>
        </row>
        <row r="656">
          <cell r="A656">
            <v>65.400000000000006</v>
          </cell>
          <cell r="B656">
            <v>6.0430000000000001</v>
          </cell>
          <cell r="C656">
            <v>1.4570000000000001</v>
          </cell>
          <cell r="D656">
            <v>1.1859999999999999</v>
          </cell>
          <cell r="E656">
            <v>3.4</v>
          </cell>
        </row>
        <row r="657">
          <cell r="A657">
            <v>65.5</v>
          </cell>
          <cell r="B657">
            <v>6.056</v>
          </cell>
          <cell r="C657">
            <v>1.46</v>
          </cell>
          <cell r="D657">
            <v>1.1890000000000001</v>
          </cell>
          <cell r="E657">
            <v>3.407</v>
          </cell>
        </row>
        <row r="658">
          <cell r="A658">
            <v>65.599999999999994</v>
          </cell>
          <cell r="B658">
            <v>6.069</v>
          </cell>
          <cell r="C658">
            <v>1.4630000000000001</v>
          </cell>
          <cell r="D658">
            <v>1.1910000000000001</v>
          </cell>
          <cell r="E658">
            <v>3.4140000000000001</v>
          </cell>
        </row>
        <row r="659">
          <cell r="A659">
            <v>65.7</v>
          </cell>
          <cell r="B659">
            <v>6.0819999999999999</v>
          </cell>
          <cell r="C659">
            <v>1.466</v>
          </cell>
          <cell r="D659">
            <v>1.194</v>
          </cell>
          <cell r="E659">
            <v>3.4220000000000002</v>
          </cell>
        </row>
        <row r="660">
          <cell r="A660">
            <v>65.8</v>
          </cell>
          <cell r="B660">
            <v>6.0949999999999998</v>
          </cell>
          <cell r="C660">
            <v>1.47</v>
          </cell>
          <cell r="D660">
            <v>1.1970000000000001</v>
          </cell>
          <cell r="E660">
            <v>3.4289999999999998</v>
          </cell>
        </row>
        <row r="661">
          <cell r="A661">
            <v>65.900000000000006</v>
          </cell>
          <cell r="B661">
            <v>6.1079999999999997</v>
          </cell>
          <cell r="C661">
            <v>1.4730000000000001</v>
          </cell>
          <cell r="D661">
            <v>1.1990000000000001</v>
          </cell>
          <cell r="E661">
            <v>3.4359999999999999</v>
          </cell>
        </row>
        <row r="662">
          <cell r="A662">
            <v>66</v>
          </cell>
          <cell r="B662">
            <v>6.1210000000000004</v>
          </cell>
          <cell r="C662">
            <v>1.476</v>
          </cell>
          <cell r="D662">
            <v>1.202</v>
          </cell>
          <cell r="E662">
            <v>3.4430000000000001</v>
          </cell>
        </row>
        <row r="663">
          <cell r="A663">
            <v>66.099999999999994</v>
          </cell>
          <cell r="B663">
            <v>6.1340000000000003</v>
          </cell>
          <cell r="C663">
            <v>1.4790000000000001</v>
          </cell>
          <cell r="D663">
            <v>1.2050000000000001</v>
          </cell>
          <cell r="E663">
            <v>3.4510000000000001</v>
          </cell>
        </row>
        <row r="664">
          <cell r="A664">
            <v>66.2</v>
          </cell>
          <cell r="B664">
            <v>6.1479999999999997</v>
          </cell>
          <cell r="C664">
            <v>1.482</v>
          </cell>
          <cell r="D664">
            <v>1.2070000000000001</v>
          </cell>
          <cell r="E664">
            <v>3.4580000000000002</v>
          </cell>
        </row>
        <row r="665">
          <cell r="A665">
            <v>66.3</v>
          </cell>
          <cell r="B665">
            <v>6.1609999999999996</v>
          </cell>
          <cell r="C665">
            <v>1.486</v>
          </cell>
          <cell r="D665">
            <v>1.21</v>
          </cell>
          <cell r="E665">
            <v>3.4649999999999999</v>
          </cell>
        </row>
        <row r="666">
          <cell r="A666">
            <v>66.400000000000006</v>
          </cell>
          <cell r="B666">
            <v>6.1740000000000004</v>
          </cell>
          <cell r="C666">
            <v>1.4890000000000001</v>
          </cell>
          <cell r="D666">
            <v>1.212</v>
          </cell>
          <cell r="E666">
            <v>3.472</v>
          </cell>
        </row>
        <row r="667">
          <cell r="A667">
            <v>66.5</v>
          </cell>
          <cell r="B667">
            <v>6.1870000000000003</v>
          </cell>
          <cell r="C667">
            <v>1.492</v>
          </cell>
          <cell r="D667">
            <v>1.2150000000000001</v>
          </cell>
          <cell r="E667">
            <v>3.48</v>
          </cell>
        </row>
        <row r="668">
          <cell r="A668">
            <v>66.599999999999994</v>
          </cell>
          <cell r="B668">
            <v>6.2</v>
          </cell>
          <cell r="C668">
            <v>1.4950000000000001</v>
          </cell>
          <cell r="D668">
            <v>1.218</v>
          </cell>
          <cell r="E668">
            <v>3.4870000000000001</v>
          </cell>
        </row>
        <row r="669">
          <cell r="A669">
            <v>66.7</v>
          </cell>
          <cell r="B669">
            <v>6.2130000000000001</v>
          </cell>
          <cell r="C669">
            <v>1.498</v>
          </cell>
          <cell r="D669">
            <v>1.22</v>
          </cell>
          <cell r="E669">
            <v>3.4940000000000002</v>
          </cell>
        </row>
        <row r="670">
          <cell r="A670">
            <v>66.8</v>
          </cell>
          <cell r="B670">
            <v>6.226</v>
          </cell>
          <cell r="C670">
            <v>1.502</v>
          </cell>
          <cell r="D670">
            <v>1.2230000000000001</v>
          </cell>
          <cell r="E670">
            <v>3.5009999999999999</v>
          </cell>
        </row>
        <row r="671">
          <cell r="A671">
            <v>66.900000000000006</v>
          </cell>
          <cell r="B671">
            <v>6.2389999999999999</v>
          </cell>
          <cell r="C671">
            <v>1.5049999999999999</v>
          </cell>
          <cell r="D671">
            <v>1.2250000000000001</v>
          </cell>
          <cell r="E671">
            <v>3.5089999999999999</v>
          </cell>
        </row>
        <row r="672">
          <cell r="A672">
            <v>67</v>
          </cell>
          <cell r="B672">
            <v>6.2519999999999998</v>
          </cell>
          <cell r="C672">
            <v>1.508</v>
          </cell>
          <cell r="D672">
            <v>1.228</v>
          </cell>
          <cell r="E672">
            <v>3.516</v>
          </cell>
        </row>
        <row r="673">
          <cell r="A673">
            <v>67.099999999999994</v>
          </cell>
          <cell r="B673">
            <v>6.2649999999999997</v>
          </cell>
          <cell r="C673">
            <v>1.5109999999999999</v>
          </cell>
          <cell r="D673">
            <v>1.2310000000000001</v>
          </cell>
          <cell r="E673">
            <v>3.5230000000000001</v>
          </cell>
        </row>
        <row r="674">
          <cell r="A674">
            <v>67.2</v>
          </cell>
          <cell r="B674">
            <v>6.2779999999999996</v>
          </cell>
          <cell r="C674">
            <v>1.514</v>
          </cell>
          <cell r="D674">
            <v>1.2330000000000001</v>
          </cell>
          <cell r="E674">
            <v>3.53</v>
          </cell>
        </row>
        <row r="675">
          <cell r="A675">
            <v>67.3</v>
          </cell>
          <cell r="B675">
            <v>6.2910000000000004</v>
          </cell>
          <cell r="C675">
            <v>1.518</v>
          </cell>
          <cell r="D675">
            <v>1.236</v>
          </cell>
          <cell r="E675">
            <v>3.5369999999999999</v>
          </cell>
        </row>
        <row r="676">
          <cell r="A676">
            <v>67.400000000000006</v>
          </cell>
          <cell r="B676">
            <v>6.3040000000000003</v>
          </cell>
          <cell r="C676">
            <v>1.5209999999999999</v>
          </cell>
          <cell r="D676">
            <v>1.2390000000000001</v>
          </cell>
          <cell r="E676">
            <v>3.5449999999999999</v>
          </cell>
        </row>
        <row r="677">
          <cell r="A677">
            <v>67.5</v>
          </cell>
          <cell r="B677">
            <v>6.3170000000000002</v>
          </cell>
          <cell r="C677">
            <v>1.524</v>
          </cell>
          <cell r="D677">
            <v>1.2410000000000001</v>
          </cell>
          <cell r="E677">
            <v>3.552</v>
          </cell>
        </row>
        <row r="678">
          <cell r="A678">
            <v>67.599999999999994</v>
          </cell>
          <cell r="B678">
            <v>6.33</v>
          </cell>
          <cell r="C678">
            <v>1.5269999999999999</v>
          </cell>
          <cell r="D678">
            <v>1.244</v>
          </cell>
          <cell r="E678">
            <v>3.5590000000000002</v>
          </cell>
        </row>
        <row r="679">
          <cell r="A679">
            <v>67.7</v>
          </cell>
          <cell r="B679">
            <v>6.343</v>
          </cell>
          <cell r="C679">
            <v>1.53</v>
          </cell>
          <cell r="D679">
            <v>1.246</v>
          </cell>
          <cell r="E679">
            <v>3.5659999999999998</v>
          </cell>
        </row>
        <row r="680">
          <cell r="A680">
            <v>67.8</v>
          </cell>
          <cell r="B680">
            <v>6.3559999999999999</v>
          </cell>
          <cell r="C680">
            <v>1.5329999999999999</v>
          </cell>
          <cell r="D680">
            <v>1.2490000000000001</v>
          </cell>
          <cell r="E680">
            <v>3.573</v>
          </cell>
        </row>
        <row r="681">
          <cell r="A681">
            <v>67.900000000000006</v>
          </cell>
          <cell r="B681">
            <v>6.3689999999999998</v>
          </cell>
          <cell r="C681">
            <v>1.5369999999999999</v>
          </cell>
          <cell r="D681">
            <v>1.252</v>
          </cell>
          <cell r="E681">
            <v>3.581</v>
          </cell>
        </row>
        <row r="682">
          <cell r="A682">
            <v>68</v>
          </cell>
          <cell r="B682">
            <v>6.3819999999999997</v>
          </cell>
          <cell r="C682">
            <v>1.54</v>
          </cell>
          <cell r="D682">
            <v>1.254</v>
          </cell>
          <cell r="E682">
            <v>3.5880000000000001</v>
          </cell>
        </row>
        <row r="683">
          <cell r="A683">
            <v>68.099999999999994</v>
          </cell>
          <cell r="B683">
            <v>6.3949999999999996</v>
          </cell>
          <cell r="C683">
            <v>1.5429999999999999</v>
          </cell>
          <cell r="D683">
            <v>1.2569999999999999</v>
          </cell>
          <cell r="E683">
            <v>3.5950000000000002</v>
          </cell>
        </row>
        <row r="684">
          <cell r="A684">
            <v>68.2</v>
          </cell>
          <cell r="B684">
            <v>6.4080000000000004</v>
          </cell>
          <cell r="C684">
            <v>1.546</v>
          </cell>
          <cell r="D684">
            <v>1.2589999999999999</v>
          </cell>
          <cell r="E684">
            <v>3.6019999999999999</v>
          </cell>
        </row>
        <row r="685">
          <cell r="A685">
            <v>68.3</v>
          </cell>
          <cell r="B685">
            <v>6.4210000000000003</v>
          </cell>
          <cell r="C685">
            <v>1.5489999999999999</v>
          </cell>
          <cell r="D685">
            <v>1.262</v>
          </cell>
          <cell r="E685">
            <v>3.609</v>
          </cell>
        </row>
        <row r="686">
          <cell r="A686">
            <v>68.400000000000006</v>
          </cell>
          <cell r="B686">
            <v>6.4340000000000002</v>
          </cell>
          <cell r="C686">
            <v>1.552</v>
          </cell>
          <cell r="D686">
            <v>1.2649999999999999</v>
          </cell>
          <cell r="E686">
            <v>3.617</v>
          </cell>
        </row>
        <row r="687">
          <cell r="A687">
            <v>68.5</v>
          </cell>
          <cell r="B687">
            <v>6.4470000000000001</v>
          </cell>
          <cell r="C687">
            <v>1.556</v>
          </cell>
          <cell r="D687">
            <v>1.2669999999999999</v>
          </cell>
          <cell r="E687">
            <v>3.6240000000000001</v>
          </cell>
        </row>
        <row r="688">
          <cell r="A688">
            <v>68.599999999999994</v>
          </cell>
          <cell r="B688">
            <v>6.46</v>
          </cell>
          <cell r="C688">
            <v>1.5589999999999999</v>
          </cell>
          <cell r="D688">
            <v>1.27</v>
          </cell>
          <cell r="E688">
            <v>3.6309999999999998</v>
          </cell>
        </row>
        <row r="689">
          <cell r="A689">
            <v>68.7</v>
          </cell>
          <cell r="B689">
            <v>6.4729999999999999</v>
          </cell>
          <cell r="C689">
            <v>1.5620000000000001</v>
          </cell>
          <cell r="D689">
            <v>1.272</v>
          </cell>
          <cell r="E689">
            <v>3.6379999999999999</v>
          </cell>
        </row>
        <row r="690">
          <cell r="A690">
            <v>68.8</v>
          </cell>
          <cell r="B690">
            <v>6.4850000000000003</v>
          </cell>
          <cell r="C690">
            <v>1.5649999999999999</v>
          </cell>
          <cell r="D690">
            <v>1.2749999999999999</v>
          </cell>
          <cell r="E690">
            <v>3.645</v>
          </cell>
        </row>
        <row r="691">
          <cell r="A691">
            <v>68.900000000000006</v>
          </cell>
          <cell r="B691">
            <v>6.4980000000000002</v>
          </cell>
          <cell r="C691">
            <v>1.5680000000000001</v>
          </cell>
          <cell r="D691">
            <v>1.278</v>
          </cell>
          <cell r="E691">
            <v>3.6520000000000001</v>
          </cell>
        </row>
        <row r="692">
          <cell r="A692">
            <v>69</v>
          </cell>
          <cell r="B692">
            <v>6.5110000000000001</v>
          </cell>
          <cell r="C692">
            <v>1.571</v>
          </cell>
          <cell r="D692">
            <v>1.28</v>
          </cell>
          <cell r="E692">
            <v>3.66</v>
          </cell>
        </row>
        <row r="693">
          <cell r="A693">
            <v>69.099999999999994</v>
          </cell>
          <cell r="B693">
            <v>6.524</v>
          </cell>
          <cell r="C693">
            <v>1.575</v>
          </cell>
          <cell r="D693">
            <v>1.2829999999999999</v>
          </cell>
          <cell r="E693">
            <v>3.6669999999999998</v>
          </cell>
        </row>
        <row r="694">
          <cell r="A694">
            <v>69.2</v>
          </cell>
          <cell r="B694">
            <v>6.5369999999999999</v>
          </cell>
          <cell r="C694">
            <v>1.5780000000000001</v>
          </cell>
          <cell r="D694">
            <v>1.2849999999999999</v>
          </cell>
          <cell r="E694">
            <v>3.6739999999999999</v>
          </cell>
        </row>
        <row r="695">
          <cell r="A695">
            <v>69.3</v>
          </cell>
          <cell r="B695">
            <v>6.55</v>
          </cell>
          <cell r="C695">
            <v>1.581</v>
          </cell>
          <cell r="D695">
            <v>1.288</v>
          </cell>
          <cell r="E695">
            <v>3.681</v>
          </cell>
        </row>
        <row r="696">
          <cell r="A696">
            <v>69.400000000000006</v>
          </cell>
          <cell r="B696">
            <v>6.5629999999999997</v>
          </cell>
          <cell r="C696">
            <v>1.5840000000000001</v>
          </cell>
          <cell r="D696">
            <v>1.2909999999999999</v>
          </cell>
          <cell r="E696">
            <v>3.6880000000000002</v>
          </cell>
        </row>
        <row r="697">
          <cell r="A697">
            <v>69.5</v>
          </cell>
          <cell r="B697">
            <v>6.5759999999999996</v>
          </cell>
          <cell r="C697">
            <v>1.587</v>
          </cell>
          <cell r="D697">
            <v>1.2929999999999999</v>
          </cell>
          <cell r="E697">
            <v>3.6949999999999998</v>
          </cell>
        </row>
        <row r="698">
          <cell r="A698">
            <v>69.599999999999994</v>
          </cell>
          <cell r="B698">
            <v>6.5890000000000004</v>
          </cell>
          <cell r="C698">
            <v>1.59</v>
          </cell>
          <cell r="D698">
            <v>1.296</v>
          </cell>
          <cell r="E698">
            <v>3.7029999999999998</v>
          </cell>
        </row>
        <row r="699">
          <cell r="A699">
            <v>69.7</v>
          </cell>
          <cell r="B699">
            <v>6.601</v>
          </cell>
          <cell r="C699">
            <v>1.593</v>
          </cell>
          <cell r="D699">
            <v>1.298</v>
          </cell>
          <cell r="E699">
            <v>3.71</v>
          </cell>
        </row>
        <row r="700">
          <cell r="A700">
            <v>69.8</v>
          </cell>
          <cell r="B700">
            <v>6.6139999999999999</v>
          </cell>
          <cell r="C700">
            <v>1.597</v>
          </cell>
          <cell r="D700">
            <v>1.3009999999999999</v>
          </cell>
          <cell r="E700">
            <v>3.7170000000000001</v>
          </cell>
        </row>
        <row r="701">
          <cell r="A701">
            <v>69.900000000000006</v>
          </cell>
          <cell r="B701">
            <v>6.6269999999999998</v>
          </cell>
          <cell r="C701">
            <v>1.6</v>
          </cell>
          <cell r="D701">
            <v>1.304</v>
          </cell>
          <cell r="E701">
            <v>3.7240000000000002</v>
          </cell>
        </row>
        <row r="702">
          <cell r="A702">
            <v>70</v>
          </cell>
          <cell r="B702">
            <v>6.64</v>
          </cell>
          <cell r="C702">
            <v>1.603</v>
          </cell>
          <cell r="D702">
            <v>1.306</v>
          </cell>
          <cell r="E702">
            <v>3.7309999999999999</v>
          </cell>
        </row>
        <row r="703">
          <cell r="A703">
            <v>70.099999999999994</v>
          </cell>
          <cell r="B703">
            <v>6.6529999999999996</v>
          </cell>
          <cell r="C703">
            <v>1.6060000000000001</v>
          </cell>
          <cell r="D703">
            <v>1.3089999999999999</v>
          </cell>
          <cell r="E703">
            <v>3.738</v>
          </cell>
        </row>
        <row r="704">
          <cell r="A704">
            <v>70.2</v>
          </cell>
          <cell r="B704">
            <v>6.6660000000000004</v>
          </cell>
          <cell r="C704">
            <v>1.609</v>
          </cell>
          <cell r="D704">
            <v>1.3109999999999999</v>
          </cell>
          <cell r="E704">
            <v>3.7450000000000001</v>
          </cell>
        </row>
        <row r="705">
          <cell r="A705">
            <v>70.3</v>
          </cell>
          <cell r="B705">
            <v>6.6790000000000003</v>
          </cell>
          <cell r="C705">
            <v>1.6120000000000001</v>
          </cell>
          <cell r="D705">
            <v>1.3140000000000001</v>
          </cell>
          <cell r="E705">
            <v>3.7519999999999998</v>
          </cell>
        </row>
        <row r="706">
          <cell r="A706">
            <v>70.400000000000006</v>
          </cell>
          <cell r="B706">
            <v>6.6909999999999998</v>
          </cell>
          <cell r="C706">
            <v>1.615</v>
          </cell>
          <cell r="D706">
            <v>1.3160000000000001</v>
          </cell>
          <cell r="E706">
            <v>3.7589999999999999</v>
          </cell>
        </row>
        <row r="707">
          <cell r="A707">
            <v>70.5</v>
          </cell>
          <cell r="B707">
            <v>6.7039999999999997</v>
          </cell>
          <cell r="C707">
            <v>1.619</v>
          </cell>
          <cell r="D707">
            <v>1.319</v>
          </cell>
          <cell r="E707">
            <v>3.7669999999999999</v>
          </cell>
        </row>
        <row r="708">
          <cell r="A708">
            <v>70.599999999999994</v>
          </cell>
          <cell r="B708">
            <v>6.7169999999999996</v>
          </cell>
          <cell r="C708">
            <v>1.6220000000000001</v>
          </cell>
          <cell r="D708">
            <v>1.3220000000000001</v>
          </cell>
          <cell r="E708">
            <v>3.774</v>
          </cell>
        </row>
        <row r="709">
          <cell r="A709">
            <v>70.7</v>
          </cell>
          <cell r="B709">
            <v>6.73</v>
          </cell>
          <cell r="C709">
            <v>1.625</v>
          </cell>
          <cell r="D709">
            <v>1.3240000000000001</v>
          </cell>
          <cell r="E709">
            <v>3.7810000000000001</v>
          </cell>
        </row>
        <row r="710">
          <cell r="A710">
            <v>70.8</v>
          </cell>
          <cell r="B710">
            <v>6.742</v>
          </cell>
          <cell r="C710">
            <v>1.6279999999999999</v>
          </cell>
          <cell r="D710">
            <v>1.327</v>
          </cell>
          <cell r="E710">
            <v>3.7879999999999998</v>
          </cell>
        </row>
        <row r="711">
          <cell r="A711">
            <v>70.900000000000006</v>
          </cell>
          <cell r="B711">
            <v>6.7549999999999999</v>
          </cell>
          <cell r="C711">
            <v>1.631</v>
          </cell>
          <cell r="D711">
            <v>1.329</v>
          </cell>
          <cell r="E711">
            <v>3.7949999999999999</v>
          </cell>
        </row>
        <row r="712">
          <cell r="A712">
            <v>71</v>
          </cell>
          <cell r="B712">
            <v>6.7679999999999998</v>
          </cell>
          <cell r="C712">
            <v>1.6339999999999999</v>
          </cell>
          <cell r="D712">
            <v>1.3320000000000001</v>
          </cell>
          <cell r="E712">
            <v>3.802</v>
          </cell>
        </row>
        <row r="713">
          <cell r="A713">
            <v>71.099999999999994</v>
          </cell>
          <cell r="B713">
            <v>6.7809999999999997</v>
          </cell>
          <cell r="C713">
            <v>1.637</v>
          </cell>
          <cell r="D713">
            <v>1.3340000000000001</v>
          </cell>
          <cell r="E713">
            <v>3.8090000000000002</v>
          </cell>
        </row>
        <row r="714">
          <cell r="A714">
            <v>71.2</v>
          </cell>
          <cell r="B714">
            <v>6.7939999999999996</v>
          </cell>
          <cell r="C714">
            <v>1.64</v>
          </cell>
          <cell r="D714">
            <v>1.337</v>
          </cell>
          <cell r="E714">
            <v>3.8159999999999998</v>
          </cell>
        </row>
        <row r="715">
          <cell r="A715">
            <v>71.3</v>
          </cell>
          <cell r="B715">
            <v>6.806</v>
          </cell>
          <cell r="C715">
            <v>1.6439999999999999</v>
          </cell>
          <cell r="D715">
            <v>1.34</v>
          </cell>
          <cell r="E715">
            <v>3.823</v>
          </cell>
        </row>
        <row r="716">
          <cell r="A716">
            <v>71.400000000000006</v>
          </cell>
          <cell r="B716">
            <v>6.819</v>
          </cell>
          <cell r="C716">
            <v>1.647</v>
          </cell>
          <cell r="D716">
            <v>1.3420000000000001</v>
          </cell>
          <cell r="E716">
            <v>3.83</v>
          </cell>
        </row>
        <row r="717">
          <cell r="A717">
            <v>71.5</v>
          </cell>
          <cell r="B717">
            <v>6.8319999999999999</v>
          </cell>
          <cell r="C717">
            <v>1.65</v>
          </cell>
          <cell r="D717">
            <v>1.345</v>
          </cell>
          <cell r="E717">
            <v>3.8370000000000002</v>
          </cell>
        </row>
        <row r="718">
          <cell r="A718">
            <v>71.599999999999994</v>
          </cell>
          <cell r="B718">
            <v>6.8440000000000003</v>
          </cell>
          <cell r="C718">
            <v>1.653</v>
          </cell>
          <cell r="D718">
            <v>1.347</v>
          </cell>
          <cell r="E718">
            <v>3.8439999999999999</v>
          </cell>
        </row>
        <row r="719">
          <cell r="A719">
            <v>71.7</v>
          </cell>
          <cell r="B719">
            <v>6.8570000000000002</v>
          </cell>
          <cell r="C719">
            <v>1.6559999999999999</v>
          </cell>
          <cell r="D719">
            <v>1.35</v>
          </cell>
          <cell r="E719">
            <v>3.851</v>
          </cell>
        </row>
        <row r="720">
          <cell r="A720">
            <v>71.8</v>
          </cell>
          <cell r="B720">
            <v>6.87</v>
          </cell>
          <cell r="C720">
            <v>1.659</v>
          </cell>
          <cell r="D720">
            <v>1.3520000000000001</v>
          </cell>
          <cell r="E720">
            <v>3.8580000000000001</v>
          </cell>
        </row>
        <row r="721">
          <cell r="A721">
            <v>71.900000000000006</v>
          </cell>
          <cell r="B721">
            <v>6.883</v>
          </cell>
          <cell r="C721">
            <v>1.6619999999999999</v>
          </cell>
          <cell r="D721">
            <v>1.355</v>
          </cell>
          <cell r="E721">
            <v>3.8660000000000001</v>
          </cell>
        </row>
        <row r="722">
          <cell r="A722">
            <v>72</v>
          </cell>
          <cell r="B722">
            <v>6.8949999999999996</v>
          </cell>
          <cell r="C722">
            <v>1.665</v>
          </cell>
          <cell r="D722">
            <v>1.357</v>
          </cell>
          <cell r="E722">
            <v>3.8730000000000002</v>
          </cell>
        </row>
        <row r="723">
          <cell r="A723">
            <v>72.099999999999994</v>
          </cell>
          <cell r="B723">
            <v>6.9080000000000004</v>
          </cell>
          <cell r="C723">
            <v>1.6679999999999999</v>
          </cell>
          <cell r="D723">
            <v>1.36</v>
          </cell>
          <cell r="E723">
            <v>3.88</v>
          </cell>
        </row>
        <row r="724">
          <cell r="A724">
            <v>72.2</v>
          </cell>
          <cell r="B724">
            <v>6.9210000000000003</v>
          </cell>
          <cell r="C724">
            <v>1.671</v>
          </cell>
          <cell r="D724">
            <v>1.3620000000000001</v>
          </cell>
          <cell r="E724">
            <v>3.887</v>
          </cell>
        </row>
        <row r="725">
          <cell r="A725">
            <v>72.3</v>
          </cell>
          <cell r="B725">
            <v>6.9329999999999998</v>
          </cell>
          <cell r="C725">
            <v>1.675</v>
          </cell>
          <cell r="D725">
            <v>1.365</v>
          </cell>
          <cell r="E725">
            <v>3.8940000000000001</v>
          </cell>
        </row>
        <row r="726">
          <cell r="A726">
            <v>72.400000000000006</v>
          </cell>
          <cell r="B726">
            <v>6.9459999999999997</v>
          </cell>
          <cell r="C726">
            <v>1.6779999999999999</v>
          </cell>
          <cell r="D726">
            <v>1.3680000000000001</v>
          </cell>
          <cell r="E726">
            <v>3.9009999999999998</v>
          </cell>
        </row>
        <row r="727">
          <cell r="A727">
            <v>72.5</v>
          </cell>
          <cell r="B727">
            <v>6.9589999999999996</v>
          </cell>
          <cell r="C727">
            <v>1.681</v>
          </cell>
          <cell r="D727">
            <v>1.37</v>
          </cell>
          <cell r="E727">
            <v>3.9079999999999999</v>
          </cell>
        </row>
        <row r="728">
          <cell r="A728">
            <v>72.599999999999994</v>
          </cell>
          <cell r="B728">
            <v>6.9710000000000001</v>
          </cell>
          <cell r="C728">
            <v>1.6839999999999999</v>
          </cell>
          <cell r="D728">
            <v>1.373</v>
          </cell>
          <cell r="E728">
            <v>3.915</v>
          </cell>
        </row>
        <row r="729">
          <cell r="A729">
            <v>72.7</v>
          </cell>
          <cell r="B729">
            <v>6.984</v>
          </cell>
          <cell r="C729">
            <v>1.6870000000000001</v>
          </cell>
          <cell r="D729">
            <v>1.375</v>
          </cell>
          <cell r="E729">
            <v>3.9220000000000002</v>
          </cell>
        </row>
        <row r="730">
          <cell r="A730">
            <v>72.8</v>
          </cell>
          <cell r="B730">
            <v>6.9960000000000004</v>
          </cell>
          <cell r="C730">
            <v>1.69</v>
          </cell>
          <cell r="D730">
            <v>1.3779999999999999</v>
          </cell>
          <cell r="E730">
            <v>3.9289999999999998</v>
          </cell>
        </row>
        <row r="731">
          <cell r="A731">
            <v>72.900000000000006</v>
          </cell>
          <cell r="B731">
            <v>7.0090000000000003</v>
          </cell>
          <cell r="C731">
            <v>1.6930000000000001</v>
          </cell>
          <cell r="D731">
            <v>1.38</v>
          </cell>
          <cell r="E731">
            <v>3.9359999999999999</v>
          </cell>
        </row>
        <row r="732">
          <cell r="A732">
            <v>73</v>
          </cell>
          <cell r="B732">
            <v>7.0220000000000002</v>
          </cell>
          <cell r="C732">
            <v>1.696</v>
          </cell>
          <cell r="D732">
            <v>1.383</v>
          </cell>
          <cell r="E732">
            <v>3.9430000000000001</v>
          </cell>
        </row>
        <row r="733">
          <cell r="A733">
            <v>73.099999999999994</v>
          </cell>
          <cell r="B733">
            <v>7.0339999999999998</v>
          </cell>
          <cell r="C733">
            <v>1.6990000000000001</v>
          </cell>
          <cell r="D733">
            <v>1.385</v>
          </cell>
          <cell r="E733">
            <v>3.95</v>
          </cell>
        </row>
        <row r="734">
          <cell r="A734">
            <v>73.2</v>
          </cell>
          <cell r="B734">
            <v>7.0469999999999997</v>
          </cell>
          <cell r="C734">
            <v>1.702</v>
          </cell>
          <cell r="D734">
            <v>1.3879999999999999</v>
          </cell>
          <cell r="E734">
            <v>3.9569999999999999</v>
          </cell>
        </row>
        <row r="735">
          <cell r="A735">
            <v>73.3</v>
          </cell>
          <cell r="B735">
            <v>7.0590000000000002</v>
          </cell>
          <cell r="C735">
            <v>1.7050000000000001</v>
          </cell>
          <cell r="D735">
            <v>1.39</v>
          </cell>
          <cell r="E735">
            <v>3.964</v>
          </cell>
        </row>
        <row r="736">
          <cell r="A736">
            <v>73.400000000000006</v>
          </cell>
          <cell r="B736">
            <v>7.0720000000000001</v>
          </cell>
          <cell r="C736">
            <v>1.708</v>
          </cell>
          <cell r="D736">
            <v>1.393</v>
          </cell>
          <cell r="E736">
            <v>3.9710000000000001</v>
          </cell>
        </row>
        <row r="737">
          <cell r="A737">
            <v>73.5</v>
          </cell>
          <cell r="B737">
            <v>7.0839999999999996</v>
          </cell>
          <cell r="C737">
            <v>1.7110000000000001</v>
          </cell>
          <cell r="D737">
            <v>1.395</v>
          </cell>
          <cell r="E737">
            <v>3.9769999999999999</v>
          </cell>
        </row>
        <row r="738">
          <cell r="A738">
            <v>73.599999999999994</v>
          </cell>
          <cell r="B738">
            <v>7.0970000000000004</v>
          </cell>
          <cell r="C738">
            <v>1.7150000000000001</v>
          </cell>
          <cell r="D738">
            <v>1.3979999999999999</v>
          </cell>
          <cell r="E738">
            <v>3.984</v>
          </cell>
        </row>
        <row r="739">
          <cell r="A739">
            <v>73.7</v>
          </cell>
          <cell r="B739">
            <v>7.109</v>
          </cell>
          <cell r="C739">
            <v>1.718</v>
          </cell>
          <cell r="D739">
            <v>1.4</v>
          </cell>
          <cell r="E739">
            <v>3.9910000000000001</v>
          </cell>
        </row>
        <row r="740">
          <cell r="A740">
            <v>73.8</v>
          </cell>
          <cell r="B740">
            <v>7.1219999999999999</v>
          </cell>
          <cell r="C740">
            <v>1.7210000000000001</v>
          </cell>
          <cell r="D740">
            <v>1.403</v>
          </cell>
          <cell r="E740">
            <v>3.9980000000000002</v>
          </cell>
        </row>
        <row r="741">
          <cell r="A741">
            <v>73.900000000000006</v>
          </cell>
          <cell r="B741">
            <v>7.1340000000000003</v>
          </cell>
          <cell r="C741">
            <v>1.724</v>
          </cell>
          <cell r="D741">
            <v>1.4059999999999999</v>
          </cell>
          <cell r="E741">
            <v>4.0049999999999999</v>
          </cell>
        </row>
        <row r="742">
          <cell r="A742">
            <v>74</v>
          </cell>
          <cell r="B742">
            <v>7.1470000000000002</v>
          </cell>
          <cell r="C742">
            <v>1.7270000000000001</v>
          </cell>
          <cell r="D742">
            <v>1.4079999999999999</v>
          </cell>
          <cell r="E742">
            <v>4.0119999999999996</v>
          </cell>
        </row>
        <row r="743">
          <cell r="A743">
            <v>74.099999999999994</v>
          </cell>
          <cell r="B743">
            <v>7.1589999999999998</v>
          </cell>
          <cell r="C743">
            <v>1.73</v>
          </cell>
          <cell r="D743">
            <v>1.411</v>
          </cell>
          <cell r="E743">
            <v>4.0190000000000001</v>
          </cell>
        </row>
        <row r="744">
          <cell r="A744">
            <v>74.2</v>
          </cell>
          <cell r="B744">
            <v>7.1719999999999997</v>
          </cell>
          <cell r="C744">
            <v>1.7330000000000001</v>
          </cell>
          <cell r="D744">
            <v>1.413</v>
          </cell>
          <cell r="E744">
            <v>4.0259999999999998</v>
          </cell>
        </row>
        <row r="745">
          <cell r="A745">
            <v>74.3</v>
          </cell>
          <cell r="B745">
            <v>7.1840000000000002</v>
          </cell>
          <cell r="C745">
            <v>1.736</v>
          </cell>
          <cell r="D745">
            <v>1.4159999999999999</v>
          </cell>
          <cell r="E745">
            <v>4.0330000000000004</v>
          </cell>
        </row>
        <row r="746">
          <cell r="A746">
            <v>74.400000000000006</v>
          </cell>
          <cell r="B746">
            <v>7.1970000000000001</v>
          </cell>
          <cell r="C746">
            <v>1.7390000000000001</v>
          </cell>
          <cell r="D746">
            <v>1.4179999999999999</v>
          </cell>
          <cell r="E746">
            <v>4.04</v>
          </cell>
        </row>
        <row r="747">
          <cell r="A747">
            <v>74.5</v>
          </cell>
          <cell r="B747">
            <v>7.2089999999999996</v>
          </cell>
          <cell r="C747">
            <v>1.742</v>
          </cell>
          <cell r="D747">
            <v>1.421</v>
          </cell>
          <cell r="E747">
            <v>4.0469999999999997</v>
          </cell>
        </row>
        <row r="748">
          <cell r="A748">
            <v>74.599999999999994</v>
          </cell>
          <cell r="B748">
            <v>7.2220000000000004</v>
          </cell>
          <cell r="C748">
            <v>1.7450000000000001</v>
          </cell>
          <cell r="D748">
            <v>1.423</v>
          </cell>
          <cell r="E748">
            <v>4.0540000000000003</v>
          </cell>
        </row>
        <row r="749">
          <cell r="A749">
            <v>74.7</v>
          </cell>
          <cell r="B749">
            <v>7.234</v>
          </cell>
          <cell r="C749">
            <v>1.748</v>
          </cell>
          <cell r="D749">
            <v>1.4259999999999999</v>
          </cell>
          <cell r="E749">
            <v>4.0609999999999999</v>
          </cell>
        </row>
        <row r="750">
          <cell r="A750">
            <v>74.8</v>
          </cell>
          <cell r="B750">
            <v>7.2469999999999999</v>
          </cell>
          <cell r="C750">
            <v>1.7509999999999999</v>
          </cell>
          <cell r="D750">
            <v>1.4279999999999999</v>
          </cell>
          <cell r="E750">
            <v>4.0670000000000002</v>
          </cell>
        </row>
        <row r="751">
          <cell r="A751">
            <v>74.900000000000006</v>
          </cell>
          <cell r="B751">
            <v>7.2590000000000003</v>
          </cell>
          <cell r="C751">
            <v>1.754</v>
          </cell>
          <cell r="D751">
            <v>1.431</v>
          </cell>
          <cell r="E751">
            <v>4.0739999999999998</v>
          </cell>
        </row>
        <row r="752">
          <cell r="A752">
            <v>75</v>
          </cell>
          <cell r="B752">
            <v>7.2709999999999999</v>
          </cell>
          <cell r="C752">
            <v>1.7569999999999999</v>
          </cell>
          <cell r="D752">
            <v>1.4330000000000001</v>
          </cell>
          <cell r="E752">
            <v>4.0810000000000004</v>
          </cell>
        </row>
        <row r="753">
          <cell r="A753">
            <v>75.099999999999994</v>
          </cell>
          <cell r="B753">
            <v>7.2839999999999998</v>
          </cell>
          <cell r="C753">
            <v>1.76</v>
          </cell>
          <cell r="D753">
            <v>1.4359999999999999</v>
          </cell>
          <cell r="E753">
            <v>4.0880000000000001</v>
          </cell>
        </row>
        <row r="754">
          <cell r="A754">
            <v>75.2</v>
          </cell>
          <cell r="B754">
            <v>7.2960000000000003</v>
          </cell>
          <cell r="C754">
            <v>1.7629999999999999</v>
          </cell>
          <cell r="D754">
            <v>1.4379999999999999</v>
          </cell>
          <cell r="E754">
            <v>4.0949999999999998</v>
          </cell>
        </row>
        <row r="755">
          <cell r="A755">
            <v>75.3</v>
          </cell>
          <cell r="B755">
            <v>7.3079999999999998</v>
          </cell>
          <cell r="C755">
            <v>1.766</v>
          </cell>
          <cell r="D755">
            <v>1.4410000000000001</v>
          </cell>
          <cell r="E755">
            <v>4.1020000000000003</v>
          </cell>
        </row>
        <row r="756">
          <cell r="A756">
            <v>75.400000000000006</v>
          </cell>
          <cell r="B756">
            <v>7.3209999999999997</v>
          </cell>
          <cell r="C756">
            <v>1.7689999999999999</v>
          </cell>
          <cell r="D756">
            <v>1.4430000000000001</v>
          </cell>
          <cell r="E756">
            <v>4.109</v>
          </cell>
        </row>
        <row r="757">
          <cell r="A757">
            <v>75.5</v>
          </cell>
          <cell r="B757">
            <v>7.3330000000000002</v>
          </cell>
          <cell r="C757">
            <v>1.772</v>
          </cell>
          <cell r="D757">
            <v>1.446</v>
          </cell>
          <cell r="E757">
            <v>4.1150000000000002</v>
          </cell>
        </row>
        <row r="758">
          <cell r="A758">
            <v>75.599999999999994</v>
          </cell>
          <cell r="B758">
            <v>7.3449999999999998</v>
          </cell>
          <cell r="C758">
            <v>1.7749999999999999</v>
          </cell>
          <cell r="D758">
            <v>1.448</v>
          </cell>
          <cell r="E758">
            <v>4.1219999999999999</v>
          </cell>
        </row>
        <row r="759">
          <cell r="A759">
            <v>75.7</v>
          </cell>
          <cell r="B759">
            <v>7.3579999999999997</v>
          </cell>
          <cell r="C759">
            <v>1.778</v>
          </cell>
          <cell r="D759">
            <v>1.45</v>
          </cell>
          <cell r="E759">
            <v>4.1289999999999996</v>
          </cell>
        </row>
        <row r="760">
          <cell r="A760">
            <v>75.8</v>
          </cell>
          <cell r="B760">
            <v>7.37</v>
          </cell>
          <cell r="C760">
            <v>1.7809999999999999</v>
          </cell>
          <cell r="D760">
            <v>1.4530000000000001</v>
          </cell>
          <cell r="E760">
            <v>4.1360000000000001</v>
          </cell>
        </row>
        <row r="761">
          <cell r="A761">
            <v>75.900000000000006</v>
          </cell>
          <cell r="B761">
            <v>7.3819999999999997</v>
          </cell>
          <cell r="C761">
            <v>1.784</v>
          </cell>
          <cell r="D761">
            <v>1.4550000000000001</v>
          </cell>
          <cell r="E761">
            <v>4.1429999999999998</v>
          </cell>
        </row>
        <row r="762">
          <cell r="A762">
            <v>76</v>
          </cell>
          <cell r="B762">
            <v>7.3949999999999996</v>
          </cell>
          <cell r="C762">
            <v>1.7869999999999999</v>
          </cell>
          <cell r="D762">
            <v>1.458</v>
          </cell>
          <cell r="E762">
            <v>4.1500000000000004</v>
          </cell>
        </row>
        <row r="763">
          <cell r="A763">
            <v>76.099999999999994</v>
          </cell>
          <cell r="B763">
            <v>7.407</v>
          </cell>
          <cell r="C763">
            <v>1.79</v>
          </cell>
          <cell r="D763">
            <v>1.46</v>
          </cell>
          <cell r="E763">
            <v>4.1559999999999997</v>
          </cell>
        </row>
        <row r="764">
          <cell r="A764">
            <v>76.2</v>
          </cell>
          <cell r="B764">
            <v>7.4189999999999996</v>
          </cell>
          <cell r="C764">
            <v>1.7929999999999999</v>
          </cell>
          <cell r="D764">
            <v>1.4630000000000001</v>
          </cell>
          <cell r="E764">
            <v>4.1630000000000003</v>
          </cell>
        </row>
        <row r="765">
          <cell r="A765">
            <v>76.3</v>
          </cell>
          <cell r="B765">
            <v>7.431</v>
          </cell>
          <cell r="C765">
            <v>1.796</v>
          </cell>
          <cell r="D765">
            <v>1.4650000000000001</v>
          </cell>
          <cell r="E765">
            <v>4.17</v>
          </cell>
        </row>
        <row r="766">
          <cell r="A766">
            <v>76.400000000000006</v>
          </cell>
          <cell r="B766">
            <v>7.444</v>
          </cell>
          <cell r="C766">
            <v>1.7989999999999999</v>
          </cell>
          <cell r="D766">
            <v>1.468</v>
          </cell>
          <cell r="E766">
            <v>4.1769999999999996</v>
          </cell>
        </row>
        <row r="767">
          <cell r="A767">
            <v>76.5</v>
          </cell>
          <cell r="B767">
            <v>7.4560000000000004</v>
          </cell>
          <cell r="C767">
            <v>1.802</v>
          </cell>
          <cell r="D767">
            <v>1.47</v>
          </cell>
          <cell r="E767">
            <v>4.1840000000000002</v>
          </cell>
        </row>
        <row r="768">
          <cell r="A768">
            <v>76.599999999999994</v>
          </cell>
          <cell r="B768">
            <v>7.468</v>
          </cell>
          <cell r="C768">
            <v>1.8049999999999999</v>
          </cell>
          <cell r="D768">
            <v>1.4730000000000001</v>
          </cell>
          <cell r="E768">
            <v>4.1900000000000004</v>
          </cell>
        </row>
        <row r="769">
          <cell r="A769">
            <v>76.7</v>
          </cell>
          <cell r="B769">
            <v>7.48</v>
          </cell>
          <cell r="C769">
            <v>1.8080000000000001</v>
          </cell>
          <cell r="D769">
            <v>1.4750000000000001</v>
          </cell>
          <cell r="E769">
            <v>4.1970000000000001</v>
          </cell>
        </row>
        <row r="770">
          <cell r="A770">
            <v>76.8</v>
          </cell>
          <cell r="B770">
            <v>7.4930000000000003</v>
          </cell>
          <cell r="C770">
            <v>1.8109999999999999</v>
          </cell>
          <cell r="D770">
            <v>1.478</v>
          </cell>
          <cell r="E770">
            <v>4.2039999999999997</v>
          </cell>
        </row>
        <row r="771">
          <cell r="A771">
            <v>76.900000000000006</v>
          </cell>
          <cell r="B771">
            <v>7.5049999999999999</v>
          </cell>
          <cell r="C771">
            <v>1.8140000000000001</v>
          </cell>
          <cell r="D771">
            <v>1.48</v>
          </cell>
          <cell r="E771">
            <v>4.2110000000000003</v>
          </cell>
        </row>
        <row r="772">
          <cell r="A772">
            <v>77</v>
          </cell>
          <cell r="B772">
            <v>7.5170000000000003</v>
          </cell>
          <cell r="C772">
            <v>1.8169999999999999</v>
          </cell>
          <cell r="D772">
            <v>1.4830000000000001</v>
          </cell>
          <cell r="E772">
            <v>4.2169999999999996</v>
          </cell>
        </row>
        <row r="773">
          <cell r="A773">
            <v>77.099999999999994</v>
          </cell>
          <cell r="B773">
            <v>7.5289999999999999</v>
          </cell>
          <cell r="C773">
            <v>1.82</v>
          </cell>
          <cell r="D773">
            <v>1.4850000000000001</v>
          </cell>
          <cell r="E773">
            <v>4.2240000000000002</v>
          </cell>
        </row>
        <row r="774">
          <cell r="A774">
            <v>77.2</v>
          </cell>
          <cell r="B774">
            <v>7.5410000000000004</v>
          </cell>
          <cell r="C774">
            <v>1.823</v>
          </cell>
          <cell r="D774">
            <v>1.4870000000000001</v>
          </cell>
          <cell r="E774">
            <v>4.2309999999999999</v>
          </cell>
        </row>
        <row r="775">
          <cell r="A775">
            <v>77.3</v>
          </cell>
          <cell r="B775">
            <v>7.5529999999999999</v>
          </cell>
          <cell r="C775">
            <v>1.8260000000000001</v>
          </cell>
          <cell r="D775">
            <v>1.49</v>
          </cell>
          <cell r="E775">
            <v>4.2380000000000004</v>
          </cell>
        </row>
        <row r="776">
          <cell r="A776">
            <v>77.400000000000006</v>
          </cell>
          <cell r="B776">
            <v>7.5650000000000004</v>
          </cell>
          <cell r="C776">
            <v>1.829</v>
          </cell>
          <cell r="D776">
            <v>1.492</v>
          </cell>
          <cell r="E776">
            <v>4.2439999999999998</v>
          </cell>
        </row>
        <row r="777">
          <cell r="A777">
            <v>77.5</v>
          </cell>
          <cell r="B777">
            <v>7.577</v>
          </cell>
          <cell r="C777">
            <v>1.8320000000000001</v>
          </cell>
          <cell r="D777">
            <v>1.4950000000000001</v>
          </cell>
          <cell r="E777">
            <v>4.2510000000000003</v>
          </cell>
        </row>
        <row r="778">
          <cell r="A778">
            <v>77.599999999999994</v>
          </cell>
          <cell r="B778">
            <v>7.59</v>
          </cell>
          <cell r="C778">
            <v>1.835</v>
          </cell>
          <cell r="D778">
            <v>1.4970000000000001</v>
          </cell>
          <cell r="E778">
            <v>4.258</v>
          </cell>
        </row>
        <row r="779">
          <cell r="A779">
            <v>77.7</v>
          </cell>
          <cell r="B779">
            <v>7.6020000000000003</v>
          </cell>
          <cell r="C779">
            <v>1.8380000000000001</v>
          </cell>
          <cell r="D779">
            <v>1.5</v>
          </cell>
          <cell r="E779">
            <v>4.2640000000000002</v>
          </cell>
        </row>
        <row r="780">
          <cell r="A780">
            <v>77.8</v>
          </cell>
          <cell r="B780">
            <v>7.6139999999999999</v>
          </cell>
          <cell r="C780">
            <v>1.841</v>
          </cell>
          <cell r="D780">
            <v>1.502</v>
          </cell>
          <cell r="E780">
            <v>4.2709999999999999</v>
          </cell>
        </row>
        <row r="781">
          <cell r="A781">
            <v>77.900000000000006</v>
          </cell>
          <cell r="B781">
            <v>7.6260000000000003</v>
          </cell>
          <cell r="C781">
            <v>1.843</v>
          </cell>
          <cell r="D781">
            <v>1.504</v>
          </cell>
          <cell r="E781">
            <v>4.2779999999999996</v>
          </cell>
        </row>
        <row r="782">
          <cell r="A782">
            <v>78</v>
          </cell>
          <cell r="B782">
            <v>7.6379999999999999</v>
          </cell>
          <cell r="C782">
            <v>1.8460000000000001</v>
          </cell>
          <cell r="D782">
            <v>1.5069999999999999</v>
          </cell>
          <cell r="E782">
            <v>4.2850000000000001</v>
          </cell>
        </row>
        <row r="783">
          <cell r="A783">
            <v>78.099999999999994</v>
          </cell>
          <cell r="B783">
            <v>7.65</v>
          </cell>
          <cell r="C783">
            <v>1.849</v>
          </cell>
          <cell r="D783">
            <v>1.5089999999999999</v>
          </cell>
          <cell r="E783">
            <v>4.2910000000000004</v>
          </cell>
        </row>
        <row r="784">
          <cell r="A784">
            <v>78.2</v>
          </cell>
          <cell r="B784">
            <v>7.6619999999999999</v>
          </cell>
          <cell r="C784">
            <v>1.8520000000000001</v>
          </cell>
          <cell r="D784">
            <v>1.512</v>
          </cell>
          <cell r="E784">
            <v>4.298</v>
          </cell>
        </row>
        <row r="785">
          <cell r="A785">
            <v>78.3</v>
          </cell>
          <cell r="B785">
            <v>7.6740000000000004</v>
          </cell>
          <cell r="C785">
            <v>1.855</v>
          </cell>
          <cell r="D785">
            <v>1.514</v>
          </cell>
          <cell r="E785">
            <v>4.3049999999999997</v>
          </cell>
        </row>
        <row r="786">
          <cell r="A786">
            <v>78.400000000000006</v>
          </cell>
          <cell r="B786">
            <v>7.6859999999999999</v>
          </cell>
          <cell r="C786">
            <v>1.8580000000000001</v>
          </cell>
          <cell r="D786">
            <v>1.5169999999999999</v>
          </cell>
          <cell r="E786">
            <v>4.3109999999999999</v>
          </cell>
        </row>
        <row r="787">
          <cell r="A787">
            <v>78.5</v>
          </cell>
          <cell r="B787">
            <v>7.6980000000000004</v>
          </cell>
          <cell r="C787">
            <v>1.861</v>
          </cell>
          <cell r="D787">
            <v>1.5189999999999999</v>
          </cell>
          <cell r="E787">
            <v>4.3179999999999996</v>
          </cell>
        </row>
        <row r="788">
          <cell r="A788">
            <v>78.599999999999994</v>
          </cell>
          <cell r="B788">
            <v>7.71</v>
          </cell>
          <cell r="C788">
            <v>1.8640000000000001</v>
          </cell>
          <cell r="D788">
            <v>1.5209999999999999</v>
          </cell>
          <cell r="E788">
            <v>4.3239999999999998</v>
          </cell>
        </row>
        <row r="789">
          <cell r="A789">
            <v>78.7</v>
          </cell>
          <cell r="B789">
            <v>7.7220000000000004</v>
          </cell>
          <cell r="C789">
            <v>1.867</v>
          </cell>
          <cell r="D789">
            <v>1.524</v>
          </cell>
          <cell r="E789">
            <v>4.3310000000000004</v>
          </cell>
        </row>
        <row r="790">
          <cell r="A790">
            <v>78.8</v>
          </cell>
          <cell r="B790">
            <v>7.734</v>
          </cell>
          <cell r="C790">
            <v>1.87</v>
          </cell>
          <cell r="D790">
            <v>1.526</v>
          </cell>
          <cell r="E790">
            <v>4.3380000000000001</v>
          </cell>
        </row>
        <row r="791">
          <cell r="A791">
            <v>78.900000000000006</v>
          </cell>
          <cell r="B791">
            <v>7.7460000000000004</v>
          </cell>
          <cell r="C791">
            <v>1.873</v>
          </cell>
          <cell r="D791">
            <v>1.5289999999999999</v>
          </cell>
          <cell r="E791">
            <v>4.3440000000000003</v>
          </cell>
        </row>
        <row r="792">
          <cell r="A792">
            <v>79</v>
          </cell>
          <cell r="B792">
            <v>7.758</v>
          </cell>
          <cell r="C792">
            <v>1.8759999999999999</v>
          </cell>
          <cell r="D792">
            <v>1.5309999999999999</v>
          </cell>
          <cell r="E792">
            <v>4.351</v>
          </cell>
        </row>
        <row r="793">
          <cell r="A793">
            <v>79.099999999999994</v>
          </cell>
          <cell r="B793">
            <v>7.7690000000000001</v>
          </cell>
          <cell r="C793">
            <v>1.8779999999999999</v>
          </cell>
          <cell r="D793">
            <v>1.5329999999999999</v>
          </cell>
          <cell r="E793">
            <v>4.3579999999999997</v>
          </cell>
        </row>
        <row r="794">
          <cell r="A794">
            <v>79.2</v>
          </cell>
          <cell r="B794">
            <v>7.7809999999999997</v>
          </cell>
          <cell r="C794">
            <v>1.881</v>
          </cell>
          <cell r="D794">
            <v>1.536</v>
          </cell>
          <cell r="E794">
            <v>4.3639999999999999</v>
          </cell>
        </row>
        <row r="795">
          <cell r="A795">
            <v>79.3</v>
          </cell>
          <cell r="B795">
            <v>7.7930000000000001</v>
          </cell>
          <cell r="C795">
            <v>1.8839999999999999</v>
          </cell>
          <cell r="D795">
            <v>1.538</v>
          </cell>
          <cell r="E795">
            <v>4.3710000000000004</v>
          </cell>
        </row>
        <row r="796">
          <cell r="A796">
            <v>79.400000000000006</v>
          </cell>
          <cell r="B796">
            <v>7.8049999999999997</v>
          </cell>
          <cell r="C796">
            <v>1.887</v>
          </cell>
          <cell r="D796">
            <v>1.5409999999999999</v>
          </cell>
          <cell r="E796">
            <v>4.3769999999999998</v>
          </cell>
        </row>
        <row r="797">
          <cell r="A797">
            <v>79.5</v>
          </cell>
          <cell r="B797">
            <v>7.8170000000000002</v>
          </cell>
          <cell r="C797">
            <v>1.89</v>
          </cell>
          <cell r="D797">
            <v>1.5429999999999999</v>
          </cell>
          <cell r="E797">
            <v>4.3840000000000003</v>
          </cell>
        </row>
        <row r="798">
          <cell r="A798">
            <v>79.599999999999994</v>
          </cell>
          <cell r="B798">
            <v>7.8289999999999997</v>
          </cell>
          <cell r="C798">
            <v>1.893</v>
          </cell>
          <cell r="D798">
            <v>1.5449999999999999</v>
          </cell>
          <cell r="E798">
            <v>4.3899999999999997</v>
          </cell>
        </row>
        <row r="799">
          <cell r="A799">
            <v>79.7</v>
          </cell>
          <cell r="B799">
            <v>7.8410000000000002</v>
          </cell>
          <cell r="C799">
            <v>1.8959999999999999</v>
          </cell>
          <cell r="D799">
            <v>1.548</v>
          </cell>
          <cell r="E799">
            <v>4.3970000000000002</v>
          </cell>
        </row>
        <row r="800">
          <cell r="A800">
            <v>79.8</v>
          </cell>
          <cell r="B800">
            <v>7.8520000000000003</v>
          </cell>
          <cell r="C800">
            <v>1.899</v>
          </cell>
          <cell r="D800">
            <v>1.55</v>
          </cell>
          <cell r="E800">
            <v>4.4039999999999999</v>
          </cell>
        </row>
        <row r="801">
          <cell r="A801">
            <v>79.900000000000006</v>
          </cell>
          <cell r="B801">
            <v>7.8639999999999999</v>
          </cell>
          <cell r="C801">
            <v>1.9019999999999999</v>
          </cell>
          <cell r="D801">
            <v>1.5529999999999999</v>
          </cell>
          <cell r="E801">
            <v>4.41</v>
          </cell>
        </row>
        <row r="802">
          <cell r="A802">
            <v>80</v>
          </cell>
          <cell r="B802">
            <v>7.8760000000000003</v>
          </cell>
          <cell r="C802">
            <v>1.9039999999999999</v>
          </cell>
          <cell r="D802">
            <v>1.5549999999999999</v>
          </cell>
          <cell r="E802">
            <v>4.4169999999999998</v>
          </cell>
        </row>
        <row r="803">
          <cell r="A803">
            <v>80.099999999999994</v>
          </cell>
          <cell r="B803">
            <v>7.8879999999999999</v>
          </cell>
          <cell r="C803">
            <v>1.907</v>
          </cell>
          <cell r="D803">
            <v>1.5569999999999999</v>
          </cell>
          <cell r="E803">
            <v>4.423</v>
          </cell>
        </row>
        <row r="804">
          <cell r="A804">
            <v>80.2</v>
          </cell>
          <cell r="B804">
            <v>7.9</v>
          </cell>
          <cell r="C804">
            <v>1.91</v>
          </cell>
          <cell r="D804">
            <v>1.56</v>
          </cell>
          <cell r="E804">
            <v>4.43</v>
          </cell>
        </row>
        <row r="805">
          <cell r="A805">
            <v>80.3</v>
          </cell>
          <cell r="B805">
            <v>7.9109999999999996</v>
          </cell>
          <cell r="C805">
            <v>1.913</v>
          </cell>
          <cell r="D805">
            <v>1.5620000000000001</v>
          </cell>
          <cell r="E805">
            <v>4.4359999999999999</v>
          </cell>
        </row>
        <row r="806">
          <cell r="A806">
            <v>80.400000000000006</v>
          </cell>
          <cell r="B806">
            <v>7.923</v>
          </cell>
          <cell r="C806">
            <v>1.9159999999999999</v>
          </cell>
          <cell r="D806">
            <v>1.5640000000000001</v>
          </cell>
          <cell r="E806">
            <v>4.4429999999999996</v>
          </cell>
        </row>
        <row r="807">
          <cell r="A807">
            <v>80.5</v>
          </cell>
          <cell r="B807">
            <v>7.9349999999999996</v>
          </cell>
          <cell r="C807">
            <v>1.919</v>
          </cell>
          <cell r="D807">
            <v>1.5669999999999999</v>
          </cell>
          <cell r="E807">
            <v>4.4489999999999998</v>
          </cell>
        </row>
        <row r="808">
          <cell r="A808">
            <v>80.599999999999994</v>
          </cell>
          <cell r="B808">
            <v>7.9459999999999997</v>
          </cell>
          <cell r="C808">
            <v>1.9219999999999999</v>
          </cell>
          <cell r="D808">
            <v>1.569</v>
          </cell>
          <cell r="E808">
            <v>4.4560000000000004</v>
          </cell>
        </row>
        <row r="809">
          <cell r="A809">
            <v>80.7</v>
          </cell>
          <cell r="B809">
            <v>7.9580000000000002</v>
          </cell>
          <cell r="C809">
            <v>1.9239999999999999</v>
          </cell>
          <cell r="D809">
            <v>1.5720000000000001</v>
          </cell>
          <cell r="E809">
            <v>4.4619999999999997</v>
          </cell>
        </row>
        <row r="810">
          <cell r="A810">
            <v>80.8</v>
          </cell>
          <cell r="B810">
            <v>7.97</v>
          </cell>
          <cell r="C810">
            <v>1.927</v>
          </cell>
          <cell r="D810">
            <v>1.5740000000000001</v>
          </cell>
          <cell r="E810">
            <v>4.4690000000000003</v>
          </cell>
        </row>
        <row r="811">
          <cell r="A811">
            <v>80.900000000000006</v>
          </cell>
          <cell r="B811">
            <v>7.9809999999999999</v>
          </cell>
          <cell r="C811">
            <v>1.93</v>
          </cell>
          <cell r="D811">
            <v>1.5760000000000001</v>
          </cell>
          <cell r="E811">
            <v>4.4749999999999996</v>
          </cell>
        </row>
        <row r="812">
          <cell r="A812">
            <v>81</v>
          </cell>
          <cell r="B812">
            <v>7.9930000000000003</v>
          </cell>
          <cell r="C812">
            <v>1.9330000000000001</v>
          </cell>
          <cell r="D812">
            <v>1.579</v>
          </cell>
          <cell r="E812">
            <v>4.4820000000000002</v>
          </cell>
        </row>
        <row r="813">
          <cell r="A813">
            <v>81.099999999999994</v>
          </cell>
          <cell r="B813">
            <v>8.0050000000000008</v>
          </cell>
          <cell r="C813">
            <v>1.9359999999999999</v>
          </cell>
          <cell r="D813">
            <v>1.581</v>
          </cell>
          <cell r="E813">
            <v>4.4880000000000004</v>
          </cell>
        </row>
        <row r="814">
          <cell r="A814">
            <v>81.2</v>
          </cell>
          <cell r="B814">
            <v>8.016</v>
          </cell>
          <cell r="C814">
            <v>1.9379999999999999</v>
          </cell>
          <cell r="D814">
            <v>1.583</v>
          </cell>
          <cell r="E814">
            <v>4.4950000000000001</v>
          </cell>
        </row>
        <row r="815">
          <cell r="A815">
            <v>81.3</v>
          </cell>
          <cell r="B815">
            <v>8.0280000000000005</v>
          </cell>
          <cell r="C815">
            <v>1.9410000000000001</v>
          </cell>
          <cell r="D815">
            <v>1.5860000000000001</v>
          </cell>
          <cell r="E815">
            <v>4.5010000000000003</v>
          </cell>
        </row>
        <row r="816">
          <cell r="A816">
            <v>81.400000000000006</v>
          </cell>
          <cell r="B816">
            <v>8.0399999999999991</v>
          </cell>
          <cell r="C816">
            <v>1.944</v>
          </cell>
          <cell r="D816">
            <v>1.5880000000000001</v>
          </cell>
          <cell r="E816">
            <v>4.5069999999999997</v>
          </cell>
        </row>
        <row r="817">
          <cell r="A817">
            <v>81.5</v>
          </cell>
          <cell r="B817">
            <v>8.0510000000000002</v>
          </cell>
          <cell r="C817">
            <v>1.9470000000000001</v>
          </cell>
          <cell r="D817">
            <v>1.59</v>
          </cell>
          <cell r="E817">
            <v>4.5140000000000002</v>
          </cell>
        </row>
        <row r="818">
          <cell r="A818">
            <v>81.599999999999994</v>
          </cell>
          <cell r="B818">
            <v>8.0630000000000006</v>
          </cell>
          <cell r="C818">
            <v>1.95</v>
          </cell>
          <cell r="D818">
            <v>1.593</v>
          </cell>
          <cell r="E818">
            <v>4.5199999999999996</v>
          </cell>
        </row>
        <row r="819">
          <cell r="A819">
            <v>81.7</v>
          </cell>
          <cell r="B819">
            <v>8.0739999999999998</v>
          </cell>
          <cell r="C819">
            <v>1.9530000000000001</v>
          </cell>
          <cell r="D819">
            <v>1.595</v>
          </cell>
          <cell r="E819">
            <v>4.5270000000000001</v>
          </cell>
        </row>
        <row r="820">
          <cell r="A820">
            <v>81.8</v>
          </cell>
          <cell r="B820">
            <v>8.0860000000000003</v>
          </cell>
          <cell r="C820">
            <v>1.9550000000000001</v>
          </cell>
          <cell r="D820">
            <v>1.597</v>
          </cell>
          <cell r="E820">
            <v>4.5330000000000004</v>
          </cell>
        </row>
        <row r="821">
          <cell r="A821">
            <v>81.900000000000006</v>
          </cell>
          <cell r="B821">
            <v>8.0969999999999995</v>
          </cell>
          <cell r="C821">
            <v>1.958</v>
          </cell>
          <cell r="D821">
            <v>1.6</v>
          </cell>
          <cell r="E821">
            <v>4.54</v>
          </cell>
        </row>
        <row r="822">
          <cell r="A822">
            <v>82</v>
          </cell>
          <cell r="B822">
            <v>8.109</v>
          </cell>
          <cell r="C822">
            <v>1.9610000000000001</v>
          </cell>
          <cell r="D822">
            <v>1.6020000000000001</v>
          </cell>
          <cell r="E822">
            <v>4.5460000000000003</v>
          </cell>
        </row>
        <row r="823">
          <cell r="A823">
            <v>82.1</v>
          </cell>
          <cell r="B823">
            <v>8.1199999999999992</v>
          </cell>
          <cell r="C823">
            <v>1.964</v>
          </cell>
          <cell r="D823">
            <v>1.6040000000000001</v>
          </cell>
          <cell r="E823">
            <v>4.5519999999999996</v>
          </cell>
        </row>
        <row r="824">
          <cell r="A824">
            <v>82.2</v>
          </cell>
          <cell r="B824">
            <v>8.1319999999999997</v>
          </cell>
          <cell r="C824">
            <v>1.9670000000000001</v>
          </cell>
          <cell r="D824">
            <v>1.607</v>
          </cell>
          <cell r="E824">
            <v>4.5590000000000002</v>
          </cell>
        </row>
        <row r="825">
          <cell r="A825">
            <v>82.3</v>
          </cell>
          <cell r="B825">
            <v>8.1430000000000007</v>
          </cell>
          <cell r="C825">
            <v>1.9690000000000001</v>
          </cell>
          <cell r="D825">
            <v>1.609</v>
          </cell>
          <cell r="E825">
            <v>4.5650000000000004</v>
          </cell>
        </row>
        <row r="826">
          <cell r="A826">
            <v>82.4</v>
          </cell>
          <cell r="B826">
            <v>8.1549999999999994</v>
          </cell>
          <cell r="C826">
            <v>1.972</v>
          </cell>
          <cell r="D826">
            <v>1.611</v>
          </cell>
          <cell r="E826">
            <v>4.5709999999999997</v>
          </cell>
        </row>
        <row r="827">
          <cell r="A827">
            <v>82.5</v>
          </cell>
          <cell r="B827">
            <v>8.1660000000000004</v>
          </cell>
          <cell r="C827">
            <v>1.9750000000000001</v>
          </cell>
          <cell r="D827">
            <v>1.6140000000000001</v>
          </cell>
          <cell r="E827">
            <v>4.5780000000000003</v>
          </cell>
        </row>
        <row r="828">
          <cell r="A828">
            <v>82.6</v>
          </cell>
          <cell r="B828">
            <v>8.1780000000000008</v>
          </cell>
          <cell r="C828">
            <v>1.978</v>
          </cell>
          <cell r="D828">
            <v>1.6160000000000001</v>
          </cell>
          <cell r="E828">
            <v>4.5839999999999996</v>
          </cell>
        </row>
        <row r="829">
          <cell r="A829">
            <v>82.7</v>
          </cell>
          <cell r="B829">
            <v>8.1890000000000001</v>
          </cell>
          <cell r="C829">
            <v>1.98</v>
          </cell>
          <cell r="D829">
            <v>1.6180000000000001</v>
          </cell>
          <cell r="E829">
            <v>4.59</v>
          </cell>
        </row>
        <row r="830">
          <cell r="A830">
            <v>82.8</v>
          </cell>
          <cell r="B830">
            <v>8.1999999999999993</v>
          </cell>
          <cell r="C830">
            <v>1.9830000000000001</v>
          </cell>
          <cell r="D830">
            <v>1.62</v>
          </cell>
          <cell r="E830">
            <v>4.5970000000000004</v>
          </cell>
        </row>
        <row r="831">
          <cell r="A831">
            <v>82.9</v>
          </cell>
          <cell r="B831">
            <v>8.2119999999999997</v>
          </cell>
          <cell r="C831">
            <v>1.986</v>
          </cell>
          <cell r="D831">
            <v>1.623</v>
          </cell>
          <cell r="E831">
            <v>4.6029999999999998</v>
          </cell>
        </row>
        <row r="832">
          <cell r="A832">
            <v>83</v>
          </cell>
          <cell r="B832">
            <v>8.2230000000000008</v>
          </cell>
          <cell r="C832">
            <v>1.9890000000000001</v>
          </cell>
          <cell r="D832">
            <v>1.625</v>
          </cell>
          <cell r="E832">
            <v>4.609</v>
          </cell>
        </row>
        <row r="833">
          <cell r="A833">
            <v>83.1</v>
          </cell>
          <cell r="B833">
            <v>8.234</v>
          </cell>
          <cell r="C833">
            <v>1.9910000000000001</v>
          </cell>
          <cell r="D833">
            <v>1.627</v>
          </cell>
          <cell r="E833">
            <v>4.6159999999999997</v>
          </cell>
        </row>
        <row r="834">
          <cell r="A834">
            <v>83.2</v>
          </cell>
          <cell r="B834">
            <v>8.2460000000000004</v>
          </cell>
          <cell r="C834">
            <v>1.994</v>
          </cell>
          <cell r="D834">
            <v>1.63</v>
          </cell>
          <cell r="E834">
            <v>4.6219999999999999</v>
          </cell>
        </row>
        <row r="835">
          <cell r="A835">
            <v>83.3</v>
          </cell>
          <cell r="B835">
            <v>8.2569999999999997</v>
          </cell>
          <cell r="C835">
            <v>1.9970000000000001</v>
          </cell>
          <cell r="D835">
            <v>1.6319999999999999</v>
          </cell>
          <cell r="E835">
            <v>4.6280000000000001</v>
          </cell>
        </row>
        <row r="836">
          <cell r="A836">
            <v>83.4</v>
          </cell>
          <cell r="B836">
            <v>8.2680000000000007</v>
          </cell>
          <cell r="C836">
            <v>2</v>
          </cell>
          <cell r="D836">
            <v>1.6339999999999999</v>
          </cell>
          <cell r="E836">
            <v>4.6340000000000003</v>
          </cell>
        </row>
        <row r="837">
          <cell r="A837">
            <v>83.5</v>
          </cell>
          <cell r="B837">
            <v>8.2799999999999994</v>
          </cell>
          <cell r="C837">
            <v>2.0019999999999998</v>
          </cell>
          <cell r="D837">
            <v>1.6359999999999999</v>
          </cell>
          <cell r="E837">
            <v>4.641</v>
          </cell>
        </row>
        <row r="838">
          <cell r="A838">
            <v>83.6</v>
          </cell>
          <cell r="B838">
            <v>8.2910000000000004</v>
          </cell>
          <cell r="C838">
            <v>2.0049999999999999</v>
          </cell>
          <cell r="D838">
            <v>1.639</v>
          </cell>
          <cell r="E838">
            <v>4.6470000000000002</v>
          </cell>
        </row>
        <row r="839">
          <cell r="A839">
            <v>83.7</v>
          </cell>
          <cell r="B839">
            <v>8.3019999999999996</v>
          </cell>
          <cell r="C839">
            <v>2.008</v>
          </cell>
          <cell r="D839">
            <v>1.641</v>
          </cell>
          <cell r="E839">
            <v>4.6529999999999996</v>
          </cell>
        </row>
        <row r="840">
          <cell r="A840">
            <v>83.8</v>
          </cell>
          <cell r="B840">
            <v>8.3130000000000006</v>
          </cell>
          <cell r="C840">
            <v>2.0110000000000001</v>
          </cell>
          <cell r="D840">
            <v>1.643</v>
          </cell>
          <cell r="E840">
            <v>4.6589999999999998</v>
          </cell>
        </row>
        <row r="841">
          <cell r="A841">
            <v>83.9</v>
          </cell>
          <cell r="B841">
            <v>8.3249999999999993</v>
          </cell>
          <cell r="C841">
            <v>2.0129999999999999</v>
          </cell>
          <cell r="D841">
            <v>1.6459999999999999</v>
          </cell>
          <cell r="E841">
            <v>4.6660000000000004</v>
          </cell>
        </row>
        <row r="842">
          <cell r="A842">
            <v>84</v>
          </cell>
          <cell r="B842">
            <v>8.3360000000000003</v>
          </cell>
          <cell r="C842">
            <v>2.016</v>
          </cell>
          <cell r="D842">
            <v>1.6479999999999999</v>
          </cell>
          <cell r="E842">
            <v>4.6719999999999997</v>
          </cell>
        </row>
        <row r="843">
          <cell r="A843">
            <v>84.1</v>
          </cell>
          <cell r="B843">
            <v>8.3469999999999995</v>
          </cell>
          <cell r="C843">
            <v>2.0190000000000001</v>
          </cell>
          <cell r="D843">
            <v>1.65</v>
          </cell>
          <cell r="E843">
            <v>4.6779999999999999</v>
          </cell>
        </row>
        <row r="844">
          <cell r="A844">
            <v>84.2</v>
          </cell>
          <cell r="B844">
            <v>8.3580000000000005</v>
          </cell>
          <cell r="C844">
            <v>2.0209999999999999</v>
          </cell>
          <cell r="D844">
            <v>1.6519999999999999</v>
          </cell>
          <cell r="E844">
            <v>4.6840000000000002</v>
          </cell>
        </row>
        <row r="845">
          <cell r="A845">
            <v>84.3</v>
          </cell>
          <cell r="B845">
            <v>8.3689999999999998</v>
          </cell>
          <cell r="C845">
            <v>2.024</v>
          </cell>
          <cell r="D845">
            <v>1.655</v>
          </cell>
          <cell r="E845">
            <v>4.6909999999999998</v>
          </cell>
        </row>
        <row r="846">
          <cell r="A846">
            <v>84.4</v>
          </cell>
          <cell r="B846">
            <v>8.3800000000000008</v>
          </cell>
          <cell r="C846">
            <v>2.0270000000000001</v>
          </cell>
          <cell r="D846">
            <v>1.657</v>
          </cell>
          <cell r="E846">
            <v>4.6970000000000001</v>
          </cell>
        </row>
        <row r="847">
          <cell r="A847">
            <v>84.5</v>
          </cell>
          <cell r="B847">
            <v>8.3919999999999995</v>
          </cell>
          <cell r="C847">
            <v>2.0299999999999998</v>
          </cell>
          <cell r="D847">
            <v>1.659</v>
          </cell>
          <cell r="E847">
            <v>4.7030000000000003</v>
          </cell>
        </row>
        <row r="848">
          <cell r="A848">
            <v>84.6</v>
          </cell>
          <cell r="B848">
            <v>8.4030000000000005</v>
          </cell>
          <cell r="C848">
            <v>2.032</v>
          </cell>
          <cell r="D848">
            <v>1.661</v>
          </cell>
          <cell r="E848">
            <v>4.7089999999999996</v>
          </cell>
        </row>
        <row r="849">
          <cell r="A849">
            <v>84.7</v>
          </cell>
          <cell r="B849">
            <v>8.4139999999999997</v>
          </cell>
          <cell r="C849">
            <v>2.0350000000000001</v>
          </cell>
          <cell r="D849">
            <v>1.6639999999999999</v>
          </cell>
          <cell r="E849">
            <v>4.7149999999999999</v>
          </cell>
        </row>
        <row r="850">
          <cell r="A850">
            <v>84.8</v>
          </cell>
          <cell r="B850">
            <v>8.4250000000000007</v>
          </cell>
          <cell r="C850">
            <v>2.0379999999999998</v>
          </cell>
          <cell r="D850">
            <v>1.6659999999999999</v>
          </cell>
          <cell r="E850">
            <v>4.7210000000000001</v>
          </cell>
        </row>
        <row r="851">
          <cell r="A851">
            <v>84.9</v>
          </cell>
          <cell r="B851">
            <v>8.4359999999999999</v>
          </cell>
          <cell r="C851">
            <v>2.04</v>
          </cell>
          <cell r="D851">
            <v>1.6679999999999999</v>
          </cell>
          <cell r="E851">
            <v>4.7279999999999998</v>
          </cell>
        </row>
        <row r="852">
          <cell r="A852">
            <v>85</v>
          </cell>
          <cell r="B852">
            <v>8.4469999999999992</v>
          </cell>
          <cell r="C852">
            <v>2.0430000000000001</v>
          </cell>
          <cell r="D852">
            <v>1.67</v>
          </cell>
          <cell r="E852">
            <v>4.734</v>
          </cell>
        </row>
        <row r="853">
          <cell r="A853">
            <v>85.1</v>
          </cell>
          <cell r="B853">
            <v>8.4580000000000002</v>
          </cell>
          <cell r="C853">
            <v>2.0459999999999998</v>
          </cell>
          <cell r="D853">
            <v>1.673</v>
          </cell>
          <cell r="E853">
            <v>4.74</v>
          </cell>
        </row>
        <row r="854">
          <cell r="A854">
            <v>85.2</v>
          </cell>
          <cell r="B854">
            <v>8.4689999999999994</v>
          </cell>
          <cell r="C854">
            <v>2.048</v>
          </cell>
          <cell r="D854">
            <v>1.675</v>
          </cell>
          <cell r="E854">
            <v>4.7460000000000004</v>
          </cell>
        </row>
        <row r="855">
          <cell r="A855">
            <v>85.3</v>
          </cell>
          <cell r="B855">
            <v>8.48</v>
          </cell>
          <cell r="C855">
            <v>2.0510000000000002</v>
          </cell>
          <cell r="D855">
            <v>1.677</v>
          </cell>
          <cell r="E855">
            <v>4.7519999999999998</v>
          </cell>
        </row>
        <row r="856">
          <cell r="A856">
            <v>85.4</v>
          </cell>
          <cell r="B856">
            <v>8.4909999999999997</v>
          </cell>
          <cell r="C856">
            <v>2.0539999999999998</v>
          </cell>
          <cell r="D856">
            <v>1.679</v>
          </cell>
          <cell r="E856">
            <v>4.758</v>
          </cell>
        </row>
        <row r="857">
          <cell r="A857">
            <v>85.5</v>
          </cell>
          <cell r="B857">
            <v>8.5020000000000007</v>
          </cell>
          <cell r="C857">
            <v>2.056</v>
          </cell>
          <cell r="D857">
            <v>1.681</v>
          </cell>
          <cell r="E857">
            <v>4.7640000000000002</v>
          </cell>
        </row>
        <row r="858">
          <cell r="A858">
            <v>85.6</v>
          </cell>
          <cell r="B858">
            <v>8.5129999999999999</v>
          </cell>
          <cell r="C858">
            <v>2.0590000000000002</v>
          </cell>
          <cell r="D858">
            <v>1.6839999999999999</v>
          </cell>
          <cell r="E858">
            <v>4.7699999999999996</v>
          </cell>
        </row>
        <row r="859">
          <cell r="A859">
            <v>85.7</v>
          </cell>
          <cell r="B859">
            <v>8.5239999999999991</v>
          </cell>
          <cell r="C859">
            <v>2.0619999999999998</v>
          </cell>
          <cell r="D859">
            <v>1.6859999999999999</v>
          </cell>
          <cell r="E859">
            <v>4.7759999999999998</v>
          </cell>
        </row>
        <row r="860">
          <cell r="A860">
            <v>85.8</v>
          </cell>
          <cell r="B860">
            <v>8.5350000000000001</v>
          </cell>
          <cell r="C860">
            <v>2.0640000000000001</v>
          </cell>
          <cell r="D860">
            <v>1.6879999999999999</v>
          </cell>
          <cell r="E860">
            <v>4.782</v>
          </cell>
        </row>
        <row r="861">
          <cell r="A861">
            <v>85.9</v>
          </cell>
          <cell r="B861">
            <v>8.5459999999999994</v>
          </cell>
          <cell r="C861">
            <v>2.0670000000000002</v>
          </cell>
          <cell r="D861">
            <v>1.69</v>
          </cell>
          <cell r="E861">
            <v>4.7880000000000003</v>
          </cell>
        </row>
        <row r="862">
          <cell r="A862">
            <v>86</v>
          </cell>
          <cell r="B862">
            <v>8.5570000000000004</v>
          </cell>
          <cell r="C862">
            <v>2.0699999999999998</v>
          </cell>
          <cell r="D862">
            <v>1.6930000000000001</v>
          </cell>
          <cell r="E862">
            <v>4.7949999999999999</v>
          </cell>
        </row>
        <row r="863">
          <cell r="A863">
            <v>86.1</v>
          </cell>
          <cell r="B863">
            <v>8.5670000000000002</v>
          </cell>
          <cell r="C863">
            <v>2.0720000000000001</v>
          </cell>
          <cell r="D863">
            <v>1.6950000000000001</v>
          </cell>
          <cell r="E863">
            <v>4.8010000000000002</v>
          </cell>
        </row>
        <row r="864">
          <cell r="A864">
            <v>86.2</v>
          </cell>
          <cell r="B864">
            <v>8.5779999999999994</v>
          </cell>
          <cell r="C864">
            <v>2.0750000000000002</v>
          </cell>
          <cell r="D864">
            <v>1.6970000000000001</v>
          </cell>
          <cell r="E864">
            <v>4.8070000000000004</v>
          </cell>
        </row>
        <row r="865">
          <cell r="A865">
            <v>86.3</v>
          </cell>
          <cell r="B865">
            <v>8.5890000000000004</v>
          </cell>
          <cell r="C865">
            <v>2.077</v>
          </cell>
          <cell r="D865">
            <v>1.6990000000000001</v>
          </cell>
          <cell r="E865">
            <v>4.8129999999999997</v>
          </cell>
        </row>
        <row r="866">
          <cell r="A866">
            <v>86.4</v>
          </cell>
          <cell r="B866">
            <v>8.6</v>
          </cell>
          <cell r="C866">
            <v>2.08</v>
          </cell>
          <cell r="D866">
            <v>1.7010000000000001</v>
          </cell>
          <cell r="E866">
            <v>4.819</v>
          </cell>
        </row>
        <row r="867">
          <cell r="A867">
            <v>86.5</v>
          </cell>
          <cell r="B867">
            <v>8.6110000000000007</v>
          </cell>
          <cell r="C867">
            <v>2.0830000000000002</v>
          </cell>
          <cell r="D867">
            <v>1.704</v>
          </cell>
          <cell r="E867">
            <v>4.8250000000000002</v>
          </cell>
        </row>
        <row r="868">
          <cell r="A868">
            <v>86.6</v>
          </cell>
          <cell r="B868">
            <v>8.6219999999999999</v>
          </cell>
          <cell r="C868">
            <v>2.085</v>
          </cell>
          <cell r="D868">
            <v>1.706</v>
          </cell>
          <cell r="E868">
            <v>4.8310000000000004</v>
          </cell>
        </row>
        <row r="869">
          <cell r="A869">
            <v>86.7</v>
          </cell>
          <cell r="B869">
            <v>8.6319999999999997</v>
          </cell>
          <cell r="C869">
            <v>2.0880000000000001</v>
          </cell>
          <cell r="D869">
            <v>1.708</v>
          </cell>
          <cell r="E869">
            <v>4.8369999999999997</v>
          </cell>
        </row>
        <row r="870">
          <cell r="A870">
            <v>86.8</v>
          </cell>
          <cell r="B870">
            <v>8.6430000000000007</v>
          </cell>
          <cell r="C870">
            <v>2.09</v>
          </cell>
          <cell r="D870">
            <v>1.71</v>
          </cell>
          <cell r="E870">
            <v>4.843</v>
          </cell>
        </row>
        <row r="871">
          <cell r="A871">
            <v>86.9</v>
          </cell>
          <cell r="B871">
            <v>8.6539999999999999</v>
          </cell>
          <cell r="C871">
            <v>2.093</v>
          </cell>
          <cell r="D871">
            <v>1.712</v>
          </cell>
          <cell r="E871">
            <v>4.8490000000000002</v>
          </cell>
        </row>
        <row r="872">
          <cell r="A872">
            <v>87</v>
          </cell>
          <cell r="B872">
            <v>8.6649999999999991</v>
          </cell>
          <cell r="C872">
            <v>2.0960000000000001</v>
          </cell>
          <cell r="D872">
            <v>1.714</v>
          </cell>
          <cell r="E872">
            <v>4.8540000000000001</v>
          </cell>
        </row>
        <row r="873">
          <cell r="A873">
            <v>87.1</v>
          </cell>
          <cell r="B873">
            <v>8.6750000000000007</v>
          </cell>
          <cell r="C873">
            <v>2.0979999999999999</v>
          </cell>
          <cell r="D873">
            <v>1.7170000000000001</v>
          </cell>
          <cell r="E873">
            <v>4.8600000000000003</v>
          </cell>
        </row>
        <row r="874">
          <cell r="A874">
            <v>87.2</v>
          </cell>
          <cell r="B874">
            <v>8.6859999999999999</v>
          </cell>
          <cell r="C874">
            <v>2.101</v>
          </cell>
          <cell r="D874">
            <v>1.7190000000000001</v>
          </cell>
          <cell r="E874">
            <v>4.8659999999999997</v>
          </cell>
        </row>
        <row r="875">
          <cell r="A875">
            <v>87.3</v>
          </cell>
          <cell r="B875">
            <v>8.6969999999999992</v>
          </cell>
          <cell r="C875">
            <v>2.1030000000000002</v>
          </cell>
          <cell r="D875">
            <v>1.7210000000000001</v>
          </cell>
          <cell r="E875">
            <v>4.8719999999999999</v>
          </cell>
        </row>
        <row r="876">
          <cell r="A876">
            <v>87.4</v>
          </cell>
          <cell r="B876">
            <v>8.7070000000000007</v>
          </cell>
          <cell r="C876">
            <v>2.1059999999999999</v>
          </cell>
          <cell r="D876">
            <v>1.7230000000000001</v>
          </cell>
          <cell r="E876">
            <v>4.8780000000000001</v>
          </cell>
        </row>
        <row r="877">
          <cell r="A877">
            <v>87.5</v>
          </cell>
          <cell r="B877">
            <v>8.718</v>
          </cell>
          <cell r="C877">
            <v>2.109</v>
          </cell>
          <cell r="D877">
            <v>1.7250000000000001</v>
          </cell>
          <cell r="E877">
            <v>4.8840000000000003</v>
          </cell>
        </row>
        <row r="878">
          <cell r="A878">
            <v>87.6</v>
          </cell>
          <cell r="B878">
            <v>8.7289999999999992</v>
          </cell>
          <cell r="C878">
            <v>2.1110000000000002</v>
          </cell>
          <cell r="D878">
            <v>1.7270000000000001</v>
          </cell>
          <cell r="E878">
            <v>4.8899999999999997</v>
          </cell>
        </row>
        <row r="879">
          <cell r="A879">
            <v>87.7</v>
          </cell>
          <cell r="B879">
            <v>8.7390000000000008</v>
          </cell>
          <cell r="C879">
            <v>2.1139999999999999</v>
          </cell>
          <cell r="D879">
            <v>1.73</v>
          </cell>
          <cell r="E879">
            <v>4.8959999999999999</v>
          </cell>
        </row>
        <row r="880">
          <cell r="A880">
            <v>87.8</v>
          </cell>
          <cell r="B880">
            <v>8.75</v>
          </cell>
          <cell r="C880">
            <v>2.1160000000000001</v>
          </cell>
          <cell r="D880">
            <v>1.732</v>
          </cell>
          <cell r="E880">
            <v>4.9020000000000001</v>
          </cell>
        </row>
        <row r="881">
          <cell r="A881">
            <v>87.9</v>
          </cell>
          <cell r="B881">
            <v>8.76</v>
          </cell>
          <cell r="C881">
            <v>2.1190000000000002</v>
          </cell>
          <cell r="D881">
            <v>1.734</v>
          </cell>
          <cell r="E881">
            <v>4.9080000000000004</v>
          </cell>
        </row>
        <row r="882">
          <cell r="A882">
            <v>88</v>
          </cell>
          <cell r="B882">
            <v>8.7710000000000008</v>
          </cell>
          <cell r="C882">
            <v>2.121</v>
          </cell>
          <cell r="D882">
            <v>1.736</v>
          </cell>
          <cell r="E882">
            <v>4.9139999999999997</v>
          </cell>
        </row>
        <row r="883">
          <cell r="A883">
            <v>88.1</v>
          </cell>
          <cell r="B883">
            <v>8.7810000000000006</v>
          </cell>
          <cell r="C883">
            <v>2.1240000000000001</v>
          </cell>
          <cell r="D883">
            <v>1.738</v>
          </cell>
          <cell r="E883">
            <v>4.9189999999999996</v>
          </cell>
        </row>
        <row r="884">
          <cell r="A884">
            <v>88.2</v>
          </cell>
          <cell r="B884">
            <v>8.7919999999999998</v>
          </cell>
          <cell r="C884">
            <v>2.1259999999999999</v>
          </cell>
          <cell r="D884">
            <v>1.74</v>
          </cell>
          <cell r="E884">
            <v>4.9249999999999998</v>
          </cell>
        </row>
        <row r="885">
          <cell r="A885">
            <v>88.3</v>
          </cell>
          <cell r="B885">
            <v>8.8019999999999996</v>
          </cell>
          <cell r="C885">
            <v>2.129</v>
          </cell>
          <cell r="D885">
            <v>1.742</v>
          </cell>
          <cell r="E885">
            <v>4.931</v>
          </cell>
        </row>
        <row r="886">
          <cell r="A886">
            <v>88.4</v>
          </cell>
          <cell r="B886">
            <v>8.8130000000000006</v>
          </cell>
          <cell r="C886">
            <v>2.1320000000000001</v>
          </cell>
          <cell r="D886">
            <v>1.7450000000000001</v>
          </cell>
          <cell r="E886">
            <v>4.9370000000000003</v>
          </cell>
        </row>
        <row r="887">
          <cell r="A887">
            <v>88.5</v>
          </cell>
          <cell r="B887">
            <v>8.8230000000000004</v>
          </cell>
          <cell r="C887">
            <v>2.1339999999999999</v>
          </cell>
          <cell r="D887">
            <v>1.7470000000000001</v>
          </cell>
          <cell r="E887">
            <v>4.9429999999999996</v>
          </cell>
        </row>
        <row r="888">
          <cell r="A888">
            <v>88.6</v>
          </cell>
          <cell r="B888">
            <v>8.8339999999999996</v>
          </cell>
          <cell r="C888">
            <v>2.137</v>
          </cell>
          <cell r="D888">
            <v>1.7490000000000001</v>
          </cell>
          <cell r="E888">
            <v>4.9489999999999998</v>
          </cell>
        </row>
        <row r="889">
          <cell r="A889">
            <v>88.7</v>
          </cell>
          <cell r="B889">
            <v>8.8439999999999994</v>
          </cell>
          <cell r="C889">
            <v>2.1389999999999998</v>
          </cell>
          <cell r="D889">
            <v>1.7509999999999999</v>
          </cell>
          <cell r="E889">
            <v>4.9539999999999997</v>
          </cell>
        </row>
        <row r="890">
          <cell r="A890">
            <v>88.8</v>
          </cell>
          <cell r="B890">
            <v>8.8550000000000004</v>
          </cell>
          <cell r="C890">
            <v>2.1419999999999999</v>
          </cell>
          <cell r="D890">
            <v>1.7529999999999999</v>
          </cell>
          <cell r="E890">
            <v>4.96</v>
          </cell>
        </row>
        <row r="891">
          <cell r="A891">
            <v>88.9</v>
          </cell>
          <cell r="B891">
            <v>8.8650000000000002</v>
          </cell>
          <cell r="C891">
            <v>2.1440000000000001</v>
          </cell>
          <cell r="D891">
            <v>1.7549999999999999</v>
          </cell>
          <cell r="E891">
            <v>4.9660000000000002</v>
          </cell>
        </row>
        <row r="892">
          <cell r="A892">
            <v>89</v>
          </cell>
          <cell r="B892">
            <v>8.8759999999999994</v>
          </cell>
          <cell r="C892">
            <v>2.1469999999999998</v>
          </cell>
          <cell r="D892">
            <v>1.7569999999999999</v>
          </cell>
          <cell r="E892">
            <v>4.9720000000000004</v>
          </cell>
        </row>
        <row r="893">
          <cell r="A893">
            <v>89.1</v>
          </cell>
          <cell r="B893">
            <v>8.8859999999999992</v>
          </cell>
          <cell r="C893">
            <v>2.149</v>
          </cell>
          <cell r="D893">
            <v>1.7589999999999999</v>
          </cell>
          <cell r="E893">
            <v>4.9770000000000003</v>
          </cell>
        </row>
        <row r="894">
          <cell r="A894">
            <v>89.2</v>
          </cell>
          <cell r="B894">
            <v>8.8960000000000008</v>
          </cell>
          <cell r="C894">
            <v>2.1520000000000001</v>
          </cell>
          <cell r="D894">
            <v>1.7609999999999999</v>
          </cell>
          <cell r="E894">
            <v>4.9829999999999997</v>
          </cell>
        </row>
        <row r="895">
          <cell r="A895">
            <v>89.3</v>
          </cell>
          <cell r="B895">
            <v>8.907</v>
          </cell>
          <cell r="C895">
            <v>2.1539999999999999</v>
          </cell>
          <cell r="D895">
            <v>1.764</v>
          </cell>
          <cell r="E895">
            <v>4.9889999999999999</v>
          </cell>
        </row>
        <row r="896">
          <cell r="A896">
            <v>89.4</v>
          </cell>
          <cell r="B896">
            <v>8.9169999999999998</v>
          </cell>
          <cell r="C896">
            <v>2.157</v>
          </cell>
          <cell r="D896">
            <v>1.766</v>
          </cell>
          <cell r="E896">
            <v>4.9950000000000001</v>
          </cell>
        </row>
        <row r="897">
          <cell r="A897">
            <v>89.5</v>
          </cell>
          <cell r="B897">
            <v>8.9269999999999996</v>
          </cell>
          <cell r="C897">
            <v>2.1589999999999998</v>
          </cell>
          <cell r="D897">
            <v>1.768</v>
          </cell>
          <cell r="E897">
            <v>5</v>
          </cell>
        </row>
        <row r="898">
          <cell r="A898">
            <v>89.6</v>
          </cell>
          <cell r="B898">
            <v>8.9369999999999994</v>
          </cell>
          <cell r="C898">
            <v>2.1619999999999999</v>
          </cell>
          <cell r="D898">
            <v>1.77</v>
          </cell>
          <cell r="E898">
            <v>5.0060000000000002</v>
          </cell>
        </row>
        <row r="899">
          <cell r="A899">
            <v>89.7</v>
          </cell>
          <cell r="B899">
            <v>8.9480000000000004</v>
          </cell>
          <cell r="C899">
            <v>2.1640000000000001</v>
          </cell>
          <cell r="D899">
            <v>1.772</v>
          </cell>
          <cell r="E899">
            <v>5.0119999999999996</v>
          </cell>
        </row>
        <row r="900">
          <cell r="A900">
            <v>89.8</v>
          </cell>
          <cell r="B900">
            <v>8.9580000000000002</v>
          </cell>
          <cell r="C900">
            <v>2.1669999999999998</v>
          </cell>
          <cell r="D900">
            <v>1.774</v>
          </cell>
          <cell r="E900">
            <v>5.0170000000000003</v>
          </cell>
        </row>
        <row r="901">
          <cell r="A901">
            <v>89.9</v>
          </cell>
          <cell r="B901">
            <v>8.968</v>
          </cell>
          <cell r="C901">
            <v>2.169</v>
          </cell>
          <cell r="D901">
            <v>1.776</v>
          </cell>
          <cell r="E901">
            <v>5.0229999999999997</v>
          </cell>
        </row>
        <row r="902">
          <cell r="A902">
            <v>90</v>
          </cell>
          <cell r="B902">
            <v>8.9779999999999998</v>
          </cell>
          <cell r="C902">
            <v>2.1709999999999998</v>
          </cell>
          <cell r="D902">
            <v>1.778</v>
          </cell>
          <cell r="E902">
            <v>5.0289999999999999</v>
          </cell>
        </row>
        <row r="903">
          <cell r="A903">
            <v>90.1</v>
          </cell>
          <cell r="B903">
            <v>8.9890000000000008</v>
          </cell>
          <cell r="C903">
            <v>2.1739999999999999</v>
          </cell>
          <cell r="D903">
            <v>1.78</v>
          </cell>
          <cell r="E903">
            <v>5.0339999999999998</v>
          </cell>
        </row>
        <row r="904">
          <cell r="A904">
            <v>90.2</v>
          </cell>
          <cell r="B904">
            <v>8.9990000000000006</v>
          </cell>
          <cell r="C904">
            <v>2.1760000000000002</v>
          </cell>
          <cell r="D904">
            <v>1.782</v>
          </cell>
          <cell r="E904">
            <v>5.04</v>
          </cell>
        </row>
        <row r="905">
          <cell r="A905">
            <v>90.3</v>
          </cell>
          <cell r="B905">
            <v>9.0090000000000003</v>
          </cell>
          <cell r="C905">
            <v>2.1789999999999998</v>
          </cell>
          <cell r="D905">
            <v>1.784</v>
          </cell>
          <cell r="E905">
            <v>5.0460000000000003</v>
          </cell>
        </row>
        <row r="906">
          <cell r="A906">
            <v>90.4</v>
          </cell>
          <cell r="B906">
            <v>9.0190000000000001</v>
          </cell>
          <cell r="C906">
            <v>2.181</v>
          </cell>
          <cell r="D906">
            <v>1.786</v>
          </cell>
          <cell r="E906">
            <v>5.0510000000000002</v>
          </cell>
        </row>
        <row r="907">
          <cell r="A907">
            <v>90.5</v>
          </cell>
          <cell r="B907">
            <v>9.0289999999999999</v>
          </cell>
          <cell r="C907">
            <v>2.1840000000000002</v>
          </cell>
          <cell r="D907">
            <v>1.788</v>
          </cell>
          <cell r="E907">
            <v>5.0570000000000004</v>
          </cell>
        </row>
        <row r="908">
          <cell r="A908">
            <v>90.6</v>
          </cell>
          <cell r="B908">
            <v>9.0389999999999997</v>
          </cell>
          <cell r="C908">
            <v>2.1859999999999999</v>
          </cell>
          <cell r="D908">
            <v>1.7909999999999999</v>
          </cell>
          <cell r="E908">
            <v>5.0629999999999997</v>
          </cell>
        </row>
        <row r="909">
          <cell r="A909">
            <v>90.7</v>
          </cell>
          <cell r="B909">
            <v>9.0489999999999995</v>
          </cell>
          <cell r="C909">
            <v>2.1890000000000001</v>
          </cell>
          <cell r="D909">
            <v>1.7929999999999999</v>
          </cell>
          <cell r="E909">
            <v>5.0679999999999996</v>
          </cell>
        </row>
        <row r="910">
          <cell r="A910">
            <v>90.8</v>
          </cell>
          <cell r="B910">
            <v>9.06</v>
          </cell>
          <cell r="C910">
            <v>2.1909999999999998</v>
          </cell>
          <cell r="D910">
            <v>1.7949999999999999</v>
          </cell>
          <cell r="E910">
            <v>5.0739999999999998</v>
          </cell>
        </row>
        <row r="911">
          <cell r="A911">
            <v>90.9</v>
          </cell>
          <cell r="B911">
            <v>9.07</v>
          </cell>
          <cell r="C911">
            <v>2.1930000000000001</v>
          </cell>
          <cell r="D911">
            <v>1.7969999999999999</v>
          </cell>
          <cell r="E911">
            <v>5.0789999999999997</v>
          </cell>
        </row>
        <row r="912">
          <cell r="A912">
            <v>91</v>
          </cell>
          <cell r="B912">
            <v>9.08</v>
          </cell>
          <cell r="C912">
            <v>2.1960000000000002</v>
          </cell>
          <cell r="D912">
            <v>1.7989999999999999</v>
          </cell>
          <cell r="E912">
            <v>5.085</v>
          </cell>
        </row>
        <row r="913">
          <cell r="A913">
            <v>91.1</v>
          </cell>
          <cell r="B913">
            <v>9.09</v>
          </cell>
          <cell r="C913">
            <v>2.198</v>
          </cell>
          <cell r="D913">
            <v>1.8009999999999999</v>
          </cell>
          <cell r="E913">
            <v>5.0910000000000002</v>
          </cell>
        </row>
        <row r="914">
          <cell r="A914">
            <v>91.2</v>
          </cell>
          <cell r="B914">
            <v>9.1</v>
          </cell>
          <cell r="C914">
            <v>2.2010000000000001</v>
          </cell>
          <cell r="D914">
            <v>1.8029999999999999</v>
          </cell>
          <cell r="E914">
            <v>5.0960000000000001</v>
          </cell>
        </row>
        <row r="915">
          <cell r="A915">
            <v>91.3</v>
          </cell>
          <cell r="B915">
            <v>9.11</v>
          </cell>
          <cell r="C915">
            <v>2.2029999999999998</v>
          </cell>
          <cell r="D915">
            <v>1.8049999999999999</v>
          </cell>
          <cell r="E915">
            <v>5.1020000000000003</v>
          </cell>
        </row>
        <row r="916">
          <cell r="A916">
            <v>91.4</v>
          </cell>
          <cell r="B916">
            <v>9.1199999999999992</v>
          </cell>
          <cell r="C916">
            <v>2.206</v>
          </cell>
          <cell r="D916">
            <v>1.8069999999999999</v>
          </cell>
          <cell r="E916">
            <v>5.1070000000000002</v>
          </cell>
        </row>
        <row r="917">
          <cell r="A917">
            <v>91.5</v>
          </cell>
          <cell r="B917">
            <v>9.1300000000000008</v>
          </cell>
          <cell r="C917">
            <v>2.2080000000000002</v>
          </cell>
          <cell r="D917">
            <v>1.8089999999999999</v>
          </cell>
          <cell r="E917">
            <v>5.1130000000000004</v>
          </cell>
        </row>
        <row r="918">
          <cell r="A918">
            <v>91.6</v>
          </cell>
          <cell r="B918">
            <v>9.1389999999999993</v>
          </cell>
          <cell r="C918">
            <v>2.21</v>
          </cell>
          <cell r="D918">
            <v>1.8109999999999999</v>
          </cell>
          <cell r="E918">
            <v>5.1180000000000003</v>
          </cell>
        </row>
        <row r="919">
          <cell r="A919">
            <v>91.7</v>
          </cell>
          <cell r="B919">
            <v>9.1489999999999991</v>
          </cell>
          <cell r="C919">
            <v>2.2130000000000001</v>
          </cell>
          <cell r="D919">
            <v>1.8129999999999999</v>
          </cell>
          <cell r="E919">
            <v>5.1239999999999997</v>
          </cell>
        </row>
        <row r="920">
          <cell r="A920">
            <v>91.8</v>
          </cell>
          <cell r="B920">
            <v>9.1590000000000007</v>
          </cell>
          <cell r="C920">
            <v>2.2149999999999999</v>
          </cell>
          <cell r="D920">
            <v>1.8149999999999999</v>
          </cell>
          <cell r="E920">
            <v>5.1289999999999996</v>
          </cell>
        </row>
        <row r="921">
          <cell r="A921">
            <v>91.9</v>
          </cell>
          <cell r="B921">
            <v>9.1690000000000005</v>
          </cell>
          <cell r="C921">
            <v>2.2170000000000001</v>
          </cell>
          <cell r="D921">
            <v>1.8169999999999999</v>
          </cell>
          <cell r="E921">
            <v>5.1349999999999998</v>
          </cell>
        </row>
        <row r="922">
          <cell r="A922">
            <v>92</v>
          </cell>
          <cell r="B922">
            <v>9.1790000000000003</v>
          </cell>
          <cell r="C922">
            <v>2.2200000000000002</v>
          </cell>
          <cell r="D922">
            <v>1.819</v>
          </cell>
          <cell r="E922">
            <v>5.14</v>
          </cell>
        </row>
        <row r="923">
          <cell r="A923">
            <v>92.1</v>
          </cell>
          <cell r="B923">
            <v>9.1890000000000001</v>
          </cell>
          <cell r="C923">
            <v>2.222</v>
          </cell>
          <cell r="D923">
            <v>1.821</v>
          </cell>
          <cell r="E923">
            <v>5.1459999999999999</v>
          </cell>
        </row>
        <row r="924">
          <cell r="A924">
            <v>92.2</v>
          </cell>
          <cell r="B924">
            <v>9.1989999999999998</v>
          </cell>
          <cell r="C924">
            <v>2.2250000000000001</v>
          </cell>
          <cell r="D924">
            <v>1.823</v>
          </cell>
          <cell r="E924">
            <v>5.1509999999999998</v>
          </cell>
        </row>
        <row r="925">
          <cell r="A925">
            <v>92.3</v>
          </cell>
          <cell r="B925">
            <v>9.2080000000000002</v>
          </cell>
          <cell r="C925">
            <v>2.2269999999999999</v>
          </cell>
          <cell r="D925">
            <v>1.825</v>
          </cell>
          <cell r="E925">
            <v>5.157</v>
          </cell>
        </row>
        <row r="926">
          <cell r="A926">
            <v>92.4</v>
          </cell>
          <cell r="B926">
            <v>9.218</v>
          </cell>
          <cell r="C926">
            <v>2.2290000000000001</v>
          </cell>
          <cell r="D926">
            <v>1.827</v>
          </cell>
          <cell r="E926">
            <v>5.1619999999999999</v>
          </cell>
        </row>
        <row r="927">
          <cell r="A927">
            <v>92.5</v>
          </cell>
          <cell r="B927">
            <v>9.2279999999999998</v>
          </cell>
          <cell r="C927">
            <v>2.2320000000000002</v>
          </cell>
          <cell r="D927">
            <v>1.829</v>
          </cell>
          <cell r="E927">
            <v>5.1669999999999998</v>
          </cell>
        </row>
        <row r="928">
          <cell r="A928">
            <v>92.6</v>
          </cell>
          <cell r="B928">
            <v>9.2379999999999995</v>
          </cell>
          <cell r="C928">
            <v>2.234</v>
          </cell>
          <cell r="D928">
            <v>1.831</v>
          </cell>
          <cell r="E928">
            <v>5.173</v>
          </cell>
        </row>
        <row r="929">
          <cell r="A929">
            <v>92.7</v>
          </cell>
          <cell r="B929">
            <v>9.2479999999999993</v>
          </cell>
          <cell r="C929">
            <v>2.2360000000000002</v>
          </cell>
          <cell r="D929">
            <v>1.833</v>
          </cell>
          <cell r="E929">
            <v>5.1779999999999999</v>
          </cell>
        </row>
        <row r="930">
          <cell r="A930">
            <v>92.8</v>
          </cell>
          <cell r="B930">
            <v>9.2569999999999997</v>
          </cell>
          <cell r="C930">
            <v>2.2389999999999999</v>
          </cell>
          <cell r="D930">
            <v>1.835</v>
          </cell>
          <cell r="E930">
            <v>5.1840000000000002</v>
          </cell>
        </row>
        <row r="931">
          <cell r="A931">
            <v>92.9</v>
          </cell>
          <cell r="B931">
            <v>9.2669999999999995</v>
          </cell>
          <cell r="C931">
            <v>2.2410000000000001</v>
          </cell>
          <cell r="D931">
            <v>1.837</v>
          </cell>
          <cell r="E931">
            <v>5.1890000000000001</v>
          </cell>
        </row>
        <row r="932">
          <cell r="A932">
            <v>93</v>
          </cell>
          <cell r="B932">
            <v>9.2769999999999992</v>
          </cell>
          <cell r="C932">
            <v>2.2429999999999999</v>
          </cell>
          <cell r="D932">
            <v>1.839</v>
          </cell>
          <cell r="E932">
            <v>5.194</v>
          </cell>
        </row>
        <row r="933">
          <cell r="A933">
            <v>93.1</v>
          </cell>
          <cell r="B933">
            <v>9.2859999999999996</v>
          </cell>
          <cell r="C933">
            <v>2.246</v>
          </cell>
          <cell r="D933">
            <v>1.841</v>
          </cell>
          <cell r="E933">
            <v>5.2</v>
          </cell>
        </row>
        <row r="934">
          <cell r="A934">
            <v>93.2</v>
          </cell>
          <cell r="B934">
            <v>9.2959999999999994</v>
          </cell>
          <cell r="C934">
            <v>2.2480000000000002</v>
          </cell>
          <cell r="D934">
            <v>1.843</v>
          </cell>
          <cell r="E934">
            <v>5.2050000000000001</v>
          </cell>
        </row>
        <row r="935">
          <cell r="A935">
            <v>93.3</v>
          </cell>
          <cell r="B935">
            <v>9.3059999999999992</v>
          </cell>
          <cell r="C935">
            <v>2.25</v>
          </cell>
          <cell r="D935">
            <v>1.845</v>
          </cell>
          <cell r="E935">
            <v>5.21</v>
          </cell>
        </row>
        <row r="936">
          <cell r="A936">
            <v>93.4</v>
          </cell>
          <cell r="B936">
            <v>9.3149999999999995</v>
          </cell>
          <cell r="C936">
            <v>2.2530000000000001</v>
          </cell>
          <cell r="D936">
            <v>1.847</v>
          </cell>
          <cell r="E936">
            <v>5.2160000000000002</v>
          </cell>
        </row>
        <row r="937">
          <cell r="A937">
            <v>93.5</v>
          </cell>
          <cell r="B937">
            <v>9.3249999999999993</v>
          </cell>
          <cell r="C937">
            <v>2.2549999999999999</v>
          </cell>
          <cell r="D937">
            <v>1.849</v>
          </cell>
          <cell r="E937">
            <v>5.2210000000000001</v>
          </cell>
        </row>
        <row r="938">
          <cell r="A938">
            <v>93.6</v>
          </cell>
          <cell r="B938">
            <v>9.3339999999999996</v>
          </cell>
          <cell r="C938">
            <v>2.2570000000000001</v>
          </cell>
          <cell r="D938">
            <v>1.851</v>
          </cell>
          <cell r="E938">
            <v>5.226</v>
          </cell>
        </row>
        <row r="939">
          <cell r="A939">
            <v>93.7</v>
          </cell>
          <cell r="B939">
            <v>9.3439999999999994</v>
          </cell>
          <cell r="C939">
            <v>2.2599999999999998</v>
          </cell>
          <cell r="D939">
            <v>1.853</v>
          </cell>
          <cell r="E939">
            <v>5.2320000000000002</v>
          </cell>
        </row>
        <row r="940">
          <cell r="A940">
            <v>93.8</v>
          </cell>
          <cell r="B940">
            <v>9.3529999999999998</v>
          </cell>
          <cell r="C940">
            <v>2.262</v>
          </cell>
          <cell r="D940">
            <v>1.855</v>
          </cell>
          <cell r="E940">
            <v>5.2370000000000001</v>
          </cell>
        </row>
        <row r="941">
          <cell r="A941">
            <v>93.9</v>
          </cell>
          <cell r="B941">
            <v>9.3629999999999995</v>
          </cell>
          <cell r="C941">
            <v>2.2639999999999998</v>
          </cell>
          <cell r="D941">
            <v>1.8560000000000001</v>
          </cell>
          <cell r="E941">
            <v>5.242</v>
          </cell>
        </row>
        <row r="942">
          <cell r="A942">
            <v>94</v>
          </cell>
          <cell r="B942">
            <v>9.3719999999999999</v>
          </cell>
          <cell r="C942">
            <v>2.266</v>
          </cell>
          <cell r="D942">
            <v>1.8580000000000001</v>
          </cell>
          <cell r="E942">
            <v>5.2480000000000002</v>
          </cell>
        </row>
        <row r="943">
          <cell r="A943">
            <v>94.1</v>
          </cell>
          <cell r="B943">
            <v>9.3819999999999997</v>
          </cell>
          <cell r="C943">
            <v>2.2690000000000001</v>
          </cell>
          <cell r="D943">
            <v>1.86</v>
          </cell>
          <cell r="E943">
            <v>5.2530000000000001</v>
          </cell>
        </row>
        <row r="944">
          <cell r="A944">
            <v>94.2</v>
          </cell>
          <cell r="B944">
            <v>9.391</v>
          </cell>
          <cell r="C944">
            <v>2.2709999999999999</v>
          </cell>
          <cell r="D944">
            <v>1.8620000000000001</v>
          </cell>
          <cell r="E944">
            <v>5.258</v>
          </cell>
        </row>
        <row r="945">
          <cell r="A945">
            <v>94.3</v>
          </cell>
          <cell r="B945">
            <v>9.4009999999999998</v>
          </cell>
          <cell r="C945">
            <v>2.2730000000000001</v>
          </cell>
          <cell r="D945">
            <v>1.8640000000000001</v>
          </cell>
          <cell r="E945">
            <v>5.2629999999999999</v>
          </cell>
        </row>
        <row r="946">
          <cell r="A946">
            <v>94.4</v>
          </cell>
          <cell r="B946">
            <v>9.41</v>
          </cell>
          <cell r="C946">
            <v>2.2749999999999999</v>
          </cell>
          <cell r="D946">
            <v>1.8660000000000001</v>
          </cell>
          <cell r="E946">
            <v>5.2690000000000001</v>
          </cell>
        </row>
        <row r="947">
          <cell r="A947">
            <v>94.5</v>
          </cell>
          <cell r="B947">
            <v>9.42</v>
          </cell>
          <cell r="C947">
            <v>2.278</v>
          </cell>
          <cell r="D947">
            <v>1.8680000000000001</v>
          </cell>
          <cell r="E947">
            <v>5.274</v>
          </cell>
        </row>
        <row r="948">
          <cell r="A948">
            <v>94.6</v>
          </cell>
          <cell r="B948">
            <v>9.4290000000000003</v>
          </cell>
          <cell r="C948">
            <v>2.2799999999999998</v>
          </cell>
          <cell r="D948">
            <v>1.87</v>
          </cell>
          <cell r="E948">
            <v>5.2789999999999999</v>
          </cell>
        </row>
        <row r="949">
          <cell r="A949">
            <v>94.7</v>
          </cell>
          <cell r="B949">
            <v>9.4380000000000006</v>
          </cell>
          <cell r="C949">
            <v>2.282</v>
          </cell>
          <cell r="D949">
            <v>1.8720000000000001</v>
          </cell>
          <cell r="E949">
            <v>5.2839999999999998</v>
          </cell>
        </row>
        <row r="950">
          <cell r="A950">
            <v>94.8</v>
          </cell>
          <cell r="B950">
            <v>9.4480000000000004</v>
          </cell>
          <cell r="C950">
            <v>2.2850000000000001</v>
          </cell>
          <cell r="D950">
            <v>1.8740000000000001</v>
          </cell>
          <cell r="E950">
            <v>5.2889999999999997</v>
          </cell>
        </row>
        <row r="951">
          <cell r="A951">
            <v>94.9</v>
          </cell>
          <cell r="B951">
            <v>9.4570000000000007</v>
          </cell>
          <cell r="C951">
            <v>2.2869999999999999</v>
          </cell>
          <cell r="D951">
            <v>1.8759999999999999</v>
          </cell>
          <cell r="E951">
            <v>5.2949999999999999</v>
          </cell>
        </row>
        <row r="952">
          <cell r="A952">
            <v>95</v>
          </cell>
          <cell r="B952">
            <v>9.4659999999999993</v>
          </cell>
          <cell r="C952">
            <v>2.2890000000000001</v>
          </cell>
          <cell r="D952">
            <v>1.8779999999999999</v>
          </cell>
          <cell r="E952">
            <v>5.3</v>
          </cell>
        </row>
        <row r="953">
          <cell r="A953">
            <v>95.1</v>
          </cell>
          <cell r="B953">
            <v>9.4760000000000009</v>
          </cell>
          <cell r="C953">
            <v>2.2909999999999999</v>
          </cell>
          <cell r="D953">
            <v>1.879</v>
          </cell>
          <cell r="E953">
            <v>5.3049999999999997</v>
          </cell>
        </row>
        <row r="954">
          <cell r="A954">
            <v>95.2</v>
          </cell>
          <cell r="B954">
            <v>9.4849999999999994</v>
          </cell>
          <cell r="C954">
            <v>2.2930000000000001</v>
          </cell>
          <cell r="D954">
            <v>1.881</v>
          </cell>
          <cell r="E954">
            <v>5.31</v>
          </cell>
        </row>
        <row r="955">
          <cell r="A955">
            <v>95.3</v>
          </cell>
          <cell r="B955">
            <v>9.4939999999999998</v>
          </cell>
          <cell r="C955">
            <v>2.2959999999999998</v>
          </cell>
          <cell r="D955">
            <v>1.883</v>
          </cell>
          <cell r="E955">
            <v>5.3150000000000004</v>
          </cell>
        </row>
        <row r="956">
          <cell r="A956">
            <v>95.4</v>
          </cell>
          <cell r="B956">
            <v>9.5030000000000001</v>
          </cell>
          <cell r="C956">
            <v>2.298</v>
          </cell>
          <cell r="D956">
            <v>1.885</v>
          </cell>
          <cell r="E956">
            <v>5.32</v>
          </cell>
        </row>
        <row r="957">
          <cell r="A957">
            <v>95.5</v>
          </cell>
          <cell r="B957">
            <v>9.5129999999999999</v>
          </cell>
          <cell r="C957">
            <v>2.2999999999999998</v>
          </cell>
          <cell r="D957">
            <v>1.887</v>
          </cell>
          <cell r="E957">
            <v>5.3250000000000002</v>
          </cell>
        </row>
        <row r="958">
          <cell r="A958">
            <v>95.6</v>
          </cell>
          <cell r="B958">
            <v>9.5220000000000002</v>
          </cell>
          <cell r="C958">
            <v>2.302</v>
          </cell>
          <cell r="D958">
            <v>1.889</v>
          </cell>
          <cell r="E958">
            <v>5.3310000000000004</v>
          </cell>
        </row>
        <row r="959">
          <cell r="A959">
            <v>95.7</v>
          </cell>
          <cell r="B959">
            <v>9.5310000000000006</v>
          </cell>
          <cell r="C959">
            <v>2.3050000000000002</v>
          </cell>
          <cell r="D959">
            <v>1.891</v>
          </cell>
          <cell r="E959">
            <v>5.3360000000000003</v>
          </cell>
        </row>
        <row r="960">
          <cell r="A960">
            <v>95.8</v>
          </cell>
          <cell r="B960">
            <v>9.5399999999999991</v>
          </cell>
          <cell r="C960">
            <v>2.3069999999999999</v>
          </cell>
          <cell r="D960">
            <v>1.893</v>
          </cell>
          <cell r="E960">
            <v>5.3410000000000002</v>
          </cell>
        </row>
        <row r="961">
          <cell r="A961">
            <v>95.9</v>
          </cell>
          <cell r="B961">
            <v>9.5489999999999995</v>
          </cell>
          <cell r="C961">
            <v>2.3090000000000002</v>
          </cell>
          <cell r="D961">
            <v>1.895</v>
          </cell>
          <cell r="E961">
            <v>5.3460000000000001</v>
          </cell>
        </row>
        <row r="962">
          <cell r="A962">
            <v>96</v>
          </cell>
          <cell r="B962">
            <v>9.5579999999999998</v>
          </cell>
          <cell r="C962">
            <v>2.3109999999999999</v>
          </cell>
          <cell r="D962">
            <v>1.8959999999999999</v>
          </cell>
          <cell r="E962">
            <v>5.351</v>
          </cell>
        </row>
        <row r="963">
          <cell r="A963">
            <v>96.1</v>
          </cell>
          <cell r="B963">
            <v>9.5670000000000002</v>
          </cell>
          <cell r="C963">
            <v>2.3130000000000002</v>
          </cell>
          <cell r="D963">
            <v>1.8979999999999999</v>
          </cell>
          <cell r="E963">
            <v>5.3559999999999999</v>
          </cell>
        </row>
        <row r="964">
          <cell r="A964">
            <v>96.2</v>
          </cell>
          <cell r="B964">
            <v>9.577</v>
          </cell>
          <cell r="C964">
            <v>2.3149999999999999</v>
          </cell>
          <cell r="D964">
            <v>1.9</v>
          </cell>
          <cell r="E964">
            <v>5.3609999999999998</v>
          </cell>
        </row>
        <row r="965">
          <cell r="A965">
            <v>96.3</v>
          </cell>
          <cell r="B965">
            <v>9.5860000000000003</v>
          </cell>
          <cell r="C965">
            <v>2.3180000000000001</v>
          </cell>
          <cell r="D965">
            <v>1.9019999999999999</v>
          </cell>
          <cell r="E965">
            <v>5.3659999999999997</v>
          </cell>
        </row>
        <row r="966">
          <cell r="A966">
            <v>96.4</v>
          </cell>
          <cell r="B966">
            <v>9.5950000000000006</v>
          </cell>
          <cell r="C966">
            <v>2.3199999999999998</v>
          </cell>
          <cell r="D966">
            <v>1.9039999999999999</v>
          </cell>
          <cell r="E966">
            <v>5.3710000000000004</v>
          </cell>
        </row>
        <row r="967">
          <cell r="A967">
            <v>96.5</v>
          </cell>
          <cell r="B967">
            <v>9.6039999999999992</v>
          </cell>
          <cell r="C967">
            <v>2.3220000000000001</v>
          </cell>
          <cell r="D967">
            <v>1.9059999999999999</v>
          </cell>
          <cell r="E967">
            <v>5.3760000000000003</v>
          </cell>
        </row>
        <row r="968">
          <cell r="A968">
            <v>96.6</v>
          </cell>
          <cell r="B968">
            <v>9.6129999999999995</v>
          </cell>
          <cell r="C968">
            <v>2.3239999999999998</v>
          </cell>
          <cell r="D968">
            <v>1.9079999999999999</v>
          </cell>
          <cell r="E968">
            <v>5.3810000000000002</v>
          </cell>
        </row>
        <row r="969">
          <cell r="A969">
            <v>96.7</v>
          </cell>
          <cell r="B969">
            <v>9.6219999999999999</v>
          </cell>
          <cell r="C969">
            <v>2.3260000000000001</v>
          </cell>
          <cell r="D969">
            <v>1.909</v>
          </cell>
          <cell r="E969">
            <v>5.3860000000000001</v>
          </cell>
        </row>
        <row r="970">
          <cell r="A970">
            <v>96.8</v>
          </cell>
          <cell r="B970">
            <v>9.6310000000000002</v>
          </cell>
          <cell r="C970">
            <v>2.3279999999999998</v>
          </cell>
          <cell r="D970">
            <v>1.911</v>
          </cell>
          <cell r="E970">
            <v>5.391</v>
          </cell>
        </row>
        <row r="971">
          <cell r="A971">
            <v>96.9</v>
          </cell>
          <cell r="B971">
            <v>9.64</v>
          </cell>
          <cell r="C971">
            <v>2.331</v>
          </cell>
          <cell r="D971">
            <v>1.913</v>
          </cell>
          <cell r="E971">
            <v>5.3959999999999999</v>
          </cell>
        </row>
        <row r="972">
          <cell r="A972">
            <v>97</v>
          </cell>
          <cell r="B972">
            <v>9.6489999999999991</v>
          </cell>
          <cell r="C972">
            <v>2.3330000000000002</v>
          </cell>
          <cell r="D972">
            <v>1.915</v>
          </cell>
          <cell r="E972">
            <v>5.4009999999999998</v>
          </cell>
        </row>
        <row r="973">
          <cell r="A973">
            <v>97.1</v>
          </cell>
          <cell r="B973">
            <v>9.657</v>
          </cell>
          <cell r="C973">
            <v>2.335</v>
          </cell>
          <cell r="D973">
            <v>1.917</v>
          </cell>
          <cell r="E973">
            <v>5.4059999999999997</v>
          </cell>
        </row>
        <row r="974">
          <cell r="A974">
            <v>97.2</v>
          </cell>
          <cell r="B974">
            <v>9.6660000000000004</v>
          </cell>
          <cell r="C974">
            <v>2.3370000000000002</v>
          </cell>
          <cell r="D974">
            <v>1.9179999999999999</v>
          </cell>
          <cell r="E974">
            <v>5.4109999999999996</v>
          </cell>
        </row>
        <row r="975">
          <cell r="A975">
            <v>97.3</v>
          </cell>
          <cell r="B975">
            <v>9.6750000000000007</v>
          </cell>
          <cell r="C975">
            <v>2.339</v>
          </cell>
          <cell r="D975">
            <v>1.92</v>
          </cell>
          <cell r="E975">
            <v>5.4160000000000004</v>
          </cell>
        </row>
        <row r="976">
          <cell r="A976">
            <v>97.4</v>
          </cell>
          <cell r="B976">
            <v>9.6839999999999993</v>
          </cell>
          <cell r="C976">
            <v>2.3410000000000002</v>
          </cell>
          <cell r="D976">
            <v>1.9219999999999999</v>
          </cell>
          <cell r="E976">
            <v>5.4210000000000003</v>
          </cell>
        </row>
        <row r="977">
          <cell r="A977">
            <v>97.5</v>
          </cell>
          <cell r="B977">
            <v>9.6929999999999996</v>
          </cell>
          <cell r="C977">
            <v>2.343</v>
          </cell>
          <cell r="D977">
            <v>1.9239999999999999</v>
          </cell>
          <cell r="E977">
            <v>5.4260000000000002</v>
          </cell>
        </row>
        <row r="978">
          <cell r="A978">
            <v>97.6</v>
          </cell>
          <cell r="B978">
            <v>9.702</v>
          </cell>
          <cell r="C978">
            <v>2.3460000000000001</v>
          </cell>
          <cell r="D978">
            <v>1.9259999999999999</v>
          </cell>
          <cell r="E978">
            <v>5.431</v>
          </cell>
        </row>
        <row r="979">
          <cell r="A979">
            <v>97.7</v>
          </cell>
          <cell r="B979">
            <v>9.7110000000000003</v>
          </cell>
          <cell r="C979">
            <v>2.3479999999999999</v>
          </cell>
          <cell r="D979">
            <v>1.9279999999999999</v>
          </cell>
          <cell r="E979">
            <v>5.4349999999999996</v>
          </cell>
        </row>
        <row r="980">
          <cell r="A980">
            <v>97.8</v>
          </cell>
          <cell r="B980">
            <v>9.7189999999999994</v>
          </cell>
          <cell r="C980">
            <v>2.35</v>
          </cell>
          <cell r="D980">
            <v>1.929</v>
          </cell>
          <cell r="E980">
            <v>5.44</v>
          </cell>
        </row>
        <row r="981">
          <cell r="A981">
            <v>97.9</v>
          </cell>
          <cell r="B981">
            <v>9.7279999999999998</v>
          </cell>
          <cell r="C981">
            <v>2.3519999999999999</v>
          </cell>
          <cell r="D981">
            <v>1.931</v>
          </cell>
          <cell r="E981">
            <v>5.4450000000000003</v>
          </cell>
        </row>
        <row r="982">
          <cell r="A982">
            <v>98</v>
          </cell>
          <cell r="B982">
            <v>9.7370000000000001</v>
          </cell>
          <cell r="C982">
            <v>2.3540000000000001</v>
          </cell>
          <cell r="D982">
            <v>1.9330000000000001</v>
          </cell>
          <cell r="E982">
            <v>5.45</v>
          </cell>
        </row>
        <row r="983">
          <cell r="A983">
            <v>98.1</v>
          </cell>
          <cell r="B983">
            <v>9.7460000000000004</v>
          </cell>
          <cell r="C983">
            <v>2.3559999999999999</v>
          </cell>
          <cell r="D983">
            <v>1.9350000000000001</v>
          </cell>
          <cell r="E983">
            <v>5.4550000000000001</v>
          </cell>
        </row>
        <row r="984">
          <cell r="A984">
            <v>98.2</v>
          </cell>
          <cell r="B984">
            <v>9.7539999999999996</v>
          </cell>
          <cell r="C984">
            <v>2.3580000000000001</v>
          </cell>
          <cell r="D984">
            <v>1.9370000000000001</v>
          </cell>
          <cell r="E984">
            <v>5.46</v>
          </cell>
        </row>
        <row r="985">
          <cell r="A985">
            <v>98.3</v>
          </cell>
          <cell r="B985">
            <v>9.7629999999999999</v>
          </cell>
          <cell r="C985">
            <v>2.36</v>
          </cell>
          <cell r="D985">
            <v>1.9379999999999999</v>
          </cell>
          <cell r="E985">
            <v>5.4640000000000004</v>
          </cell>
        </row>
        <row r="986">
          <cell r="A986">
            <v>98.4</v>
          </cell>
          <cell r="B986">
            <v>9.7720000000000002</v>
          </cell>
          <cell r="C986">
            <v>2.3620000000000001</v>
          </cell>
          <cell r="D986">
            <v>1.94</v>
          </cell>
          <cell r="E986">
            <v>5.4690000000000003</v>
          </cell>
        </row>
        <row r="987">
          <cell r="A987">
            <v>98.5</v>
          </cell>
          <cell r="B987">
            <v>9.7799999999999994</v>
          </cell>
          <cell r="C987">
            <v>2.3639999999999999</v>
          </cell>
          <cell r="D987">
            <v>1.9419999999999999</v>
          </cell>
          <cell r="E987">
            <v>5.4740000000000002</v>
          </cell>
        </row>
        <row r="988">
          <cell r="A988">
            <v>98.6</v>
          </cell>
          <cell r="B988">
            <v>9.7889999999999997</v>
          </cell>
          <cell r="C988">
            <v>2.3660000000000001</v>
          </cell>
          <cell r="D988">
            <v>1.944</v>
          </cell>
          <cell r="E988">
            <v>5.4790000000000001</v>
          </cell>
        </row>
        <row r="989">
          <cell r="A989">
            <v>98.7</v>
          </cell>
          <cell r="B989">
            <v>9.798</v>
          </cell>
          <cell r="C989">
            <v>2.3679999999999999</v>
          </cell>
          <cell r="D989">
            <v>1.9450000000000001</v>
          </cell>
          <cell r="E989">
            <v>5.484</v>
          </cell>
        </row>
        <row r="990">
          <cell r="A990">
            <v>98.8</v>
          </cell>
          <cell r="B990">
            <v>9.8059999999999992</v>
          </cell>
          <cell r="C990">
            <v>2.371</v>
          </cell>
          <cell r="D990">
            <v>1.9470000000000001</v>
          </cell>
          <cell r="E990">
            <v>5.4880000000000004</v>
          </cell>
        </row>
        <row r="991">
          <cell r="A991">
            <v>98.9</v>
          </cell>
          <cell r="B991">
            <v>9.8149999999999995</v>
          </cell>
          <cell r="C991">
            <v>2.3730000000000002</v>
          </cell>
          <cell r="D991">
            <v>1.9490000000000001</v>
          </cell>
          <cell r="E991">
            <v>5.4930000000000003</v>
          </cell>
        </row>
        <row r="992">
          <cell r="A992">
            <v>99</v>
          </cell>
          <cell r="B992">
            <v>9.8230000000000004</v>
          </cell>
          <cell r="C992">
            <v>2.375</v>
          </cell>
          <cell r="D992">
            <v>1.9510000000000001</v>
          </cell>
          <cell r="E992">
            <v>5.4980000000000002</v>
          </cell>
        </row>
        <row r="993">
          <cell r="A993">
            <v>99.1</v>
          </cell>
          <cell r="B993">
            <v>9.8320000000000007</v>
          </cell>
          <cell r="C993">
            <v>2.3769999999999998</v>
          </cell>
          <cell r="D993">
            <v>1.952</v>
          </cell>
          <cell r="E993">
            <v>5.5030000000000001</v>
          </cell>
        </row>
        <row r="994">
          <cell r="A994">
            <v>99.2</v>
          </cell>
          <cell r="B994">
            <v>9.84</v>
          </cell>
          <cell r="C994">
            <v>2.379</v>
          </cell>
          <cell r="D994">
            <v>1.954</v>
          </cell>
          <cell r="E994">
            <v>5.5069999999999997</v>
          </cell>
        </row>
        <row r="995">
          <cell r="A995">
            <v>99.3</v>
          </cell>
          <cell r="B995">
            <v>9.8490000000000002</v>
          </cell>
          <cell r="C995">
            <v>2.3809999999999998</v>
          </cell>
          <cell r="D995">
            <v>1.956</v>
          </cell>
          <cell r="E995">
            <v>5.5119999999999996</v>
          </cell>
        </row>
        <row r="996">
          <cell r="A996">
            <v>99.4</v>
          </cell>
          <cell r="B996">
            <v>9.8569999999999993</v>
          </cell>
          <cell r="C996">
            <v>2.383</v>
          </cell>
          <cell r="D996">
            <v>1.958</v>
          </cell>
          <cell r="E996">
            <v>5.5170000000000003</v>
          </cell>
        </row>
        <row r="997">
          <cell r="A997">
            <v>99.5</v>
          </cell>
          <cell r="B997">
            <v>9.8659999999999997</v>
          </cell>
          <cell r="C997">
            <v>2.3849999999999998</v>
          </cell>
          <cell r="D997">
            <v>1.9590000000000001</v>
          </cell>
          <cell r="E997">
            <v>5.5220000000000002</v>
          </cell>
        </row>
        <row r="998">
          <cell r="A998">
            <v>99.6</v>
          </cell>
          <cell r="B998">
            <v>9.8740000000000006</v>
          </cell>
          <cell r="C998">
            <v>2.387</v>
          </cell>
          <cell r="D998">
            <v>1.9610000000000001</v>
          </cell>
          <cell r="E998">
            <v>5.5259999999999998</v>
          </cell>
        </row>
        <row r="999">
          <cell r="A999">
            <v>99.7</v>
          </cell>
          <cell r="B999">
            <v>9.8829999999999991</v>
          </cell>
          <cell r="C999">
            <v>2.3889999999999998</v>
          </cell>
          <cell r="D999">
            <v>1.9630000000000001</v>
          </cell>
          <cell r="E999">
            <v>5.5309999999999997</v>
          </cell>
        </row>
        <row r="1000">
          <cell r="A1000">
            <v>99.8</v>
          </cell>
          <cell r="B1000">
            <v>9.891</v>
          </cell>
          <cell r="C1000">
            <v>2.391</v>
          </cell>
          <cell r="D1000">
            <v>1.9650000000000001</v>
          </cell>
          <cell r="E1000">
            <v>5.5359999999999996</v>
          </cell>
        </row>
        <row r="1001">
          <cell r="A1001">
            <v>99.9</v>
          </cell>
          <cell r="B1001">
            <v>9.8989999999999991</v>
          </cell>
          <cell r="C1001">
            <v>2.3929999999999998</v>
          </cell>
          <cell r="D1001">
            <v>1.966</v>
          </cell>
          <cell r="E1001">
            <v>5.54</v>
          </cell>
        </row>
        <row r="1002">
          <cell r="A1002">
            <v>100</v>
          </cell>
          <cell r="B1002">
            <v>9.9079999999999995</v>
          </cell>
          <cell r="C1002">
            <v>2.395</v>
          </cell>
          <cell r="D1002">
            <v>1.968</v>
          </cell>
          <cell r="E1002">
            <v>5.5449999999999999</v>
          </cell>
        </row>
        <row r="1003">
          <cell r="A1003">
            <v>100.1</v>
          </cell>
          <cell r="B1003">
            <v>9.9160000000000004</v>
          </cell>
          <cell r="C1003">
            <v>2.3969999999999998</v>
          </cell>
          <cell r="D1003">
            <v>1.97</v>
          </cell>
          <cell r="E1003">
            <v>5.55</v>
          </cell>
        </row>
        <row r="1004">
          <cell r="A1004">
            <v>100.2</v>
          </cell>
          <cell r="B1004">
            <v>9.9250000000000007</v>
          </cell>
          <cell r="C1004">
            <v>2.399</v>
          </cell>
          <cell r="D1004">
            <v>1.9710000000000001</v>
          </cell>
          <cell r="E1004">
            <v>5.5540000000000003</v>
          </cell>
        </row>
        <row r="1005">
          <cell r="A1005">
            <v>100.3</v>
          </cell>
          <cell r="B1005">
            <v>9.9329999999999998</v>
          </cell>
          <cell r="C1005">
            <v>2.4009999999999998</v>
          </cell>
          <cell r="D1005">
            <v>1.9730000000000001</v>
          </cell>
          <cell r="E1005">
            <v>5.5590000000000002</v>
          </cell>
        </row>
        <row r="1006">
          <cell r="A1006">
            <v>100.4</v>
          </cell>
          <cell r="B1006">
            <v>9.9410000000000007</v>
          </cell>
          <cell r="C1006">
            <v>2.403</v>
          </cell>
          <cell r="D1006">
            <v>1.9750000000000001</v>
          </cell>
          <cell r="E1006">
            <v>5.5629999999999997</v>
          </cell>
        </row>
        <row r="1007">
          <cell r="A1007">
            <v>100.5</v>
          </cell>
          <cell r="B1007">
            <v>9.9489999999999998</v>
          </cell>
          <cell r="C1007">
            <v>2.4049999999999998</v>
          </cell>
          <cell r="D1007">
            <v>1.9770000000000001</v>
          </cell>
          <cell r="E1007">
            <v>5.5679999999999996</v>
          </cell>
        </row>
        <row r="1008">
          <cell r="A1008">
            <v>100.6</v>
          </cell>
          <cell r="B1008">
            <v>9.9580000000000002</v>
          </cell>
          <cell r="C1008">
            <v>2.407</v>
          </cell>
          <cell r="D1008">
            <v>1.978</v>
          </cell>
          <cell r="E1008">
            <v>5.5730000000000004</v>
          </cell>
        </row>
        <row r="1009">
          <cell r="A1009">
            <v>100.7</v>
          </cell>
          <cell r="B1009">
            <v>9.9659999999999993</v>
          </cell>
          <cell r="C1009">
            <v>2.4089999999999998</v>
          </cell>
          <cell r="D1009">
            <v>1.98</v>
          </cell>
          <cell r="E1009">
            <v>5.577</v>
          </cell>
        </row>
        <row r="1010">
          <cell r="A1010">
            <v>100.8</v>
          </cell>
          <cell r="B1010">
            <v>9.9740000000000002</v>
          </cell>
          <cell r="C1010">
            <v>2.411</v>
          </cell>
          <cell r="D1010">
            <v>1.982</v>
          </cell>
          <cell r="E1010">
            <v>5.5819999999999999</v>
          </cell>
        </row>
        <row r="1011">
          <cell r="A1011">
            <v>100.9</v>
          </cell>
          <cell r="B1011">
            <v>9.9819999999999993</v>
          </cell>
          <cell r="C1011">
            <v>2.4129999999999998</v>
          </cell>
          <cell r="D1011">
            <v>1.9830000000000001</v>
          </cell>
          <cell r="E1011">
            <v>5.5860000000000003</v>
          </cell>
        </row>
        <row r="1012">
          <cell r="A1012">
            <v>101</v>
          </cell>
          <cell r="B1012">
            <v>9.99</v>
          </cell>
          <cell r="C1012">
            <v>2.415</v>
          </cell>
          <cell r="D1012">
            <v>1.9850000000000001</v>
          </cell>
          <cell r="E1012">
            <v>5.5910000000000002</v>
          </cell>
        </row>
        <row r="1013">
          <cell r="A1013">
            <v>101.1</v>
          </cell>
          <cell r="B1013">
            <v>9.9990000000000006</v>
          </cell>
          <cell r="C1013">
            <v>2.4169999999999998</v>
          </cell>
          <cell r="D1013">
            <v>1.9870000000000001</v>
          </cell>
          <cell r="E1013">
            <v>5.5949999999999998</v>
          </cell>
        </row>
        <row r="1014">
          <cell r="A1014">
            <v>101.2</v>
          </cell>
          <cell r="B1014">
            <v>10.007</v>
          </cell>
          <cell r="C1014">
            <v>2.419</v>
          </cell>
          <cell r="D1014">
            <v>1.988</v>
          </cell>
          <cell r="E1014">
            <v>5.6</v>
          </cell>
        </row>
        <row r="1015">
          <cell r="A1015">
            <v>101.3</v>
          </cell>
          <cell r="B1015">
            <v>10.015000000000001</v>
          </cell>
          <cell r="C1015">
            <v>2.4209999999999998</v>
          </cell>
          <cell r="D1015">
            <v>1.99</v>
          </cell>
          <cell r="E1015">
            <v>5.6040000000000001</v>
          </cell>
        </row>
        <row r="1016">
          <cell r="A1016">
            <v>101.4</v>
          </cell>
          <cell r="B1016">
            <v>10.023</v>
          </cell>
          <cell r="C1016">
            <v>2.4220000000000002</v>
          </cell>
          <cell r="D1016">
            <v>1.992</v>
          </cell>
          <cell r="E1016">
            <v>5.609</v>
          </cell>
        </row>
        <row r="1017">
          <cell r="A1017">
            <v>101.5</v>
          </cell>
          <cell r="B1017">
            <v>10.031000000000001</v>
          </cell>
          <cell r="C1017">
            <v>2.4239999999999999</v>
          </cell>
          <cell r="D1017">
            <v>1.9930000000000001</v>
          </cell>
          <cell r="E1017">
            <v>5.6130000000000004</v>
          </cell>
        </row>
        <row r="1018">
          <cell r="A1018">
            <v>101.6</v>
          </cell>
          <cell r="B1018">
            <v>10.039</v>
          </cell>
          <cell r="C1018">
            <v>2.4260000000000002</v>
          </cell>
          <cell r="D1018">
            <v>1.9950000000000001</v>
          </cell>
          <cell r="E1018">
            <v>5.6180000000000003</v>
          </cell>
        </row>
        <row r="1019">
          <cell r="A1019">
            <v>101.7</v>
          </cell>
          <cell r="B1019">
            <v>10.047000000000001</v>
          </cell>
          <cell r="C1019">
            <v>2.4279999999999999</v>
          </cell>
          <cell r="D1019">
            <v>1.9970000000000001</v>
          </cell>
          <cell r="E1019">
            <v>5.6219999999999999</v>
          </cell>
        </row>
        <row r="1020">
          <cell r="A1020">
            <v>101.8</v>
          </cell>
          <cell r="B1020">
            <v>10.055</v>
          </cell>
          <cell r="C1020">
            <v>2.4300000000000002</v>
          </cell>
          <cell r="D1020">
            <v>1.998</v>
          </cell>
          <cell r="E1020">
            <v>5.6269999999999998</v>
          </cell>
        </row>
        <row r="1021">
          <cell r="A1021">
            <v>101.9</v>
          </cell>
          <cell r="B1021">
            <v>10.063000000000001</v>
          </cell>
          <cell r="C1021">
            <v>2.4319999999999999</v>
          </cell>
          <cell r="D1021">
            <v>2</v>
          </cell>
          <cell r="E1021">
            <v>5.6310000000000002</v>
          </cell>
        </row>
        <row r="1022">
          <cell r="A1022">
            <v>102</v>
          </cell>
          <cell r="B1022">
            <v>10.071</v>
          </cell>
          <cell r="C1022">
            <v>2.4340000000000002</v>
          </cell>
          <cell r="D1022">
            <v>2.0019999999999998</v>
          </cell>
          <cell r="E1022">
            <v>5.6349999999999998</v>
          </cell>
        </row>
        <row r="1023">
          <cell r="A1023">
            <v>102.1</v>
          </cell>
          <cell r="B1023">
            <v>10.079000000000001</v>
          </cell>
          <cell r="C1023">
            <v>2.4359999999999999</v>
          </cell>
          <cell r="D1023">
            <v>2.0030000000000001</v>
          </cell>
          <cell r="E1023">
            <v>5.64</v>
          </cell>
        </row>
        <row r="1024">
          <cell r="A1024">
            <v>102.2</v>
          </cell>
          <cell r="B1024">
            <v>10.087</v>
          </cell>
          <cell r="C1024">
            <v>2.4380000000000002</v>
          </cell>
          <cell r="D1024">
            <v>2.0049999999999999</v>
          </cell>
          <cell r="E1024">
            <v>5.6440000000000001</v>
          </cell>
        </row>
        <row r="1025">
          <cell r="A1025">
            <v>102.3</v>
          </cell>
          <cell r="B1025">
            <v>10.095000000000001</v>
          </cell>
          <cell r="C1025">
            <v>2.44</v>
          </cell>
          <cell r="D1025">
            <v>2.0070000000000001</v>
          </cell>
          <cell r="E1025">
            <v>5.649</v>
          </cell>
        </row>
        <row r="1026">
          <cell r="A1026">
            <v>102.4</v>
          </cell>
          <cell r="B1026">
            <v>10.103</v>
          </cell>
          <cell r="C1026">
            <v>2.4420000000000002</v>
          </cell>
          <cell r="D1026">
            <v>2.008</v>
          </cell>
          <cell r="E1026">
            <v>5.6529999999999996</v>
          </cell>
        </row>
        <row r="1027">
          <cell r="A1027">
            <v>102.5</v>
          </cell>
          <cell r="B1027">
            <v>10.111000000000001</v>
          </cell>
          <cell r="C1027">
            <v>2.4430000000000001</v>
          </cell>
          <cell r="D1027">
            <v>2.0099999999999998</v>
          </cell>
          <cell r="E1027">
            <v>5.657</v>
          </cell>
        </row>
        <row r="1028">
          <cell r="A1028">
            <v>102.6</v>
          </cell>
          <cell r="B1028">
            <v>10.119</v>
          </cell>
          <cell r="C1028">
            <v>2.4449999999999998</v>
          </cell>
          <cell r="D1028">
            <v>2.0110000000000001</v>
          </cell>
          <cell r="E1028">
            <v>5.6619999999999999</v>
          </cell>
        </row>
        <row r="1029">
          <cell r="A1029">
            <v>102.7</v>
          </cell>
          <cell r="B1029">
            <v>10.127000000000001</v>
          </cell>
          <cell r="C1029">
            <v>2.4470000000000001</v>
          </cell>
          <cell r="D1029">
            <v>2.0129999999999999</v>
          </cell>
          <cell r="E1029">
            <v>5.6660000000000004</v>
          </cell>
        </row>
        <row r="1030">
          <cell r="A1030">
            <v>102.8</v>
          </cell>
          <cell r="B1030">
            <v>10.134</v>
          </cell>
          <cell r="C1030">
            <v>2.4489999999999998</v>
          </cell>
          <cell r="D1030">
            <v>2.0150000000000001</v>
          </cell>
          <cell r="E1030">
            <v>5.6710000000000003</v>
          </cell>
        </row>
        <row r="1031">
          <cell r="A1031">
            <v>102.9</v>
          </cell>
          <cell r="B1031">
            <v>10.141999999999999</v>
          </cell>
          <cell r="C1031">
            <v>2.4510000000000001</v>
          </cell>
          <cell r="D1031">
            <v>2.016</v>
          </cell>
          <cell r="E1031">
            <v>5.6749999999999998</v>
          </cell>
        </row>
        <row r="1032">
          <cell r="A1032">
            <v>103</v>
          </cell>
          <cell r="B1032">
            <v>10.15</v>
          </cell>
          <cell r="C1032">
            <v>2.4529999999999998</v>
          </cell>
          <cell r="D1032">
            <v>2.0179999999999998</v>
          </cell>
          <cell r="E1032">
            <v>5.6790000000000003</v>
          </cell>
        </row>
        <row r="1033">
          <cell r="A1033">
            <v>103.1</v>
          </cell>
          <cell r="B1033">
            <v>10.157999999999999</v>
          </cell>
          <cell r="C1033">
            <v>2.4550000000000001</v>
          </cell>
          <cell r="D1033">
            <v>2.02</v>
          </cell>
          <cell r="E1033">
            <v>5.6840000000000002</v>
          </cell>
        </row>
        <row r="1034">
          <cell r="A1034">
            <v>103.2</v>
          </cell>
          <cell r="B1034">
            <v>10.166</v>
          </cell>
          <cell r="C1034">
            <v>2.4569999999999999</v>
          </cell>
          <cell r="D1034">
            <v>2.0209999999999999</v>
          </cell>
          <cell r="E1034">
            <v>5.6879999999999997</v>
          </cell>
        </row>
        <row r="1035">
          <cell r="A1035">
            <v>103.3</v>
          </cell>
          <cell r="B1035">
            <v>10.173</v>
          </cell>
          <cell r="C1035">
            <v>2.4580000000000002</v>
          </cell>
          <cell r="D1035">
            <v>2.0230000000000001</v>
          </cell>
          <cell r="E1035">
            <v>5.6920000000000002</v>
          </cell>
        </row>
        <row r="1036">
          <cell r="A1036">
            <v>103.4</v>
          </cell>
          <cell r="B1036">
            <v>10.180999999999999</v>
          </cell>
          <cell r="C1036">
            <v>2.46</v>
          </cell>
          <cell r="D1036">
            <v>2.024</v>
          </cell>
          <cell r="E1036">
            <v>5.6959999999999997</v>
          </cell>
        </row>
        <row r="1037">
          <cell r="A1037">
            <v>103.5</v>
          </cell>
          <cell r="B1037">
            <v>10.189</v>
          </cell>
          <cell r="C1037">
            <v>2.4620000000000002</v>
          </cell>
          <cell r="D1037">
            <v>2.0259999999999998</v>
          </cell>
          <cell r="E1037">
            <v>5.7009999999999996</v>
          </cell>
        </row>
        <row r="1038">
          <cell r="A1038">
            <v>103.6</v>
          </cell>
          <cell r="B1038">
            <v>10.196</v>
          </cell>
          <cell r="C1038">
            <v>2.464</v>
          </cell>
          <cell r="D1038">
            <v>2.028</v>
          </cell>
          <cell r="E1038">
            <v>5.7050000000000001</v>
          </cell>
        </row>
        <row r="1039">
          <cell r="A1039">
            <v>103.7</v>
          </cell>
          <cell r="B1039">
            <v>10.204000000000001</v>
          </cell>
          <cell r="C1039">
            <v>2.4660000000000002</v>
          </cell>
          <cell r="D1039">
            <v>2.0289999999999999</v>
          </cell>
          <cell r="E1039">
            <v>5.7089999999999996</v>
          </cell>
        </row>
        <row r="1040">
          <cell r="A1040">
            <v>103.8</v>
          </cell>
          <cell r="B1040">
            <v>10.212</v>
          </cell>
          <cell r="C1040">
            <v>2.468</v>
          </cell>
          <cell r="D1040">
            <v>2.0310000000000001</v>
          </cell>
          <cell r="E1040">
            <v>5.7130000000000001</v>
          </cell>
        </row>
        <row r="1041">
          <cell r="A1041">
            <v>103.9</v>
          </cell>
          <cell r="B1041">
            <v>10.218999999999999</v>
          </cell>
          <cell r="C1041">
            <v>2.4689999999999999</v>
          </cell>
          <cell r="D1041">
            <v>2.032</v>
          </cell>
          <cell r="E1041">
            <v>5.718</v>
          </cell>
        </row>
        <row r="1042">
          <cell r="A1042">
            <v>104</v>
          </cell>
          <cell r="B1042">
            <v>10.227</v>
          </cell>
          <cell r="C1042">
            <v>2.4710000000000001</v>
          </cell>
          <cell r="D1042">
            <v>2.0339999999999998</v>
          </cell>
          <cell r="E1042">
            <v>5.7220000000000004</v>
          </cell>
        </row>
        <row r="1043">
          <cell r="A1043">
            <v>104.1</v>
          </cell>
          <cell r="B1043">
            <v>10.234999999999999</v>
          </cell>
          <cell r="C1043">
            <v>2.4729999999999999</v>
          </cell>
          <cell r="D1043">
            <v>2.0350000000000001</v>
          </cell>
          <cell r="E1043">
            <v>5.726</v>
          </cell>
        </row>
        <row r="1044">
          <cell r="A1044">
            <v>104.2</v>
          </cell>
          <cell r="B1044">
            <v>10.242000000000001</v>
          </cell>
          <cell r="C1044">
            <v>2.4750000000000001</v>
          </cell>
          <cell r="D1044">
            <v>2.0369999999999999</v>
          </cell>
          <cell r="E1044">
            <v>5.73</v>
          </cell>
        </row>
        <row r="1045">
          <cell r="A1045">
            <v>104.3</v>
          </cell>
          <cell r="B1045">
            <v>10.25</v>
          </cell>
          <cell r="C1045">
            <v>2.4769999999999999</v>
          </cell>
          <cell r="D1045">
            <v>2.0390000000000001</v>
          </cell>
          <cell r="E1045">
            <v>5.734</v>
          </cell>
        </row>
        <row r="1046">
          <cell r="A1046">
            <v>104.4</v>
          </cell>
          <cell r="B1046">
            <v>10.257</v>
          </cell>
          <cell r="C1046">
            <v>2.4780000000000002</v>
          </cell>
          <cell r="D1046">
            <v>2.04</v>
          </cell>
          <cell r="E1046">
            <v>5.7389999999999999</v>
          </cell>
        </row>
        <row r="1047">
          <cell r="A1047">
            <v>104.5</v>
          </cell>
          <cell r="B1047">
            <v>10.265000000000001</v>
          </cell>
          <cell r="C1047">
            <v>2.48</v>
          </cell>
          <cell r="D1047">
            <v>2.0419999999999998</v>
          </cell>
          <cell r="E1047">
            <v>5.7430000000000003</v>
          </cell>
        </row>
        <row r="1048">
          <cell r="A1048">
            <v>104.6</v>
          </cell>
          <cell r="B1048">
            <v>10.272</v>
          </cell>
          <cell r="C1048">
            <v>2.4820000000000002</v>
          </cell>
          <cell r="D1048">
            <v>2.0430000000000001</v>
          </cell>
          <cell r="E1048">
            <v>5.7469999999999999</v>
          </cell>
        </row>
        <row r="1049">
          <cell r="A1049">
            <v>104.7</v>
          </cell>
          <cell r="B1049">
            <v>10.28</v>
          </cell>
          <cell r="C1049">
            <v>2.484</v>
          </cell>
          <cell r="D1049">
            <v>2.0449999999999999</v>
          </cell>
          <cell r="E1049">
            <v>5.7510000000000003</v>
          </cell>
        </row>
        <row r="1050">
          <cell r="A1050">
            <v>104.8</v>
          </cell>
          <cell r="B1050">
            <v>10.287000000000001</v>
          </cell>
          <cell r="C1050">
            <v>2.4860000000000002</v>
          </cell>
          <cell r="D1050">
            <v>2.0459999999999998</v>
          </cell>
          <cell r="E1050">
            <v>5.7549999999999999</v>
          </cell>
        </row>
        <row r="1051">
          <cell r="A1051">
            <v>104.9</v>
          </cell>
          <cell r="B1051">
            <v>10.295</v>
          </cell>
          <cell r="C1051">
            <v>2.4870000000000001</v>
          </cell>
          <cell r="D1051">
            <v>2.048</v>
          </cell>
          <cell r="E1051">
            <v>5.7590000000000003</v>
          </cell>
        </row>
        <row r="1052">
          <cell r="A1052">
            <v>105</v>
          </cell>
          <cell r="B1052">
            <v>10.302</v>
          </cell>
          <cell r="C1052">
            <v>2.4889999999999999</v>
          </cell>
          <cell r="D1052">
            <v>2.0489999999999999</v>
          </cell>
          <cell r="E1052">
            <v>5.7629999999999999</v>
          </cell>
        </row>
        <row r="1053">
          <cell r="A1053">
            <v>105.1</v>
          </cell>
          <cell r="B1053">
            <v>10.308999999999999</v>
          </cell>
          <cell r="C1053">
            <v>2.4910000000000001</v>
          </cell>
          <cell r="D1053">
            <v>2.0510000000000002</v>
          </cell>
          <cell r="E1053">
            <v>5.7679999999999998</v>
          </cell>
        </row>
        <row r="1054">
          <cell r="A1054">
            <v>105.2</v>
          </cell>
          <cell r="B1054">
            <v>10.317</v>
          </cell>
          <cell r="C1054">
            <v>2.4929999999999999</v>
          </cell>
          <cell r="D1054">
            <v>2.052</v>
          </cell>
          <cell r="E1054">
            <v>5.7720000000000002</v>
          </cell>
        </row>
        <row r="1055">
          <cell r="A1055">
            <v>105.3</v>
          </cell>
          <cell r="B1055">
            <v>10.324</v>
          </cell>
          <cell r="C1055">
            <v>2.4940000000000002</v>
          </cell>
          <cell r="D1055">
            <v>2.0539999999999998</v>
          </cell>
          <cell r="E1055">
            <v>5.7759999999999998</v>
          </cell>
        </row>
        <row r="1056">
          <cell r="A1056">
            <v>105.4</v>
          </cell>
          <cell r="B1056">
            <v>10.331</v>
          </cell>
          <cell r="C1056">
            <v>2.496</v>
          </cell>
          <cell r="D1056">
            <v>2.056</v>
          </cell>
          <cell r="E1056">
            <v>5.78</v>
          </cell>
        </row>
        <row r="1057">
          <cell r="A1057">
            <v>105.5</v>
          </cell>
          <cell r="B1057">
            <v>10.339</v>
          </cell>
          <cell r="C1057">
            <v>2.4980000000000002</v>
          </cell>
          <cell r="D1057">
            <v>2.0569999999999999</v>
          </cell>
          <cell r="E1057">
            <v>5.7839999999999998</v>
          </cell>
        </row>
        <row r="1058">
          <cell r="A1058">
            <v>105.6</v>
          </cell>
          <cell r="B1058">
            <v>10.346</v>
          </cell>
          <cell r="C1058">
            <v>2.5</v>
          </cell>
          <cell r="D1058">
            <v>2.0590000000000002</v>
          </cell>
          <cell r="E1058">
            <v>5.7880000000000003</v>
          </cell>
        </row>
        <row r="1059">
          <cell r="A1059">
            <v>105.7</v>
          </cell>
          <cell r="B1059">
            <v>10.353</v>
          </cell>
          <cell r="C1059">
            <v>2.5009999999999999</v>
          </cell>
          <cell r="D1059">
            <v>2.06</v>
          </cell>
          <cell r="E1059">
            <v>5.7919999999999998</v>
          </cell>
        </row>
        <row r="1060">
          <cell r="A1060">
            <v>105.8</v>
          </cell>
          <cell r="B1060">
            <v>10.361000000000001</v>
          </cell>
          <cell r="C1060">
            <v>2.5030000000000001</v>
          </cell>
          <cell r="D1060">
            <v>2.0619999999999998</v>
          </cell>
          <cell r="E1060">
            <v>5.7960000000000003</v>
          </cell>
        </row>
        <row r="1061">
          <cell r="A1061">
            <v>105.9</v>
          </cell>
          <cell r="B1061">
            <v>10.368</v>
          </cell>
          <cell r="C1061">
            <v>2.5049999999999999</v>
          </cell>
          <cell r="D1061">
            <v>2.0630000000000002</v>
          </cell>
          <cell r="E1061">
            <v>5.8</v>
          </cell>
        </row>
        <row r="1062">
          <cell r="A1062">
            <v>106</v>
          </cell>
          <cell r="B1062">
            <v>10.375</v>
          </cell>
          <cell r="C1062">
            <v>2.5070000000000001</v>
          </cell>
          <cell r="D1062">
            <v>2.0649999999999999</v>
          </cell>
          <cell r="E1062">
            <v>5.8040000000000003</v>
          </cell>
        </row>
        <row r="1063">
          <cell r="A1063">
            <v>106.1</v>
          </cell>
          <cell r="B1063">
            <v>10.382</v>
          </cell>
          <cell r="C1063">
            <v>2.508</v>
          </cell>
          <cell r="D1063">
            <v>2.0659999999999998</v>
          </cell>
          <cell r="E1063">
            <v>5.8079999999999998</v>
          </cell>
        </row>
        <row r="1064">
          <cell r="A1064">
            <v>106.2</v>
          </cell>
          <cell r="B1064">
            <v>10.388999999999999</v>
          </cell>
          <cell r="C1064">
            <v>2.5099999999999998</v>
          </cell>
          <cell r="D1064">
            <v>2.0680000000000001</v>
          </cell>
          <cell r="E1064">
            <v>5.8120000000000003</v>
          </cell>
        </row>
        <row r="1065">
          <cell r="A1065">
            <v>106.3</v>
          </cell>
          <cell r="B1065">
            <v>10.397</v>
          </cell>
          <cell r="C1065">
            <v>2.512</v>
          </cell>
          <cell r="D1065">
            <v>2.069</v>
          </cell>
          <cell r="E1065">
            <v>5.8159999999999998</v>
          </cell>
        </row>
        <row r="1066">
          <cell r="A1066">
            <v>106.4</v>
          </cell>
          <cell r="B1066">
            <v>10.404</v>
          </cell>
          <cell r="C1066">
            <v>2.5129999999999999</v>
          </cell>
          <cell r="D1066">
            <v>2.0710000000000002</v>
          </cell>
          <cell r="E1066">
            <v>5.82</v>
          </cell>
        </row>
        <row r="1067">
          <cell r="A1067">
            <v>106.5</v>
          </cell>
          <cell r="B1067">
            <v>10.411</v>
          </cell>
          <cell r="C1067">
            <v>2.5150000000000001</v>
          </cell>
          <cell r="D1067">
            <v>2.0720000000000001</v>
          </cell>
          <cell r="E1067">
            <v>5.8239999999999998</v>
          </cell>
        </row>
        <row r="1068">
          <cell r="A1068">
            <v>106.6</v>
          </cell>
          <cell r="B1068">
            <v>10.417999999999999</v>
          </cell>
          <cell r="C1068">
            <v>2.5169999999999999</v>
          </cell>
          <cell r="D1068">
            <v>2.073</v>
          </cell>
          <cell r="E1068">
            <v>5.8280000000000003</v>
          </cell>
        </row>
        <row r="1069">
          <cell r="A1069">
            <v>106.7</v>
          </cell>
          <cell r="B1069">
            <v>10.425000000000001</v>
          </cell>
          <cell r="C1069">
            <v>2.5190000000000001</v>
          </cell>
          <cell r="D1069">
            <v>2.0750000000000002</v>
          </cell>
          <cell r="E1069">
            <v>5.8319999999999999</v>
          </cell>
        </row>
        <row r="1070">
          <cell r="A1070">
            <v>106.8</v>
          </cell>
          <cell r="B1070">
            <v>10.432</v>
          </cell>
          <cell r="C1070">
            <v>2.52</v>
          </cell>
          <cell r="D1070">
            <v>2.0760000000000001</v>
          </cell>
          <cell r="E1070">
            <v>5.8360000000000003</v>
          </cell>
        </row>
        <row r="1071">
          <cell r="A1071">
            <v>106.9</v>
          </cell>
          <cell r="B1071">
            <v>10.439</v>
          </cell>
          <cell r="C1071">
            <v>2.5219999999999998</v>
          </cell>
          <cell r="D1071">
            <v>2.0779999999999998</v>
          </cell>
          <cell r="E1071">
            <v>5.8390000000000004</v>
          </cell>
        </row>
        <row r="1072">
          <cell r="A1072">
            <v>107</v>
          </cell>
          <cell r="B1072">
            <v>10.446</v>
          </cell>
          <cell r="C1072">
            <v>2.524</v>
          </cell>
          <cell r="D1072">
            <v>2.0790000000000002</v>
          </cell>
          <cell r="E1072">
            <v>5.843</v>
          </cell>
        </row>
        <row r="1073">
          <cell r="A1073">
            <v>107.1</v>
          </cell>
          <cell r="B1073">
            <v>10.452999999999999</v>
          </cell>
          <cell r="C1073">
            <v>2.5249999999999999</v>
          </cell>
          <cell r="D1073">
            <v>2.081</v>
          </cell>
          <cell r="E1073">
            <v>5.8470000000000004</v>
          </cell>
        </row>
        <row r="1074">
          <cell r="A1074">
            <v>107.2</v>
          </cell>
          <cell r="B1074">
            <v>10.46</v>
          </cell>
          <cell r="C1074">
            <v>2.5270000000000001</v>
          </cell>
          <cell r="D1074">
            <v>2.0819999999999999</v>
          </cell>
          <cell r="E1074">
            <v>5.851</v>
          </cell>
        </row>
        <row r="1075">
          <cell r="A1075">
            <v>107.3</v>
          </cell>
          <cell r="B1075">
            <v>10.467000000000001</v>
          </cell>
          <cell r="C1075">
            <v>2.5289999999999999</v>
          </cell>
          <cell r="D1075">
            <v>2.0840000000000001</v>
          </cell>
          <cell r="E1075">
            <v>5.8550000000000004</v>
          </cell>
        </row>
        <row r="1076">
          <cell r="A1076">
            <v>107.4</v>
          </cell>
          <cell r="B1076">
            <v>10.474</v>
          </cell>
          <cell r="C1076">
            <v>2.5299999999999998</v>
          </cell>
          <cell r="D1076">
            <v>2.085</v>
          </cell>
          <cell r="E1076">
            <v>5.859</v>
          </cell>
        </row>
        <row r="1077">
          <cell r="A1077">
            <v>107.5</v>
          </cell>
          <cell r="B1077">
            <v>10.481</v>
          </cell>
          <cell r="C1077">
            <v>2.532</v>
          </cell>
          <cell r="D1077">
            <v>2.0870000000000002</v>
          </cell>
          <cell r="E1077">
            <v>5.8630000000000004</v>
          </cell>
        </row>
        <row r="1078">
          <cell r="A1078">
            <v>107.6</v>
          </cell>
          <cell r="B1078">
            <v>10.488</v>
          </cell>
          <cell r="C1078">
            <v>2.5339999999999998</v>
          </cell>
          <cell r="D1078">
            <v>2.0880000000000001</v>
          </cell>
          <cell r="E1078">
            <v>5.867</v>
          </cell>
        </row>
        <row r="1079">
          <cell r="A1079">
            <v>107.7</v>
          </cell>
          <cell r="B1079">
            <v>10.494999999999999</v>
          </cell>
          <cell r="C1079">
            <v>2.5350000000000001</v>
          </cell>
          <cell r="D1079">
            <v>2.09</v>
          </cell>
          <cell r="E1079">
            <v>5.87</v>
          </cell>
        </row>
        <row r="1080">
          <cell r="A1080">
            <v>107.8</v>
          </cell>
          <cell r="B1080">
            <v>10.502000000000001</v>
          </cell>
          <cell r="C1080">
            <v>2.5369999999999999</v>
          </cell>
          <cell r="D1080">
            <v>2.0910000000000002</v>
          </cell>
          <cell r="E1080">
            <v>5.8739999999999997</v>
          </cell>
        </row>
        <row r="1081">
          <cell r="A1081">
            <v>107.9</v>
          </cell>
          <cell r="B1081">
            <v>10.509</v>
          </cell>
          <cell r="C1081">
            <v>2.5390000000000001</v>
          </cell>
          <cell r="D1081">
            <v>2.0920000000000001</v>
          </cell>
          <cell r="E1081">
            <v>5.8780000000000001</v>
          </cell>
        </row>
        <row r="1082">
          <cell r="A1082">
            <v>108</v>
          </cell>
          <cell r="B1082">
            <v>10.516</v>
          </cell>
          <cell r="C1082">
            <v>2.54</v>
          </cell>
          <cell r="D1082">
            <v>2.0939999999999999</v>
          </cell>
          <cell r="E1082">
            <v>5.8819999999999997</v>
          </cell>
        </row>
        <row r="1083">
          <cell r="A1083">
            <v>108.1</v>
          </cell>
          <cell r="B1083">
            <v>10.523</v>
          </cell>
          <cell r="C1083">
            <v>2.5419999999999998</v>
          </cell>
          <cell r="D1083">
            <v>2.0950000000000002</v>
          </cell>
          <cell r="E1083">
            <v>5.8860000000000001</v>
          </cell>
        </row>
        <row r="1084">
          <cell r="A1084">
            <v>108.2</v>
          </cell>
          <cell r="B1084">
            <v>10.529</v>
          </cell>
          <cell r="C1084">
            <v>2.5430000000000001</v>
          </cell>
          <cell r="D1084">
            <v>2.097</v>
          </cell>
          <cell r="E1084">
            <v>5.8890000000000002</v>
          </cell>
        </row>
        <row r="1085">
          <cell r="A1085">
            <v>108.3</v>
          </cell>
          <cell r="B1085">
            <v>10.536</v>
          </cell>
          <cell r="C1085">
            <v>2.5449999999999999</v>
          </cell>
          <cell r="D1085">
            <v>2.0979999999999999</v>
          </cell>
          <cell r="E1085">
            <v>5.8929999999999998</v>
          </cell>
        </row>
        <row r="1086">
          <cell r="A1086">
            <v>108.4</v>
          </cell>
          <cell r="B1086">
            <v>10.542999999999999</v>
          </cell>
          <cell r="C1086">
            <v>2.5470000000000002</v>
          </cell>
          <cell r="D1086">
            <v>2.0990000000000002</v>
          </cell>
          <cell r="E1086">
            <v>5.8970000000000002</v>
          </cell>
        </row>
        <row r="1087">
          <cell r="A1087">
            <v>108.5</v>
          </cell>
          <cell r="B1087">
            <v>10.55</v>
          </cell>
          <cell r="C1087">
            <v>2.548</v>
          </cell>
          <cell r="D1087">
            <v>2.101</v>
          </cell>
          <cell r="E1087">
            <v>5.9009999999999998</v>
          </cell>
        </row>
        <row r="1088">
          <cell r="A1088">
            <v>108.6</v>
          </cell>
          <cell r="B1088">
            <v>10.555999999999999</v>
          </cell>
          <cell r="C1088">
            <v>2.5499999999999998</v>
          </cell>
          <cell r="D1088">
            <v>2.1019999999999999</v>
          </cell>
          <cell r="E1088">
            <v>5.9039999999999999</v>
          </cell>
        </row>
        <row r="1089">
          <cell r="A1089">
            <v>108.7</v>
          </cell>
          <cell r="B1089">
            <v>10.563000000000001</v>
          </cell>
          <cell r="C1089">
            <v>2.552</v>
          </cell>
          <cell r="D1089">
            <v>2.1040000000000001</v>
          </cell>
          <cell r="E1089">
            <v>5.9080000000000004</v>
          </cell>
        </row>
        <row r="1090">
          <cell r="A1090">
            <v>108.8</v>
          </cell>
          <cell r="B1090">
            <v>10.57</v>
          </cell>
          <cell r="C1090">
            <v>2.5529999999999999</v>
          </cell>
          <cell r="D1090">
            <v>2.105</v>
          </cell>
          <cell r="E1090">
            <v>5.9119999999999999</v>
          </cell>
        </row>
        <row r="1091">
          <cell r="A1091">
            <v>108.9</v>
          </cell>
          <cell r="B1091">
            <v>10.577</v>
          </cell>
          <cell r="C1091">
            <v>2.5550000000000002</v>
          </cell>
          <cell r="D1091">
            <v>2.1059999999999999</v>
          </cell>
          <cell r="E1091">
            <v>5.915</v>
          </cell>
        </row>
        <row r="1092">
          <cell r="A1092">
            <v>109</v>
          </cell>
          <cell r="B1092">
            <v>10.583</v>
          </cell>
          <cell r="C1092">
            <v>2.556</v>
          </cell>
          <cell r="D1092">
            <v>2.1080000000000001</v>
          </cell>
          <cell r="E1092">
            <v>5.9189999999999996</v>
          </cell>
        </row>
        <row r="1093">
          <cell r="A1093">
            <v>109.1</v>
          </cell>
          <cell r="B1093">
            <v>10.59</v>
          </cell>
          <cell r="C1093">
            <v>2.5579999999999998</v>
          </cell>
          <cell r="D1093">
            <v>2.109</v>
          </cell>
          <cell r="E1093">
            <v>5.923</v>
          </cell>
        </row>
        <row r="1094">
          <cell r="A1094">
            <v>109.2</v>
          </cell>
          <cell r="B1094">
            <v>10.597</v>
          </cell>
          <cell r="C1094">
            <v>2.5590000000000002</v>
          </cell>
          <cell r="D1094">
            <v>2.1110000000000002</v>
          </cell>
          <cell r="E1094">
            <v>5.9260000000000002</v>
          </cell>
        </row>
        <row r="1095">
          <cell r="A1095">
            <v>109.3</v>
          </cell>
          <cell r="B1095">
            <v>10.603</v>
          </cell>
          <cell r="C1095">
            <v>2.5609999999999999</v>
          </cell>
          <cell r="D1095">
            <v>2.1120000000000001</v>
          </cell>
          <cell r="E1095">
            <v>5.93</v>
          </cell>
        </row>
        <row r="1096">
          <cell r="A1096">
            <v>109.4</v>
          </cell>
          <cell r="B1096">
            <v>10.61</v>
          </cell>
          <cell r="C1096">
            <v>2.5630000000000002</v>
          </cell>
          <cell r="D1096">
            <v>2.113</v>
          </cell>
          <cell r="E1096">
            <v>5.9340000000000002</v>
          </cell>
        </row>
        <row r="1097">
          <cell r="A1097">
            <v>109.5</v>
          </cell>
          <cell r="B1097">
            <v>10.616</v>
          </cell>
          <cell r="C1097">
            <v>2.5640000000000001</v>
          </cell>
          <cell r="D1097">
            <v>2.1150000000000002</v>
          </cell>
          <cell r="E1097">
            <v>5.9370000000000003</v>
          </cell>
        </row>
        <row r="1098">
          <cell r="A1098">
            <v>109.6</v>
          </cell>
          <cell r="B1098">
            <v>10.622999999999999</v>
          </cell>
          <cell r="C1098">
            <v>2.5659999999999998</v>
          </cell>
          <cell r="D1098">
            <v>2.1160000000000001</v>
          </cell>
          <cell r="E1098">
            <v>5.9409999999999998</v>
          </cell>
        </row>
        <row r="1099">
          <cell r="A1099">
            <v>109.7</v>
          </cell>
          <cell r="B1099">
            <v>10.629</v>
          </cell>
          <cell r="C1099">
            <v>2.5670000000000002</v>
          </cell>
          <cell r="D1099">
            <v>2.1179999999999999</v>
          </cell>
          <cell r="E1099">
            <v>5.9450000000000003</v>
          </cell>
        </row>
        <row r="1100">
          <cell r="A1100">
            <v>109.8</v>
          </cell>
          <cell r="B1100">
            <v>10.635999999999999</v>
          </cell>
          <cell r="C1100">
            <v>2.569</v>
          </cell>
          <cell r="D1100">
            <v>2.1190000000000002</v>
          </cell>
          <cell r="E1100">
            <v>5.9480000000000004</v>
          </cell>
        </row>
        <row r="1101">
          <cell r="A1101">
            <v>109.9</v>
          </cell>
          <cell r="B1101">
            <v>10.641999999999999</v>
          </cell>
          <cell r="C1101">
            <v>2.57</v>
          </cell>
          <cell r="D1101">
            <v>2.12</v>
          </cell>
          <cell r="E1101">
            <v>5.952</v>
          </cell>
        </row>
        <row r="1102">
          <cell r="A1102">
            <v>110</v>
          </cell>
          <cell r="B1102">
            <v>10.648999999999999</v>
          </cell>
          <cell r="C1102">
            <v>2.5720000000000001</v>
          </cell>
          <cell r="D1102">
            <v>2.1219999999999999</v>
          </cell>
          <cell r="E1102">
            <v>5.9550000000000001</v>
          </cell>
        </row>
        <row r="1103">
          <cell r="A1103">
            <v>110.1</v>
          </cell>
          <cell r="B1103">
            <v>10.654999999999999</v>
          </cell>
          <cell r="C1103">
            <v>2.5739999999999998</v>
          </cell>
          <cell r="D1103">
            <v>2.1230000000000002</v>
          </cell>
          <cell r="E1103">
            <v>5.9589999999999996</v>
          </cell>
        </row>
        <row r="1104">
          <cell r="A1104">
            <v>110.2</v>
          </cell>
          <cell r="B1104">
            <v>10.662000000000001</v>
          </cell>
          <cell r="C1104">
            <v>2.5750000000000002</v>
          </cell>
          <cell r="D1104">
            <v>2.1240000000000001</v>
          </cell>
          <cell r="E1104">
            <v>5.9619999999999997</v>
          </cell>
        </row>
        <row r="1105">
          <cell r="A1105">
            <v>110.3</v>
          </cell>
          <cell r="B1105">
            <v>10.667999999999999</v>
          </cell>
          <cell r="C1105">
            <v>2.577</v>
          </cell>
          <cell r="D1105">
            <v>2.1259999999999999</v>
          </cell>
          <cell r="E1105">
            <v>5.9660000000000002</v>
          </cell>
        </row>
        <row r="1106">
          <cell r="A1106">
            <v>110.4</v>
          </cell>
          <cell r="B1106">
            <v>10.675000000000001</v>
          </cell>
          <cell r="C1106">
            <v>2.5779999999999998</v>
          </cell>
          <cell r="D1106">
            <v>2.1269999999999998</v>
          </cell>
          <cell r="E1106">
            <v>5.97</v>
          </cell>
        </row>
        <row r="1107">
          <cell r="A1107">
            <v>110.5</v>
          </cell>
          <cell r="B1107">
            <v>10.680999999999999</v>
          </cell>
          <cell r="C1107">
            <v>2.58</v>
          </cell>
          <cell r="D1107">
            <v>2.1280000000000001</v>
          </cell>
          <cell r="E1107">
            <v>5.9729999999999999</v>
          </cell>
        </row>
        <row r="1108">
          <cell r="A1108">
            <v>110.6</v>
          </cell>
          <cell r="B1108">
            <v>10.686999999999999</v>
          </cell>
          <cell r="C1108">
            <v>2.581</v>
          </cell>
          <cell r="D1108">
            <v>2.13</v>
          </cell>
          <cell r="E1108">
            <v>5.9770000000000003</v>
          </cell>
        </row>
        <row r="1109">
          <cell r="A1109">
            <v>110.7</v>
          </cell>
          <cell r="B1109">
            <v>10.694000000000001</v>
          </cell>
          <cell r="C1109">
            <v>2.5830000000000002</v>
          </cell>
          <cell r="D1109">
            <v>2.1309999999999998</v>
          </cell>
          <cell r="E1109">
            <v>5.98</v>
          </cell>
        </row>
        <row r="1110">
          <cell r="A1110">
            <v>110.8</v>
          </cell>
          <cell r="B1110">
            <v>10.7</v>
          </cell>
          <cell r="C1110">
            <v>2.5840000000000001</v>
          </cell>
          <cell r="D1110">
            <v>2.1320000000000001</v>
          </cell>
          <cell r="E1110">
            <v>5.984</v>
          </cell>
        </row>
        <row r="1111">
          <cell r="A1111">
            <v>110.9</v>
          </cell>
          <cell r="B1111">
            <v>10.706</v>
          </cell>
          <cell r="C1111">
            <v>2.5859999999999999</v>
          </cell>
          <cell r="D1111">
            <v>2.1339999999999999</v>
          </cell>
          <cell r="E1111">
            <v>5.9870000000000001</v>
          </cell>
        </row>
        <row r="1112">
          <cell r="A1112">
            <v>111</v>
          </cell>
          <cell r="B1112">
            <v>10.712999999999999</v>
          </cell>
          <cell r="C1112">
            <v>2.5870000000000002</v>
          </cell>
          <cell r="D1112">
            <v>2.1349999999999998</v>
          </cell>
          <cell r="E1112">
            <v>5.9909999999999997</v>
          </cell>
        </row>
        <row r="1113">
          <cell r="A1113">
            <v>111.1</v>
          </cell>
          <cell r="B1113">
            <v>10.718999999999999</v>
          </cell>
          <cell r="C1113">
            <v>2.589</v>
          </cell>
          <cell r="D1113">
            <v>2.1360000000000001</v>
          </cell>
          <cell r="E1113">
            <v>5.9939999999999998</v>
          </cell>
        </row>
        <row r="1114">
          <cell r="A1114">
            <v>111.2</v>
          </cell>
          <cell r="B1114">
            <v>10.725</v>
          </cell>
          <cell r="C1114">
            <v>2.59</v>
          </cell>
          <cell r="D1114">
            <v>2.1379999999999999</v>
          </cell>
          <cell r="E1114">
            <v>5.9980000000000002</v>
          </cell>
        </row>
        <row r="1115">
          <cell r="A1115">
            <v>111.3</v>
          </cell>
          <cell r="B1115">
            <v>10.731999999999999</v>
          </cell>
          <cell r="C1115">
            <v>2.5920000000000001</v>
          </cell>
          <cell r="D1115">
            <v>2.1389999999999998</v>
          </cell>
          <cell r="E1115">
            <v>6.0010000000000003</v>
          </cell>
        </row>
        <row r="1116">
          <cell r="A1116">
            <v>111.4</v>
          </cell>
          <cell r="B1116">
            <v>10.738</v>
          </cell>
          <cell r="C1116">
            <v>2.593</v>
          </cell>
          <cell r="D1116">
            <v>2.14</v>
          </cell>
          <cell r="E1116">
            <v>6.0039999999999996</v>
          </cell>
        </row>
        <row r="1117">
          <cell r="A1117">
            <v>111.5</v>
          </cell>
          <cell r="B1117">
            <v>10.744</v>
          </cell>
          <cell r="C1117">
            <v>2.5950000000000002</v>
          </cell>
          <cell r="D1117">
            <v>2.1419999999999999</v>
          </cell>
          <cell r="E1117">
            <v>6.008</v>
          </cell>
        </row>
        <row r="1118">
          <cell r="A1118">
            <v>111.6</v>
          </cell>
          <cell r="B1118">
            <v>10.75</v>
          </cell>
          <cell r="C1118">
            <v>2.5960000000000001</v>
          </cell>
          <cell r="D1118">
            <v>2.1429999999999998</v>
          </cell>
          <cell r="E1118">
            <v>6.0110000000000001</v>
          </cell>
        </row>
        <row r="1119">
          <cell r="A1119">
            <v>111.7</v>
          </cell>
          <cell r="B1119">
            <v>10.756</v>
          </cell>
          <cell r="C1119">
            <v>2.5979999999999999</v>
          </cell>
          <cell r="D1119">
            <v>2.1440000000000001</v>
          </cell>
          <cell r="E1119">
            <v>6.0149999999999997</v>
          </cell>
        </row>
        <row r="1120">
          <cell r="A1120">
            <v>111.8</v>
          </cell>
          <cell r="B1120">
            <v>10.763</v>
          </cell>
          <cell r="C1120">
            <v>2.5990000000000002</v>
          </cell>
          <cell r="D1120">
            <v>2.145</v>
          </cell>
          <cell r="E1120">
            <v>6.0179999999999998</v>
          </cell>
        </row>
        <row r="1121">
          <cell r="A1121">
            <v>111.9</v>
          </cell>
          <cell r="B1121">
            <v>10.769</v>
          </cell>
          <cell r="C1121">
            <v>2.601</v>
          </cell>
          <cell r="D1121">
            <v>2.1469999999999998</v>
          </cell>
          <cell r="E1121">
            <v>6.0209999999999999</v>
          </cell>
        </row>
        <row r="1122">
          <cell r="A1122">
            <v>112</v>
          </cell>
          <cell r="B1122">
            <v>10.775</v>
          </cell>
          <cell r="C1122">
            <v>2.6019999999999999</v>
          </cell>
          <cell r="D1122">
            <v>2.1480000000000001</v>
          </cell>
          <cell r="E1122">
            <v>6.0250000000000004</v>
          </cell>
        </row>
        <row r="1123">
          <cell r="A1123">
            <v>112.1</v>
          </cell>
          <cell r="B1123">
            <v>10.781000000000001</v>
          </cell>
          <cell r="C1123">
            <v>2.6030000000000002</v>
          </cell>
          <cell r="D1123">
            <v>2.149</v>
          </cell>
          <cell r="E1123">
            <v>6.0279999999999996</v>
          </cell>
        </row>
        <row r="1124">
          <cell r="A1124">
            <v>112.2</v>
          </cell>
          <cell r="B1124">
            <v>10.787000000000001</v>
          </cell>
          <cell r="C1124">
            <v>2.605</v>
          </cell>
          <cell r="D1124">
            <v>2.1509999999999998</v>
          </cell>
          <cell r="E1124">
            <v>6.032</v>
          </cell>
        </row>
        <row r="1125">
          <cell r="A1125">
            <v>112.3</v>
          </cell>
          <cell r="B1125">
            <v>10.792999999999999</v>
          </cell>
          <cell r="C1125">
            <v>2.6059999999999999</v>
          </cell>
          <cell r="D1125">
            <v>2.1520000000000001</v>
          </cell>
          <cell r="E1125">
            <v>6.0350000000000001</v>
          </cell>
        </row>
        <row r="1126">
          <cell r="A1126">
            <v>112.4</v>
          </cell>
          <cell r="B1126">
            <v>10.798999999999999</v>
          </cell>
          <cell r="C1126">
            <v>2.6080000000000001</v>
          </cell>
          <cell r="D1126">
            <v>2.153</v>
          </cell>
          <cell r="E1126">
            <v>6.0380000000000003</v>
          </cell>
        </row>
        <row r="1127">
          <cell r="A1127">
            <v>112.5</v>
          </cell>
          <cell r="B1127">
            <v>10.805</v>
          </cell>
          <cell r="C1127">
            <v>2.609</v>
          </cell>
          <cell r="D1127">
            <v>2.1539999999999999</v>
          </cell>
          <cell r="E1127">
            <v>6.0419999999999998</v>
          </cell>
        </row>
        <row r="1128">
          <cell r="A1128">
            <v>112.6</v>
          </cell>
          <cell r="B1128">
            <v>10.811</v>
          </cell>
          <cell r="C1128">
            <v>2.6110000000000002</v>
          </cell>
          <cell r="D1128">
            <v>2.1560000000000001</v>
          </cell>
          <cell r="E1128">
            <v>6.0449999999999999</v>
          </cell>
        </row>
        <row r="1129">
          <cell r="A1129">
            <v>112.7</v>
          </cell>
          <cell r="B1129">
            <v>10.817</v>
          </cell>
          <cell r="C1129">
            <v>2.6120000000000001</v>
          </cell>
          <cell r="D1129">
            <v>2.157</v>
          </cell>
          <cell r="E1129">
            <v>6.048</v>
          </cell>
        </row>
        <row r="1130">
          <cell r="A1130">
            <v>112.8</v>
          </cell>
          <cell r="B1130">
            <v>10.823</v>
          </cell>
          <cell r="C1130">
            <v>2.6139999999999999</v>
          </cell>
          <cell r="D1130">
            <v>2.1579999999999999</v>
          </cell>
          <cell r="E1130">
            <v>6.0510000000000002</v>
          </cell>
        </row>
        <row r="1131">
          <cell r="A1131">
            <v>112.9</v>
          </cell>
          <cell r="B1131">
            <v>10.829000000000001</v>
          </cell>
          <cell r="C1131">
            <v>2.6150000000000002</v>
          </cell>
          <cell r="D1131">
            <v>2.1589999999999998</v>
          </cell>
          <cell r="E1131">
            <v>6.0549999999999997</v>
          </cell>
        </row>
        <row r="1132">
          <cell r="A1132">
            <v>113</v>
          </cell>
          <cell r="B1132">
            <v>10.835000000000001</v>
          </cell>
          <cell r="C1132">
            <v>2.6160000000000001</v>
          </cell>
          <cell r="D1132">
            <v>2.161</v>
          </cell>
          <cell r="E1132">
            <v>6.0579999999999998</v>
          </cell>
        </row>
        <row r="1133">
          <cell r="A1133">
            <v>113.1</v>
          </cell>
          <cell r="B1133">
            <v>10.840999999999999</v>
          </cell>
          <cell r="C1133">
            <v>2.6179999999999999</v>
          </cell>
          <cell r="D1133">
            <v>2.1619999999999999</v>
          </cell>
          <cell r="E1133">
            <v>6.0609999999999999</v>
          </cell>
        </row>
        <row r="1134">
          <cell r="A1134">
            <v>113.2</v>
          </cell>
          <cell r="B1134">
            <v>10.847</v>
          </cell>
          <cell r="C1134">
            <v>2.6190000000000002</v>
          </cell>
          <cell r="D1134">
            <v>2.1629999999999998</v>
          </cell>
          <cell r="E1134">
            <v>6.0650000000000004</v>
          </cell>
        </row>
        <row r="1135">
          <cell r="A1135">
            <v>113.3</v>
          </cell>
          <cell r="B1135">
            <v>10.853</v>
          </cell>
          <cell r="C1135">
            <v>2.621</v>
          </cell>
          <cell r="D1135">
            <v>2.1640000000000001</v>
          </cell>
          <cell r="E1135">
            <v>6.0679999999999996</v>
          </cell>
        </row>
        <row r="1136">
          <cell r="A1136">
            <v>113.4</v>
          </cell>
          <cell r="B1136">
            <v>10.859</v>
          </cell>
          <cell r="C1136">
            <v>2.6219999999999999</v>
          </cell>
          <cell r="D1136">
            <v>2.1659999999999999</v>
          </cell>
          <cell r="E1136">
            <v>6.0709999999999997</v>
          </cell>
        </row>
        <row r="1137">
          <cell r="A1137">
            <v>113.5</v>
          </cell>
          <cell r="B1137">
            <v>10.864000000000001</v>
          </cell>
          <cell r="C1137">
            <v>2.6230000000000002</v>
          </cell>
          <cell r="D1137">
            <v>2.1669999999999998</v>
          </cell>
          <cell r="E1137">
            <v>6.0739999999999998</v>
          </cell>
        </row>
        <row r="1138">
          <cell r="A1138">
            <v>113.6</v>
          </cell>
          <cell r="B1138">
            <v>10.87</v>
          </cell>
          <cell r="C1138">
            <v>2.625</v>
          </cell>
          <cell r="D1138">
            <v>2.1680000000000001</v>
          </cell>
          <cell r="E1138">
            <v>6.077</v>
          </cell>
        </row>
        <row r="1139">
          <cell r="A1139">
            <v>113.7</v>
          </cell>
          <cell r="B1139">
            <v>10.875999999999999</v>
          </cell>
          <cell r="C1139">
            <v>2.6259999999999999</v>
          </cell>
          <cell r="D1139">
            <v>2.169</v>
          </cell>
          <cell r="E1139">
            <v>6.0810000000000004</v>
          </cell>
        </row>
        <row r="1140">
          <cell r="A1140">
            <v>113.8</v>
          </cell>
          <cell r="B1140">
            <v>10.882</v>
          </cell>
          <cell r="C1140">
            <v>2.6280000000000001</v>
          </cell>
          <cell r="D1140">
            <v>2.1709999999999998</v>
          </cell>
          <cell r="E1140">
            <v>6.0839999999999996</v>
          </cell>
        </row>
        <row r="1141">
          <cell r="A1141">
            <v>113.9</v>
          </cell>
          <cell r="B1141">
            <v>10.888</v>
          </cell>
          <cell r="C1141">
            <v>2.629</v>
          </cell>
          <cell r="D1141">
            <v>2.1720000000000002</v>
          </cell>
          <cell r="E1141">
            <v>6.0869999999999997</v>
          </cell>
        </row>
        <row r="1142">
          <cell r="A1142">
            <v>114</v>
          </cell>
          <cell r="B1142">
            <v>10.894</v>
          </cell>
          <cell r="C1142">
            <v>2.63</v>
          </cell>
          <cell r="D1142">
            <v>2.173</v>
          </cell>
          <cell r="E1142">
            <v>6.09</v>
          </cell>
        </row>
        <row r="1143">
          <cell r="A1143">
            <v>114.1</v>
          </cell>
          <cell r="B1143">
            <v>10.898999999999999</v>
          </cell>
          <cell r="C1143">
            <v>2.6320000000000001</v>
          </cell>
          <cell r="D1143">
            <v>2.1739999999999999</v>
          </cell>
          <cell r="E1143">
            <v>6.093</v>
          </cell>
        </row>
        <row r="1144">
          <cell r="A1144">
            <v>114.2</v>
          </cell>
          <cell r="B1144">
            <v>10.904999999999999</v>
          </cell>
          <cell r="C1144">
            <v>2.633</v>
          </cell>
          <cell r="D1144">
            <v>2.1749999999999998</v>
          </cell>
          <cell r="E1144">
            <v>6.0960000000000001</v>
          </cell>
        </row>
        <row r="1145">
          <cell r="A1145">
            <v>114.3</v>
          </cell>
          <cell r="B1145">
            <v>10.911</v>
          </cell>
          <cell r="C1145">
            <v>2.6339999999999999</v>
          </cell>
          <cell r="D1145">
            <v>2.177</v>
          </cell>
          <cell r="E1145">
            <v>6.1</v>
          </cell>
        </row>
        <row r="1146">
          <cell r="A1146">
            <v>114.4</v>
          </cell>
          <cell r="B1146">
            <v>10.916</v>
          </cell>
          <cell r="C1146">
            <v>2.6360000000000001</v>
          </cell>
          <cell r="D1146">
            <v>2.1779999999999999</v>
          </cell>
          <cell r="E1146">
            <v>6.1029999999999998</v>
          </cell>
        </row>
        <row r="1147">
          <cell r="A1147">
            <v>114.5</v>
          </cell>
          <cell r="B1147">
            <v>10.922000000000001</v>
          </cell>
          <cell r="C1147">
            <v>2.637</v>
          </cell>
          <cell r="D1147">
            <v>2.1789999999999998</v>
          </cell>
          <cell r="E1147">
            <v>6.1059999999999999</v>
          </cell>
        </row>
        <row r="1148">
          <cell r="A1148">
            <v>114.6</v>
          </cell>
          <cell r="B1148">
            <v>10.928000000000001</v>
          </cell>
          <cell r="C1148">
            <v>2.6389999999999998</v>
          </cell>
          <cell r="D1148">
            <v>2.1800000000000002</v>
          </cell>
          <cell r="E1148">
            <v>6.109</v>
          </cell>
        </row>
        <row r="1149">
          <cell r="A1149">
            <v>114.7</v>
          </cell>
          <cell r="B1149">
            <v>10.933</v>
          </cell>
          <cell r="C1149">
            <v>2.64</v>
          </cell>
          <cell r="D1149">
            <v>2.181</v>
          </cell>
          <cell r="E1149">
            <v>6.1120000000000001</v>
          </cell>
        </row>
        <row r="1150">
          <cell r="A1150">
            <v>114.8</v>
          </cell>
          <cell r="B1150">
            <v>10.939</v>
          </cell>
          <cell r="C1150">
            <v>2.641</v>
          </cell>
          <cell r="D1150">
            <v>2.1829999999999998</v>
          </cell>
          <cell r="E1150">
            <v>6.1150000000000002</v>
          </cell>
        </row>
        <row r="1151">
          <cell r="A1151">
            <v>114.9</v>
          </cell>
          <cell r="B1151">
            <v>10.945</v>
          </cell>
          <cell r="C1151">
            <v>2.6429999999999998</v>
          </cell>
          <cell r="D1151">
            <v>2.1840000000000002</v>
          </cell>
          <cell r="E1151">
            <v>6.1180000000000003</v>
          </cell>
        </row>
        <row r="1152">
          <cell r="A1152">
            <v>115</v>
          </cell>
          <cell r="B1152">
            <v>10.95</v>
          </cell>
          <cell r="C1152">
            <v>2.6440000000000001</v>
          </cell>
          <cell r="D1152">
            <v>2.1850000000000001</v>
          </cell>
          <cell r="E1152">
            <v>6.1210000000000004</v>
          </cell>
        </row>
        <row r="1153">
          <cell r="A1153">
            <v>115.1</v>
          </cell>
          <cell r="B1153">
            <v>10.956</v>
          </cell>
          <cell r="C1153">
            <v>2.645</v>
          </cell>
          <cell r="D1153">
            <v>2.1859999999999999</v>
          </cell>
          <cell r="E1153">
            <v>6.1239999999999997</v>
          </cell>
        </row>
        <row r="1154">
          <cell r="A1154">
            <v>115.2</v>
          </cell>
          <cell r="B1154">
            <v>10.961</v>
          </cell>
          <cell r="C1154">
            <v>2.6469999999999998</v>
          </cell>
          <cell r="D1154">
            <v>2.1869999999999998</v>
          </cell>
          <cell r="E1154">
            <v>6.1269999999999998</v>
          </cell>
        </row>
        <row r="1155">
          <cell r="A1155">
            <v>115.3</v>
          </cell>
          <cell r="B1155">
            <v>10.967000000000001</v>
          </cell>
          <cell r="C1155">
            <v>2.6480000000000001</v>
          </cell>
          <cell r="D1155">
            <v>2.1880000000000002</v>
          </cell>
          <cell r="E1155">
            <v>6.1310000000000002</v>
          </cell>
        </row>
        <row r="1156">
          <cell r="A1156">
            <v>115.4</v>
          </cell>
          <cell r="B1156">
            <v>10.972</v>
          </cell>
          <cell r="C1156">
            <v>2.649</v>
          </cell>
          <cell r="D1156">
            <v>2.19</v>
          </cell>
          <cell r="E1156">
            <v>6.1340000000000003</v>
          </cell>
        </row>
        <row r="1157">
          <cell r="A1157">
            <v>115.5</v>
          </cell>
          <cell r="B1157">
            <v>10.978</v>
          </cell>
          <cell r="C1157">
            <v>2.6509999999999998</v>
          </cell>
          <cell r="D1157">
            <v>2.1909999999999998</v>
          </cell>
          <cell r="E1157">
            <v>6.1369999999999996</v>
          </cell>
        </row>
        <row r="1158">
          <cell r="A1158">
            <v>115.6</v>
          </cell>
          <cell r="B1158">
            <v>10.983000000000001</v>
          </cell>
          <cell r="C1158">
            <v>2.6520000000000001</v>
          </cell>
          <cell r="D1158">
            <v>2.1920000000000002</v>
          </cell>
          <cell r="E1158">
            <v>6.14</v>
          </cell>
        </row>
        <row r="1159">
          <cell r="A1159">
            <v>115.7</v>
          </cell>
          <cell r="B1159">
            <v>10.989000000000001</v>
          </cell>
          <cell r="C1159">
            <v>2.653</v>
          </cell>
          <cell r="D1159">
            <v>2.1930000000000001</v>
          </cell>
          <cell r="E1159">
            <v>6.1429999999999998</v>
          </cell>
        </row>
        <row r="1160">
          <cell r="A1160">
            <v>115.8</v>
          </cell>
          <cell r="B1160">
            <v>10.994</v>
          </cell>
          <cell r="C1160">
            <v>2.6539999999999999</v>
          </cell>
          <cell r="D1160">
            <v>2.194</v>
          </cell>
          <cell r="E1160">
            <v>6.1459999999999999</v>
          </cell>
        </row>
        <row r="1161">
          <cell r="A1161">
            <v>115.9</v>
          </cell>
          <cell r="B1161">
            <v>11</v>
          </cell>
          <cell r="C1161">
            <v>2.6560000000000001</v>
          </cell>
          <cell r="D1161">
            <v>2.1949999999999998</v>
          </cell>
          <cell r="E1161">
            <v>6.149</v>
          </cell>
        </row>
        <row r="1162">
          <cell r="A1162">
            <v>116</v>
          </cell>
          <cell r="B1162">
            <v>11.005000000000001</v>
          </cell>
          <cell r="C1162">
            <v>2.657</v>
          </cell>
          <cell r="D1162">
            <v>2.1970000000000001</v>
          </cell>
          <cell r="E1162">
            <v>6.1520000000000001</v>
          </cell>
        </row>
        <row r="1163">
          <cell r="A1163">
            <v>116.1</v>
          </cell>
          <cell r="B1163">
            <v>11.010999999999999</v>
          </cell>
          <cell r="C1163">
            <v>2.6579999999999999</v>
          </cell>
          <cell r="D1163">
            <v>2.198</v>
          </cell>
          <cell r="E1163">
            <v>6.1550000000000002</v>
          </cell>
        </row>
        <row r="1164">
          <cell r="A1164">
            <v>116.2</v>
          </cell>
          <cell r="B1164">
            <v>11.016</v>
          </cell>
          <cell r="C1164">
            <v>2.66</v>
          </cell>
          <cell r="D1164">
            <v>2.1989999999999998</v>
          </cell>
          <cell r="E1164">
            <v>6.157</v>
          </cell>
        </row>
        <row r="1165">
          <cell r="A1165">
            <v>116.3</v>
          </cell>
          <cell r="B1165">
            <v>11.021000000000001</v>
          </cell>
          <cell r="C1165">
            <v>2.661</v>
          </cell>
          <cell r="D1165">
            <v>2.2000000000000002</v>
          </cell>
          <cell r="E1165">
            <v>6.16</v>
          </cell>
        </row>
        <row r="1166">
          <cell r="A1166">
            <v>116.4</v>
          </cell>
          <cell r="B1166">
            <v>11.026999999999999</v>
          </cell>
          <cell r="C1166">
            <v>2.6619999999999999</v>
          </cell>
          <cell r="D1166">
            <v>2.2010000000000001</v>
          </cell>
          <cell r="E1166">
            <v>6.1630000000000003</v>
          </cell>
        </row>
        <row r="1167">
          <cell r="A1167">
            <v>116.5</v>
          </cell>
          <cell r="B1167">
            <v>11.032</v>
          </cell>
          <cell r="C1167">
            <v>2.6629999999999998</v>
          </cell>
          <cell r="D1167">
            <v>2.202</v>
          </cell>
          <cell r="E1167">
            <v>6.1660000000000004</v>
          </cell>
        </row>
        <row r="1168">
          <cell r="A1168">
            <v>116.6</v>
          </cell>
          <cell r="B1168">
            <v>11.037000000000001</v>
          </cell>
          <cell r="C1168">
            <v>2.665</v>
          </cell>
          <cell r="D1168">
            <v>2.2029999999999998</v>
          </cell>
          <cell r="E1168">
            <v>6.1689999999999996</v>
          </cell>
        </row>
        <row r="1169">
          <cell r="A1169">
            <v>116.7</v>
          </cell>
          <cell r="B1169">
            <v>11.042999999999999</v>
          </cell>
          <cell r="C1169">
            <v>2.6659999999999999</v>
          </cell>
          <cell r="D1169">
            <v>2.2050000000000001</v>
          </cell>
          <cell r="E1169">
            <v>6.1719999999999997</v>
          </cell>
        </row>
        <row r="1170">
          <cell r="A1170">
            <v>116.8</v>
          </cell>
          <cell r="B1170">
            <v>11.048</v>
          </cell>
          <cell r="C1170">
            <v>2.6669999999999998</v>
          </cell>
          <cell r="D1170">
            <v>2.206</v>
          </cell>
          <cell r="E1170">
            <v>6.1749999999999998</v>
          </cell>
        </row>
        <row r="1171">
          <cell r="A1171">
            <v>116.9</v>
          </cell>
          <cell r="B1171">
            <v>11.053000000000001</v>
          </cell>
          <cell r="C1171">
            <v>2.669</v>
          </cell>
          <cell r="D1171">
            <v>2.2069999999999999</v>
          </cell>
          <cell r="E1171">
            <v>6.1779999999999999</v>
          </cell>
        </row>
        <row r="1172">
          <cell r="A1172">
            <v>117</v>
          </cell>
          <cell r="B1172">
            <v>11.058999999999999</v>
          </cell>
          <cell r="C1172">
            <v>2.67</v>
          </cell>
          <cell r="D1172">
            <v>2.2080000000000002</v>
          </cell>
          <cell r="E1172">
            <v>6.181</v>
          </cell>
        </row>
        <row r="1173">
          <cell r="A1173">
            <v>117.1</v>
          </cell>
          <cell r="B1173">
            <v>11.064</v>
          </cell>
          <cell r="C1173">
            <v>2.6709999999999998</v>
          </cell>
          <cell r="D1173">
            <v>2.2090000000000001</v>
          </cell>
          <cell r="E1173">
            <v>6.1840000000000002</v>
          </cell>
        </row>
        <row r="1174">
          <cell r="A1174">
            <v>117.2</v>
          </cell>
          <cell r="B1174">
            <v>11.069000000000001</v>
          </cell>
          <cell r="C1174">
            <v>2.6720000000000002</v>
          </cell>
          <cell r="D1174">
            <v>2.21</v>
          </cell>
          <cell r="E1174">
            <v>6.1870000000000003</v>
          </cell>
        </row>
        <row r="1175">
          <cell r="A1175">
            <v>117.3</v>
          </cell>
          <cell r="B1175">
            <v>11.074</v>
          </cell>
          <cell r="C1175">
            <v>2.6739999999999999</v>
          </cell>
          <cell r="D1175">
            <v>2.2109999999999999</v>
          </cell>
          <cell r="E1175">
            <v>6.1890000000000001</v>
          </cell>
        </row>
        <row r="1176">
          <cell r="A1176">
            <v>117.4</v>
          </cell>
          <cell r="B1176">
            <v>11.079000000000001</v>
          </cell>
          <cell r="C1176">
            <v>2.6749999999999998</v>
          </cell>
          <cell r="D1176">
            <v>2.2120000000000002</v>
          </cell>
          <cell r="E1176">
            <v>6.1920000000000002</v>
          </cell>
        </row>
        <row r="1177">
          <cell r="A1177">
            <v>117.5</v>
          </cell>
          <cell r="B1177">
            <v>11.085000000000001</v>
          </cell>
          <cell r="C1177">
            <v>2.6760000000000002</v>
          </cell>
          <cell r="D1177">
            <v>2.2130000000000001</v>
          </cell>
          <cell r="E1177">
            <v>6.1950000000000003</v>
          </cell>
        </row>
        <row r="1178">
          <cell r="A1178">
            <v>117.6</v>
          </cell>
          <cell r="B1178">
            <v>11.09</v>
          </cell>
          <cell r="C1178">
            <v>2.677</v>
          </cell>
          <cell r="D1178">
            <v>2.2149999999999999</v>
          </cell>
          <cell r="E1178">
            <v>6.1980000000000004</v>
          </cell>
        </row>
        <row r="1179">
          <cell r="A1179">
            <v>117.7</v>
          </cell>
          <cell r="B1179">
            <v>11.095000000000001</v>
          </cell>
          <cell r="C1179">
            <v>2.6789999999999998</v>
          </cell>
          <cell r="D1179">
            <v>2.2160000000000002</v>
          </cell>
          <cell r="E1179">
            <v>6.2009999999999996</v>
          </cell>
        </row>
        <row r="1180">
          <cell r="A1180">
            <v>117.8</v>
          </cell>
          <cell r="B1180">
            <v>11.1</v>
          </cell>
          <cell r="C1180">
            <v>2.68</v>
          </cell>
          <cell r="D1180">
            <v>2.2170000000000001</v>
          </cell>
          <cell r="E1180">
            <v>6.2030000000000003</v>
          </cell>
        </row>
        <row r="1181">
          <cell r="A1181">
            <v>117.9</v>
          </cell>
          <cell r="B1181">
            <v>11.105</v>
          </cell>
          <cell r="C1181">
            <v>2.681</v>
          </cell>
          <cell r="D1181">
            <v>2.218</v>
          </cell>
          <cell r="E1181">
            <v>6.2060000000000004</v>
          </cell>
        </row>
        <row r="1182">
          <cell r="A1182">
            <v>118</v>
          </cell>
          <cell r="B1182">
            <v>11.11</v>
          </cell>
          <cell r="C1182">
            <v>2.6819999999999999</v>
          </cell>
          <cell r="D1182">
            <v>2.2189999999999999</v>
          </cell>
          <cell r="E1182">
            <v>6.2089999999999996</v>
          </cell>
        </row>
        <row r="1183">
          <cell r="A1183">
            <v>118.1</v>
          </cell>
          <cell r="B1183">
            <v>11.115</v>
          </cell>
          <cell r="C1183">
            <v>2.6829999999999998</v>
          </cell>
          <cell r="D1183">
            <v>2.2200000000000002</v>
          </cell>
          <cell r="E1183">
            <v>6.2119999999999997</v>
          </cell>
        </row>
        <row r="1184">
          <cell r="A1184">
            <v>118.2</v>
          </cell>
          <cell r="B1184">
            <v>11.12</v>
          </cell>
          <cell r="C1184">
            <v>2.6850000000000001</v>
          </cell>
          <cell r="D1184">
            <v>2.2210000000000001</v>
          </cell>
          <cell r="E1184">
            <v>6.2149999999999999</v>
          </cell>
        </row>
        <row r="1185">
          <cell r="A1185">
            <v>118.3</v>
          </cell>
          <cell r="B1185">
            <v>11.125</v>
          </cell>
          <cell r="C1185">
            <v>2.6859999999999999</v>
          </cell>
          <cell r="D1185">
            <v>2.222</v>
          </cell>
          <cell r="E1185">
            <v>6.2169999999999996</v>
          </cell>
        </row>
        <row r="1186">
          <cell r="A1186">
            <v>118.4</v>
          </cell>
          <cell r="B1186">
            <v>11.13</v>
          </cell>
          <cell r="C1186">
            <v>2.6869999999999998</v>
          </cell>
          <cell r="D1186">
            <v>2.2229999999999999</v>
          </cell>
          <cell r="E1186">
            <v>6.22</v>
          </cell>
        </row>
        <row r="1187">
          <cell r="A1187">
            <v>118.5</v>
          </cell>
          <cell r="B1187">
            <v>11.135</v>
          </cell>
          <cell r="C1187">
            <v>2.6880000000000002</v>
          </cell>
          <cell r="D1187">
            <v>2.2240000000000002</v>
          </cell>
          <cell r="E1187">
            <v>6.2229999999999999</v>
          </cell>
        </row>
        <row r="1188">
          <cell r="A1188">
            <v>118.6</v>
          </cell>
          <cell r="B1188">
            <v>11.14</v>
          </cell>
          <cell r="C1188">
            <v>2.6890000000000001</v>
          </cell>
          <cell r="D1188">
            <v>2.2250000000000001</v>
          </cell>
          <cell r="E1188">
            <v>6.226</v>
          </cell>
        </row>
        <row r="1189">
          <cell r="A1189">
            <v>118.7</v>
          </cell>
          <cell r="B1189">
            <v>11.145</v>
          </cell>
          <cell r="C1189">
            <v>2.6909999999999998</v>
          </cell>
          <cell r="D1189">
            <v>2.226</v>
          </cell>
          <cell r="E1189">
            <v>6.2279999999999998</v>
          </cell>
        </row>
        <row r="1190">
          <cell r="A1190">
            <v>118.8</v>
          </cell>
          <cell r="B1190">
            <v>11.15</v>
          </cell>
          <cell r="C1190">
            <v>2.6920000000000002</v>
          </cell>
          <cell r="D1190">
            <v>2.2269999999999999</v>
          </cell>
          <cell r="E1190">
            <v>6.2309999999999999</v>
          </cell>
        </row>
        <row r="1191">
          <cell r="A1191">
            <v>118.9</v>
          </cell>
          <cell r="B1191">
            <v>11.154999999999999</v>
          </cell>
          <cell r="C1191">
            <v>2.6930000000000001</v>
          </cell>
          <cell r="D1191">
            <v>2.2280000000000002</v>
          </cell>
          <cell r="E1191">
            <v>6.234</v>
          </cell>
        </row>
        <row r="1192">
          <cell r="A1192">
            <v>119</v>
          </cell>
          <cell r="B1192">
            <v>11.16</v>
          </cell>
          <cell r="C1192">
            <v>2.694</v>
          </cell>
          <cell r="D1192">
            <v>2.2290000000000001</v>
          </cell>
          <cell r="E1192">
            <v>6.2359999999999998</v>
          </cell>
        </row>
        <row r="1193">
          <cell r="A1193">
            <v>119.1</v>
          </cell>
          <cell r="B1193">
            <v>11.164999999999999</v>
          </cell>
          <cell r="C1193">
            <v>2.6949999999999998</v>
          </cell>
          <cell r="D1193">
            <v>2.2309999999999999</v>
          </cell>
          <cell r="E1193">
            <v>6.2389999999999999</v>
          </cell>
        </row>
        <row r="1194">
          <cell r="A1194">
            <v>119.2</v>
          </cell>
          <cell r="B1194">
            <v>11.17</v>
          </cell>
          <cell r="C1194">
            <v>2.6970000000000001</v>
          </cell>
          <cell r="D1194">
            <v>2.2320000000000002</v>
          </cell>
          <cell r="E1194">
            <v>6.242</v>
          </cell>
        </row>
        <row r="1195">
          <cell r="A1195">
            <v>119.3</v>
          </cell>
          <cell r="B1195">
            <v>11.175000000000001</v>
          </cell>
          <cell r="C1195">
            <v>2.698</v>
          </cell>
          <cell r="D1195">
            <v>2.2330000000000001</v>
          </cell>
          <cell r="E1195">
            <v>6.2439999999999998</v>
          </cell>
        </row>
        <row r="1196">
          <cell r="A1196">
            <v>119.4</v>
          </cell>
          <cell r="B1196">
            <v>11.18</v>
          </cell>
          <cell r="C1196">
            <v>2.6989999999999998</v>
          </cell>
          <cell r="D1196">
            <v>2.234</v>
          </cell>
          <cell r="E1196">
            <v>6.2469999999999999</v>
          </cell>
        </row>
        <row r="1197">
          <cell r="A1197">
            <v>119.5</v>
          </cell>
          <cell r="B1197">
            <v>11.183999999999999</v>
          </cell>
          <cell r="C1197">
            <v>2.7</v>
          </cell>
          <cell r="D1197">
            <v>2.2349999999999999</v>
          </cell>
          <cell r="E1197">
            <v>6.25</v>
          </cell>
        </row>
        <row r="1198">
          <cell r="A1198">
            <v>119.6</v>
          </cell>
          <cell r="B1198">
            <v>11.189</v>
          </cell>
          <cell r="C1198">
            <v>2.7010000000000001</v>
          </cell>
          <cell r="D1198">
            <v>2.2360000000000002</v>
          </cell>
          <cell r="E1198">
            <v>6.2519999999999998</v>
          </cell>
        </row>
        <row r="1199">
          <cell r="A1199">
            <v>119.7</v>
          </cell>
          <cell r="B1199">
            <v>11.194000000000001</v>
          </cell>
          <cell r="C1199">
            <v>2.702</v>
          </cell>
          <cell r="D1199">
            <v>2.2370000000000001</v>
          </cell>
          <cell r="E1199">
            <v>6.2549999999999999</v>
          </cell>
        </row>
        <row r="1200">
          <cell r="A1200">
            <v>119.8</v>
          </cell>
          <cell r="B1200">
            <v>11.199</v>
          </cell>
          <cell r="C1200">
            <v>2.7040000000000002</v>
          </cell>
          <cell r="D1200">
            <v>2.238</v>
          </cell>
          <cell r="E1200">
            <v>6.258</v>
          </cell>
        </row>
        <row r="1201">
          <cell r="A1201">
            <v>119.9</v>
          </cell>
          <cell r="B1201">
            <v>11.204000000000001</v>
          </cell>
          <cell r="C1201">
            <v>2.7050000000000001</v>
          </cell>
          <cell r="D1201">
            <v>2.2389999999999999</v>
          </cell>
          <cell r="E1201">
            <v>6.26</v>
          </cell>
        </row>
        <row r="1202">
          <cell r="A1202">
            <v>120</v>
          </cell>
          <cell r="B1202">
            <v>11.208</v>
          </cell>
          <cell r="C1202">
            <v>2.706</v>
          </cell>
          <cell r="D1202">
            <v>2.2400000000000002</v>
          </cell>
          <cell r="E1202">
            <v>6.2629999999999999</v>
          </cell>
        </row>
        <row r="1203">
          <cell r="A1203">
            <v>120.1</v>
          </cell>
          <cell r="B1203">
            <v>11.212999999999999</v>
          </cell>
          <cell r="C1203">
            <v>2.7069999999999999</v>
          </cell>
          <cell r="D1203">
            <v>2.2410000000000001</v>
          </cell>
          <cell r="E1203">
            <v>6.2649999999999997</v>
          </cell>
        </row>
        <row r="1204">
          <cell r="A1204">
            <v>120.2</v>
          </cell>
          <cell r="B1204">
            <v>11.218</v>
          </cell>
          <cell r="C1204">
            <v>2.7080000000000002</v>
          </cell>
          <cell r="D1204">
            <v>2.242</v>
          </cell>
          <cell r="E1204">
            <v>6.2679999999999998</v>
          </cell>
        </row>
        <row r="1205">
          <cell r="A1205">
            <v>120.3</v>
          </cell>
          <cell r="B1205">
            <v>11.223000000000001</v>
          </cell>
          <cell r="C1205">
            <v>2.7090000000000001</v>
          </cell>
          <cell r="D1205">
            <v>2.2429999999999999</v>
          </cell>
          <cell r="E1205">
            <v>6.2709999999999999</v>
          </cell>
        </row>
        <row r="1206">
          <cell r="A1206">
            <v>120.4</v>
          </cell>
          <cell r="B1206">
            <v>11.227</v>
          </cell>
          <cell r="C1206">
            <v>2.71</v>
          </cell>
          <cell r="D1206">
            <v>2.2440000000000002</v>
          </cell>
          <cell r="E1206">
            <v>6.2729999999999997</v>
          </cell>
        </row>
        <row r="1207">
          <cell r="A1207">
            <v>120.5</v>
          </cell>
          <cell r="B1207">
            <v>11.231999999999999</v>
          </cell>
          <cell r="C1207">
            <v>2.7109999999999999</v>
          </cell>
          <cell r="D1207">
            <v>2.2450000000000001</v>
          </cell>
          <cell r="E1207">
            <v>6.2759999999999998</v>
          </cell>
        </row>
        <row r="1208">
          <cell r="A1208">
            <v>120.6</v>
          </cell>
          <cell r="B1208">
            <v>11.237</v>
          </cell>
          <cell r="C1208">
            <v>2.7130000000000001</v>
          </cell>
          <cell r="D1208">
            <v>2.246</v>
          </cell>
          <cell r="E1208">
            <v>6.2779999999999996</v>
          </cell>
        </row>
        <row r="1209">
          <cell r="A1209">
            <v>120.7</v>
          </cell>
          <cell r="B1209">
            <v>11.241</v>
          </cell>
          <cell r="C1209">
            <v>2.714</v>
          </cell>
          <cell r="D1209">
            <v>2.2469999999999999</v>
          </cell>
          <cell r="E1209">
            <v>6.2809999999999997</v>
          </cell>
        </row>
        <row r="1210">
          <cell r="A1210">
            <v>120.8</v>
          </cell>
          <cell r="B1210">
            <v>11.246</v>
          </cell>
          <cell r="C1210">
            <v>2.7149999999999999</v>
          </cell>
          <cell r="D1210">
            <v>2.2480000000000002</v>
          </cell>
          <cell r="E1210">
            <v>6.2830000000000004</v>
          </cell>
        </row>
        <row r="1211">
          <cell r="A1211">
            <v>120.9</v>
          </cell>
          <cell r="B1211">
            <v>11.250999999999999</v>
          </cell>
          <cell r="C1211">
            <v>2.7160000000000002</v>
          </cell>
          <cell r="D1211">
            <v>2.2490000000000001</v>
          </cell>
          <cell r="E1211">
            <v>6.2859999999999996</v>
          </cell>
        </row>
        <row r="1212">
          <cell r="A1212">
            <v>121</v>
          </cell>
          <cell r="B1212">
            <v>11.255000000000001</v>
          </cell>
          <cell r="C1212">
            <v>2.7170000000000001</v>
          </cell>
          <cell r="D1212">
            <v>2.25</v>
          </cell>
          <cell r="E1212">
            <v>6.2880000000000003</v>
          </cell>
        </row>
        <row r="1213">
          <cell r="A1213">
            <v>121.1</v>
          </cell>
          <cell r="B1213">
            <v>11.26</v>
          </cell>
          <cell r="C1213">
            <v>2.718</v>
          </cell>
          <cell r="D1213">
            <v>2.2509999999999999</v>
          </cell>
          <cell r="E1213">
            <v>6.2910000000000004</v>
          </cell>
        </row>
        <row r="1214">
          <cell r="A1214">
            <v>121.2</v>
          </cell>
          <cell r="B1214">
            <v>11.263999999999999</v>
          </cell>
          <cell r="C1214">
            <v>2.7189999999999999</v>
          </cell>
          <cell r="D1214">
            <v>2.2519999999999998</v>
          </cell>
          <cell r="E1214">
            <v>6.2930000000000001</v>
          </cell>
        </row>
        <row r="1215">
          <cell r="A1215">
            <v>121.3</v>
          </cell>
          <cell r="B1215">
            <v>11.269</v>
          </cell>
          <cell r="C1215">
            <v>2.72</v>
          </cell>
          <cell r="D1215">
            <v>2.2530000000000001</v>
          </cell>
          <cell r="E1215">
            <v>6.2960000000000003</v>
          </cell>
        </row>
        <row r="1216">
          <cell r="A1216">
            <v>121.4</v>
          </cell>
          <cell r="B1216">
            <v>11.273</v>
          </cell>
          <cell r="C1216">
            <v>2.7210000000000001</v>
          </cell>
          <cell r="D1216">
            <v>2.254</v>
          </cell>
          <cell r="E1216">
            <v>6.298</v>
          </cell>
        </row>
        <row r="1217">
          <cell r="A1217">
            <v>121.5</v>
          </cell>
          <cell r="B1217">
            <v>11.278</v>
          </cell>
          <cell r="C1217">
            <v>2.7229999999999999</v>
          </cell>
          <cell r="D1217">
            <v>2.2549999999999999</v>
          </cell>
          <cell r="E1217">
            <v>6.3010000000000002</v>
          </cell>
        </row>
        <row r="1218">
          <cell r="A1218">
            <v>121.6</v>
          </cell>
          <cell r="B1218">
            <v>11.282999999999999</v>
          </cell>
          <cell r="C1218">
            <v>2.7240000000000002</v>
          </cell>
          <cell r="D1218">
            <v>2.2559999999999998</v>
          </cell>
          <cell r="E1218">
            <v>6.3029999999999999</v>
          </cell>
        </row>
        <row r="1219">
          <cell r="A1219">
            <v>121.7</v>
          </cell>
          <cell r="B1219">
            <v>11.287000000000001</v>
          </cell>
          <cell r="C1219">
            <v>2.7250000000000001</v>
          </cell>
          <cell r="D1219">
            <v>2.2570000000000001</v>
          </cell>
          <cell r="E1219">
            <v>6.306</v>
          </cell>
        </row>
        <row r="1220">
          <cell r="A1220">
            <v>121.8</v>
          </cell>
          <cell r="B1220">
            <v>11.291</v>
          </cell>
          <cell r="C1220">
            <v>2.726</v>
          </cell>
          <cell r="D1220">
            <v>2.258</v>
          </cell>
          <cell r="E1220">
            <v>6.3079999999999998</v>
          </cell>
        </row>
        <row r="1221">
          <cell r="A1221">
            <v>121.9</v>
          </cell>
          <cell r="B1221">
            <v>11.295999999999999</v>
          </cell>
          <cell r="C1221">
            <v>2.7269999999999999</v>
          </cell>
          <cell r="D1221">
            <v>2.2589999999999999</v>
          </cell>
          <cell r="E1221">
            <v>6.31</v>
          </cell>
        </row>
        <row r="1222">
          <cell r="A1222">
            <v>122</v>
          </cell>
          <cell r="B1222">
            <v>11.3</v>
          </cell>
          <cell r="C1222">
            <v>2.7280000000000002</v>
          </cell>
          <cell r="D1222">
            <v>2.2599999999999998</v>
          </cell>
          <cell r="E1222">
            <v>6.3129999999999997</v>
          </cell>
        </row>
        <row r="1223">
          <cell r="A1223">
            <v>122.1</v>
          </cell>
          <cell r="B1223">
            <v>11.305</v>
          </cell>
          <cell r="C1223">
            <v>2.7290000000000001</v>
          </cell>
          <cell r="D1223">
            <v>2.2599999999999998</v>
          </cell>
          <cell r="E1223">
            <v>6.3150000000000004</v>
          </cell>
        </row>
        <row r="1224">
          <cell r="A1224">
            <v>122.2</v>
          </cell>
          <cell r="B1224">
            <v>11.308999999999999</v>
          </cell>
          <cell r="C1224">
            <v>2.73</v>
          </cell>
          <cell r="D1224">
            <v>2.2610000000000001</v>
          </cell>
          <cell r="E1224">
            <v>6.3179999999999996</v>
          </cell>
        </row>
        <row r="1225">
          <cell r="A1225">
            <v>122.3</v>
          </cell>
          <cell r="B1225">
            <v>11.314</v>
          </cell>
          <cell r="C1225">
            <v>2.7309999999999999</v>
          </cell>
          <cell r="D1225">
            <v>2.262</v>
          </cell>
          <cell r="E1225">
            <v>6.32</v>
          </cell>
        </row>
        <row r="1226">
          <cell r="A1226">
            <v>122.4</v>
          </cell>
          <cell r="B1226">
            <v>11.318</v>
          </cell>
          <cell r="C1226">
            <v>2.7320000000000002</v>
          </cell>
          <cell r="D1226">
            <v>2.2629999999999999</v>
          </cell>
          <cell r="E1226">
            <v>6.3230000000000004</v>
          </cell>
        </row>
        <row r="1227">
          <cell r="A1227">
            <v>122.5</v>
          </cell>
          <cell r="B1227">
            <v>11.321999999999999</v>
          </cell>
          <cell r="C1227">
            <v>2.7330000000000001</v>
          </cell>
          <cell r="D1227">
            <v>2.2639999999999998</v>
          </cell>
          <cell r="E1227">
            <v>6.3250000000000002</v>
          </cell>
        </row>
        <row r="1228">
          <cell r="A1228">
            <v>122.6</v>
          </cell>
          <cell r="B1228">
            <v>11.327</v>
          </cell>
          <cell r="C1228">
            <v>2.734</v>
          </cell>
          <cell r="D1228">
            <v>2.2650000000000001</v>
          </cell>
          <cell r="E1228">
            <v>6.327</v>
          </cell>
        </row>
        <row r="1229">
          <cell r="A1229">
            <v>122.7</v>
          </cell>
          <cell r="B1229">
            <v>11.331</v>
          </cell>
          <cell r="C1229">
            <v>2.7349999999999999</v>
          </cell>
          <cell r="D1229">
            <v>2.266</v>
          </cell>
          <cell r="E1229">
            <v>6.33</v>
          </cell>
        </row>
        <row r="1230">
          <cell r="A1230">
            <v>122.8</v>
          </cell>
          <cell r="B1230">
            <v>11.335000000000001</v>
          </cell>
          <cell r="C1230">
            <v>2.7360000000000002</v>
          </cell>
          <cell r="D1230">
            <v>2.2669999999999999</v>
          </cell>
          <cell r="E1230">
            <v>6.3319999999999999</v>
          </cell>
        </row>
        <row r="1231">
          <cell r="A1231">
            <v>122.9</v>
          </cell>
          <cell r="B1231">
            <v>11.34</v>
          </cell>
          <cell r="C1231">
            <v>2.7370000000000001</v>
          </cell>
          <cell r="D1231">
            <v>2.2679999999999998</v>
          </cell>
          <cell r="E1231">
            <v>6.3339999999999996</v>
          </cell>
        </row>
        <row r="1232">
          <cell r="A1232">
            <v>123</v>
          </cell>
          <cell r="B1232">
            <v>11.343999999999999</v>
          </cell>
          <cell r="C1232">
            <v>2.7389999999999999</v>
          </cell>
          <cell r="D1232">
            <v>2.2690000000000001</v>
          </cell>
          <cell r="E1232">
            <v>6.3369999999999997</v>
          </cell>
        </row>
        <row r="1233">
          <cell r="A1233">
            <v>123.1</v>
          </cell>
          <cell r="B1233">
            <v>11.348000000000001</v>
          </cell>
          <cell r="C1233">
            <v>2.74</v>
          </cell>
          <cell r="D1233">
            <v>2.27</v>
          </cell>
          <cell r="E1233">
            <v>6.3390000000000004</v>
          </cell>
        </row>
        <row r="1234">
          <cell r="A1234">
            <v>123.2</v>
          </cell>
          <cell r="B1234">
            <v>11.353</v>
          </cell>
          <cell r="C1234">
            <v>2.7410000000000001</v>
          </cell>
          <cell r="D1234">
            <v>2.2709999999999999</v>
          </cell>
          <cell r="E1234">
            <v>6.3410000000000002</v>
          </cell>
        </row>
        <row r="1235">
          <cell r="A1235">
            <v>123.3</v>
          </cell>
          <cell r="B1235">
            <v>11.356999999999999</v>
          </cell>
          <cell r="C1235">
            <v>2.742</v>
          </cell>
          <cell r="D1235">
            <v>2.2719999999999998</v>
          </cell>
          <cell r="E1235">
            <v>6.3440000000000003</v>
          </cell>
        </row>
        <row r="1236">
          <cell r="A1236">
            <v>123.4</v>
          </cell>
          <cell r="B1236">
            <v>11.361000000000001</v>
          </cell>
          <cell r="C1236">
            <v>2.7429999999999999</v>
          </cell>
          <cell r="D1236">
            <v>2.2730000000000001</v>
          </cell>
          <cell r="E1236">
            <v>6.3460000000000001</v>
          </cell>
        </row>
        <row r="1237">
          <cell r="A1237">
            <v>123.5</v>
          </cell>
          <cell r="B1237">
            <v>11.365</v>
          </cell>
          <cell r="C1237">
            <v>2.7440000000000002</v>
          </cell>
          <cell r="D1237">
            <v>2.2730000000000001</v>
          </cell>
          <cell r="E1237">
            <v>6.3479999999999999</v>
          </cell>
        </row>
        <row r="1238">
          <cell r="A1238">
            <v>123.6</v>
          </cell>
          <cell r="B1238">
            <v>11.37</v>
          </cell>
          <cell r="C1238">
            <v>2.7450000000000001</v>
          </cell>
          <cell r="D1238">
            <v>2.274</v>
          </cell>
          <cell r="E1238">
            <v>6.35</v>
          </cell>
        </row>
        <row r="1239">
          <cell r="A1239">
            <v>123.7</v>
          </cell>
          <cell r="B1239">
            <v>11.374000000000001</v>
          </cell>
          <cell r="C1239">
            <v>2.746</v>
          </cell>
          <cell r="D1239">
            <v>2.2749999999999999</v>
          </cell>
          <cell r="E1239">
            <v>6.3529999999999998</v>
          </cell>
        </row>
        <row r="1240">
          <cell r="A1240">
            <v>123.8</v>
          </cell>
          <cell r="B1240">
            <v>11.378</v>
          </cell>
          <cell r="C1240">
            <v>2.7469999999999999</v>
          </cell>
          <cell r="D1240">
            <v>2.2759999999999998</v>
          </cell>
          <cell r="E1240">
            <v>6.3550000000000004</v>
          </cell>
        </row>
        <row r="1241">
          <cell r="A1241">
            <v>123.9</v>
          </cell>
          <cell r="B1241">
            <v>11.382</v>
          </cell>
          <cell r="C1241">
            <v>2.7480000000000002</v>
          </cell>
          <cell r="D1241">
            <v>2.2770000000000001</v>
          </cell>
          <cell r="E1241">
            <v>6.3570000000000002</v>
          </cell>
        </row>
        <row r="1242">
          <cell r="A1242">
            <v>124</v>
          </cell>
          <cell r="B1242">
            <v>11.385999999999999</v>
          </cell>
          <cell r="C1242">
            <v>2.7490000000000001</v>
          </cell>
          <cell r="D1242">
            <v>2.278</v>
          </cell>
          <cell r="E1242">
            <v>6.359</v>
          </cell>
        </row>
        <row r="1243">
          <cell r="A1243">
            <v>124.1</v>
          </cell>
          <cell r="B1243">
            <v>11.39</v>
          </cell>
          <cell r="C1243">
            <v>2.75</v>
          </cell>
          <cell r="D1243">
            <v>2.2789999999999999</v>
          </cell>
          <cell r="E1243">
            <v>6.3620000000000001</v>
          </cell>
        </row>
        <row r="1244">
          <cell r="A1244">
            <v>124.2</v>
          </cell>
          <cell r="B1244">
            <v>11.394</v>
          </cell>
          <cell r="C1244">
            <v>2.7509999999999999</v>
          </cell>
          <cell r="D1244">
            <v>2.2799999999999998</v>
          </cell>
          <cell r="E1244">
            <v>6.3639999999999999</v>
          </cell>
        </row>
        <row r="1245">
          <cell r="A1245">
            <v>124.3</v>
          </cell>
          <cell r="B1245">
            <v>11.398999999999999</v>
          </cell>
          <cell r="C1245">
            <v>2.7519999999999998</v>
          </cell>
          <cell r="D1245">
            <v>2.2810000000000001</v>
          </cell>
          <cell r="E1245">
            <v>6.3659999999999997</v>
          </cell>
        </row>
        <row r="1246">
          <cell r="A1246">
            <v>124.4</v>
          </cell>
          <cell r="B1246">
            <v>11.403</v>
          </cell>
          <cell r="C1246">
            <v>2.7530000000000001</v>
          </cell>
          <cell r="D1246">
            <v>2.282</v>
          </cell>
          <cell r="E1246">
            <v>6.3680000000000003</v>
          </cell>
        </row>
        <row r="1247">
          <cell r="A1247">
            <v>124.5</v>
          </cell>
          <cell r="B1247">
            <v>11.407</v>
          </cell>
          <cell r="C1247">
            <v>2.754</v>
          </cell>
          <cell r="D1247">
            <v>2.282</v>
          </cell>
          <cell r="E1247">
            <v>6.3710000000000004</v>
          </cell>
        </row>
        <row r="1248">
          <cell r="A1248">
            <v>124.6</v>
          </cell>
          <cell r="B1248">
            <v>11.411</v>
          </cell>
          <cell r="C1248">
            <v>2.7549999999999999</v>
          </cell>
          <cell r="D1248">
            <v>2.2829999999999999</v>
          </cell>
          <cell r="E1248">
            <v>6.3730000000000002</v>
          </cell>
        </row>
        <row r="1249">
          <cell r="A1249">
            <v>124.7</v>
          </cell>
          <cell r="B1249">
            <v>11.414999999999999</v>
          </cell>
          <cell r="C1249">
            <v>2.7559999999999998</v>
          </cell>
          <cell r="D1249">
            <v>2.2839999999999998</v>
          </cell>
          <cell r="E1249">
            <v>6.375</v>
          </cell>
        </row>
        <row r="1250">
          <cell r="A1250">
            <v>124.8</v>
          </cell>
          <cell r="B1250">
            <v>11.419</v>
          </cell>
          <cell r="C1250">
            <v>2.7570000000000001</v>
          </cell>
          <cell r="D1250">
            <v>2.2850000000000001</v>
          </cell>
          <cell r="E1250">
            <v>6.3769999999999998</v>
          </cell>
        </row>
        <row r="1251">
          <cell r="A1251">
            <v>124.9</v>
          </cell>
          <cell r="B1251">
            <v>11.423</v>
          </cell>
          <cell r="C1251">
            <v>2.758</v>
          </cell>
          <cell r="D1251">
            <v>2.286</v>
          </cell>
          <cell r="E1251">
            <v>6.3789999999999996</v>
          </cell>
        </row>
        <row r="1252">
          <cell r="A1252">
            <v>125</v>
          </cell>
          <cell r="B1252">
            <v>11.427</v>
          </cell>
          <cell r="C1252">
            <v>2.7589999999999999</v>
          </cell>
          <cell r="D1252">
            <v>2.2869999999999999</v>
          </cell>
          <cell r="E1252">
            <v>6.3819999999999997</v>
          </cell>
        </row>
        <row r="1253">
          <cell r="A1253">
            <v>125.1</v>
          </cell>
          <cell r="B1253">
            <v>11.430999999999999</v>
          </cell>
          <cell r="C1253">
            <v>2.76</v>
          </cell>
          <cell r="D1253">
            <v>2.2879999999999998</v>
          </cell>
          <cell r="E1253">
            <v>6.3840000000000003</v>
          </cell>
        </row>
        <row r="1254">
          <cell r="A1254">
            <v>125.2</v>
          </cell>
          <cell r="B1254">
            <v>11.435</v>
          </cell>
          <cell r="C1254">
            <v>2.7610000000000001</v>
          </cell>
          <cell r="D1254">
            <v>2.2879999999999998</v>
          </cell>
          <cell r="E1254">
            <v>6.3860000000000001</v>
          </cell>
        </row>
        <row r="1255">
          <cell r="A1255">
            <v>125.3</v>
          </cell>
          <cell r="B1255">
            <v>11.439</v>
          </cell>
          <cell r="C1255">
            <v>2.762</v>
          </cell>
          <cell r="D1255">
            <v>2.2890000000000001</v>
          </cell>
          <cell r="E1255">
            <v>6.3879999999999999</v>
          </cell>
        </row>
        <row r="1256">
          <cell r="A1256">
            <v>125.4</v>
          </cell>
          <cell r="B1256">
            <v>11.443</v>
          </cell>
          <cell r="C1256">
            <v>2.762</v>
          </cell>
          <cell r="D1256">
            <v>2.29</v>
          </cell>
          <cell r="E1256">
            <v>6.39</v>
          </cell>
        </row>
        <row r="1257">
          <cell r="A1257">
            <v>125.5</v>
          </cell>
          <cell r="B1257">
            <v>11.446999999999999</v>
          </cell>
          <cell r="C1257">
            <v>2.7629999999999999</v>
          </cell>
          <cell r="D1257">
            <v>2.2909999999999999</v>
          </cell>
          <cell r="E1257">
            <v>6.3920000000000003</v>
          </cell>
        </row>
        <row r="1258">
          <cell r="A1258">
            <v>125.6</v>
          </cell>
          <cell r="B1258">
            <v>11.451000000000001</v>
          </cell>
          <cell r="C1258">
            <v>2.7639999999999998</v>
          </cell>
          <cell r="D1258">
            <v>2.2919999999999998</v>
          </cell>
          <cell r="E1258">
            <v>6.3940000000000001</v>
          </cell>
        </row>
        <row r="1259">
          <cell r="A1259">
            <v>125.7</v>
          </cell>
          <cell r="B1259">
            <v>11.455</v>
          </cell>
          <cell r="C1259">
            <v>2.7650000000000001</v>
          </cell>
          <cell r="D1259">
            <v>2.2930000000000001</v>
          </cell>
          <cell r="E1259">
            <v>6.3959999999999999</v>
          </cell>
        </row>
        <row r="1260">
          <cell r="A1260">
            <v>125.8</v>
          </cell>
          <cell r="B1260">
            <v>11.458</v>
          </cell>
          <cell r="C1260">
            <v>2.766</v>
          </cell>
          <cell r="D1260">
            <v>2.294</v>
          </cell>
          <cell r="E1260">
            <v>6.399</v>
          </cell>
        </row>
        <row r="1261">
          <cell r="A1261">
            <v>125.9</v>
          </cell>
          <cell r="B1261">
            <v>11.462</v>
          </cell>
          <cell r="C1261">
            <v>2.7669999999999999</v>
          </cell>
          <cell r="D1261">
            <v>2.294</v>
          </cell>
          <cell r="E1261">
            <v>6.4009999999999998</v>
          </cell>
        </row>
        <row r="1262">
          <cell r="A1262">
            <v>126</v>
          </cell>
          <cell r="B1262">
            <v>11.465999999999999</v>
          </cell>
          <cell r="C1262">
            <v>2.7679999999999998</v>
          </cell>
          <cell r="D1262">
            <v>2.2949999999999999</v>
          </cell>
          <cell r="E1262">
            <v>6.4029999999999996</v>
          </cell>
        </row>
        <row r="1263">
          <cell r="A1263">
            <v>126.1</v>
          </cell>
          <cell r="B1263">
            <v>11.47</v>
          </cell>
          <cell r="C1263">
            <v>2.7690000000000001</v>
          </cell>
          <cell r="D1263">
            <v>2.2959999999999998</v>
          </cell>
          <cell r="E1263">
            <v>6.4050000000000002</v>
          </cell>
        </row>
        <row r="1264">
          <cell r="A1264">
            <v>126.2</v>
          </cell>
          <cell r="B1264">
            <v>11.474</v>
          </cell>
          <cell r="C1264">
            <v>2.77</v>
          </cell>
          <cell r="D1264">
            <v>2.2970000000000002</v>
          </cell>
          <cell r="E1264">
            <v>6.407</v>
          </cell>
        </row>
        <row r="1265">
          <cell r="A1265">
            <v>126.3</v>
          </cell>
          <cell r="B1265">
            <v>11.478</v>
          </cell>
          <cell r="C1265">
            <v>2.7709999999999999</v>
          </cell>
          <cell r="D1265">
            <v>2.298</v>
          </cell>
          <cell r="E1265">
            <v>6.4089999999999998</v>
          </cell>
        </row>
        <row r="1266">
          <cell r="A1266">
            <v>126.4</v>
          </cell>
          <cell r="B1266">
            <v>11.481</v>
          </cell>
          <cell r="C1266">
            <v>2.7719999999999998</v>
          </cell>
          <cell r="D1266">
            <v>2.2989999999999999</v>
          </cell>
          <cell r="E1266">
            <v>6.4109999999999996</v>
          </cell>
        </row>
        <row r="1267">
          <cell r="A1267">
            <v>126.5</v>
          </cell>
          <cell r="B1267">
            <v>11.484999999999999</v>
          </cell>
          <cell r="C1267">
            <v>2.7730000000000001</v>
          </cell>
          <cell r="D1267">
            <v>2.2989999999999999</v>
          </cell>
          <cell r="E1267">
            <v>6.4130000000000003</v>
          </cell>
        </row>
        <row r="1268">
          <cell r="A1268">
            <v>126.6</v>
          </cell>
          <cell r="B1268">
            <v>11.489000000000001</v>
          </cell>
          <cell r="C1268">
            <v>2.774</v>
          </cell>
          <cell r="D1268">
            <v>2.2999999999999998</v>
          </cell>
          <cell r="E1268">
            <v>6.415</v>
          </cell>
        </row>
        <row r="1269">
          <cell r="A1269">
            <v>126.7</v>
          </cell>
          <cell r="B1269">
            <v>11.493</v>
          </cell>
          <cell r="C1269">
            <v>2.7749999999999999</v>
          </cell>
          <cell r="D1269">
            <v>2.3010000000000002</v>
          </cell>
          <cell r="E1269">
            <v>6.4169999999999998</v>
          </cell>
        </row>
        <row r="1270">
          <cell r="A1270">
            <v>126.8</v>
          </cell>
          <cell r="B1270">
            <v>11.497</v>
          </cell>
          <cell r="C1270">
            <v>2.7759999999999998</v>
          </cell>
          <cell r="D1270">
            <v>2.302</v>
          </cell>
          <cell r="E1270">
            <v>6.4189999999999996</v>
          </cell>
        </row>
        <row r="1271">
          <cell r="A1271">
            <v>126.9</v>
          </cell>
          <cell r="B1271">
            <v>11.5</v>
          </cell>
          <cell r="C1271">
            <v>2.7770000000000001</v>
          </cell>
          <cell r="D1271">
            <v>2.3029999999999999</v>
          </cell>
          <cell r="E1271">
            <v>6.4210000000000003</v>
          </cell>
        </row>
        <row r="1272">
          <cell r="A1272">
            <v>127</v>
          </cell>
          <cell r="B1272">
            <v>11.504</v>
          </cell>
          <cell r="C1272">
            <v>2.7770000000000001</v>
          </cell>
          <cell r="D1272">
            <v>2.3029999999999999</v>
          </cell>
          <cell r="E1272">
            <v>6.423</v>
          </cell>
        </row>
        <row r="1273">
          <cell r="A1273">
            <v>127.1</v>
          </cell>
          <cell r="B1273">
            <v>11.507999999999999</v>
          </cell>
          <cell r="C1273">
            <v>2.778</v>
          </cell>
          <cell r="D1273">
            <v>2.3039999999999998</v>
          </cell>
          <cell r="E1273">
            <v>6.4249999999999998</v>
          </cell>
        </row>
        <row r="1274">
          <cell r="A1274">
            <v>127.2</v>
          </cell>
          <cell r="B1274">
            <v>11.510999999999999</v>
          </cell>
          <cell r="C1274">
            <v>2.7789999999999999</v>
          </cell>
          <cell r="D1274">
            <v>2.3050000000000002</v>
          </cell>
          <cell r="E1274">
            <v>6.4269999999999996</v>
          </cell>
        </row>
        <row r="1275">
          <cell r="A1275">
            <v>127.3</v>
          </cell>
          <cell r="B1275">
            <v>11.515000000000001</v>
          </cell>
          <cell r="C1275">
            <v>2.78</v>
          </cell>
          <cell r="D1275">
            <v>2.306</v>
          </cell>
          <cell r="E1275">
            <v>6.4290000000000003</v>
          </cell>
        </row>
        <row r="1276">
          <cell r="A1276">
            <v>127.4</v>
          </cell>
          <cell r="B1276">
            <v>11.519</v>
          </cell>
          <cell r="C1276">
            <v>2.7810000000000001</v>
          </cell>
          <cell r="D1276">
            <v>2.3069999999999999</v>
          </cell>
          <cell r="E1276">
            <v>6.431</v>
          </cell>
        </row>
        <row r="1277">
          <cell r="A1277">
            <v>127.5</v>
          </cell>
          <cell r="B1277">
            <v>11.522</v>
          </cell>
          <cell r="C1277">
            <v>2.782</v>
          </cell>
          <cell r="D1277">
            <v>2.3069999999999999</v>
          </cell>
          <cell r="E1277">
            <v>6.4329999999999998</v>
          </cell>
        </row>
        <row r="1278">
          <cell r="A1278">
            <v>127.6</v>
          </cell>
          <cell r="B1278">
            <v>11.526</v>
          </cell>
          <cell r="C1278">
            <v>2.7829999999999999</v>
          </cell>
          <cell r="D1278">
            <v>2.3079999999999998</v>
          </cell>
          <cell r="E1278">
            <v>6.4349999999999996</v>
          </cell>
        </row>
        <row r="1279">
          <cell r="A1279">
            <v>127.7</v>
          </cell>
          <cell r="B1279">
            <v>11.53</v>
          </cell>
          <cell r="C1279">
            <v>2.7839999999999998</v>
          </cell>
          <cell r="D1279">
            <v>2.3090000000000002</v>
          </cell>
          <cell r="E1279">
            <v>6.4370000000000003</v>
          </cell>
        </row>
        <row r="1280">
          <cell r="A1280">
            <v>127.8</v>
          </cell>
          <cell r="B1280">
            <v>11.532999999999999</v>
          </cell>
          <cell r="C1280">
            <v>2.7850000000000001</v>
          </cell>
          <cell r="D1280">
            <v>2.31</v>
          </cell>
          <cell r="E1280">
            <v>6.4390000000000001</v>
          </cell>
        </row>
        <row r="1281">
          <cell r="A1281">
            <v>127.9</v>
          </cell>
          <cell r="B1281">
            <v>11.537000000000001</v>
          </cell>
          <cell r="C1281">
            <v>2.7850000000000001</v>
          </cell>
          <cell r="D1281">
            <v>2.3109999999999999</v>
          </cell>
          <cell r="E1281">
            <v>6.4409999999999998</v>
          </cell>
        </row>
        <row r="1282">
          <cell r="A1282">
            <v>128</v>
          </cell>
          <cell r="B1282">
            <v>11.54</v>
          </cell>
          <cell r="C1282">
            <v>2.786</v>
          </cell>
          <cell r="D1282">
            <v>2.3109999999999999</v>
          </cell>
          <cell r="E1282">
            <v>6.4429999999999996</v>
          </cell>
        </row>
        <row r="1283">
          <cell r="A1283">
            <v>128.1</v>
          </cell>
          <cell r="B1283">
            <v>11.544</v>
          </cell>
          <cell r="C1283">
            <v>2.7869999999999999</v>
          </cell>
          <cell r="D1283">
            <v>2.3119999999999998</v>
          </cell>
          <cell r="E1283">
            <v>6.4450000000000003</v>
          </cell>
        </row>
        <row r="1284">
          <cell r="A1284">
            <v>128.19999999999999</v>
          </cell>
          <cell r="B1284">
            <v>11.548</v>
          </cell>
          <cell r="C1284">
            <v>2.7879999999999998</v>
          </cell>
          <cell r="D1284">
            <v>2.3130000000000002</v>
          </cell>
          <cell r="E1284">
            <v>6.4470000000000001</v>
          </cell>
        </row>
        <row r="1285">
          <cell r="A1285">
            <v>128.30000000000001</v>
          </cell>
          <cell r="B1285">
            <v>11.551</v>
          </cell>
          <cell r="C1285">
            <v>2.7890000000000001</v>
          </cell>
          <cell r="D1285">
            <v>2.3140000000000001</v>
          </cell>
          <cell r="E1285">
            <v>6.4480000000000004</v>
          </cell>
        </row>
        <row r="1286">
          <cell r="A1286">
            <v>128.4</v>
          </cell>
          <cell r="B1286">
            <v>11.555</v>
          </cell>
          <cell r="C1286">
            <v>2.79</v>
          </cell>
          <cell r="D1286">
            <v>2.3140000000000001</v>
          </cell>
          <cell r="E1286">
            <v>6.45</v>
          </cell>
        </row>
        <row r="1287">
          <cell r="A1287">
            <v>128.5</v>
          </cell>
          <cell r="B1287">
            <v>11.558</v>
          </cell>
          <cell r="C1287">
            <v>2.7909999999999999</v>
          </cell>
          <cell r="D1287">
            <v>2.3149999999999999</v>
          </cell>
          <cell r="E1287">
            <v>6.452</v>
          </cell>
        </row>
        <row r="1288">
          <cell r="A1288">
            <v>128.6</v>
          </cell>
          <cell r="B1288">
            <v>11.561999999999999</v>
          </cell>
          <cell r="C1288">
            <v>2.7919999999999998</v>
          </cell>
          <cell r="D1288">
            <v>2.3159999999999998</v>
          </cell>
          <cell r="E1288">
            <v>6.4539999999999997</v>
          </cell>
        </row>
        <row r="1289">
          <cell r="A1289">
            <v>128.69999999999999</v>
          </cell>
          <cell r="B1289">
            <v>11.565</v>
          </cell>
          <cell r="C1289">
            <v>2.7919999999999998</v>
          </cell>
          <cell r="D1289">
            <v>2.3170000000000002</v>
          </cell>
          <cell r="E1289">
            <v>6.4560000000000004</v>
          </cell>
        </row>
        <row r="1290">
          <cell r="A1290">
            <v>128.80000000000001</v>
          </cell>
          <cell r="B1290">
            <v>11.569000000000001</v>
          </cell>
          <cell r="C1290">
            <v>2.7930000000000001</v>
          </cell>
          <cell r="D1290">
            <v>2.3170000000000002</v>
          </cell>
          <cell r="E1290">
            <v>6.4580000000000002</v>
          </cell>
        </row>
        <row r="1291">
          <cell r="A1291">
            <v>128.9</v>
          </cell>
          <cell r="B1291">
            <v>11.571999999999999</v>
          </cell>
          <cell r="C1291">
            <v>2.794</v>
          </cell>
          <cell r="D1291">
            <v>2.3180000000000001</v>
          </cell>
          <cell r="E1291">
            <v>6.46</v>
          </cell>
        </row>
        <row r="1292">
          <cell r="A1292">
            <v>129</v>
          </cell>
          <cell r="B1292">
            <v>11.576000000000001</v>
          </cell>
          <cell r="C1292">
            <v>2.7949999999999999</v>
          </cell>
          <cell r="D1292">
            <v>2.319</v>
          </cell>
          <cell r="E1292">
            <v>6.4619999999999997</v>
          </cell>
        </row>
        <row r="1293">
          <cell r="A1293">
            <v>129.1</v>
          </cell>
          <cell r="B1293">
            <v>11.579000000000001</v>
          </cell>
          <cell r="C1293">
            <v>2.7959999999999998</v>
          </cell>
          <cell r="D1293">
            <v>2.3199999999999998</v>
          </cell>
          <cell r="E1293">
            <v>6.4630000000000001</v>
          </cell>
        </row>
        <row r="1294">
          <cell r="A1294">
            <v>129.19999999999999</v>
          </cell>
          <cell r="B1294">
            <v>11.582000000000001</v>
          </cell>
          <cell r="C1294">
            <v>2.7970000000000002</v>
          </cell>
          <cell r="D1294">
            <v>2.3199999999999998</v>
          </cell>
          <cell r="E1294">
            <v>6.4649999999999999</v>
          </cell>
        </row>
        <row r="1295">
          <cell r="A1295">
            <v>129.30000000000001</v>
          </cell>
          <cell r="B1295">
            <v>11.586</v>
          </cell>
          <cell r="C1295">
            <v>2.798</v>
          </cell>
          <cell r="D1295">
            <v>2.3210000000000002</v>
          </cell>
          <cell r="E1295">
            <v>6.4669999999999996</v>
          </cell>
        </row>
        <row r="1296">
          <cell r="A1296">
            <v>129.4</v>
          </cell>
          <cell r="B1296">
            <v>11.589</v>
          </cell>
          <cell r="C1296">
            <v>2.798</v>
          </cell>
          <cell r="D1296">
            <v>2.3220000000000001</v>
          </cell>
          <cell r="E1296">
            <v>6.4690000000000003</v>
          </cell>
        </row>
        <row r="1297">
          <cell r="A1297">
            <v>129.5</v>
          </cell>
          <cell r="B1297">
            <v>11.593</v>
          </cell>
          <cell r="C1297">
            <v>2.7989999999999999</v>
          </cell>
          <cell r="D1297">
            <v>2.323</v>
          </cell>
          <cell r="E1297">
            <v>6.4710000000000001</v>
          </cell>
        </row>
        <row r="1298">
          <cell r="A1298">
            <v>129.6</v>
          </cell>
          <cell r="B1298">
            <v>11.596</v>
          </cell>
          <cell r="C1298">
            <v>2.8</v>
          </cell>
          <cell r="D1298">
            <v>2.323</v>
          </cell>
          <cell r="E1298">
            <v>6.4729999999999999</v>
          </cell>
        </row>
        <row r="1299">
          <cell r="A1299">
            <v>129.69999999999999</v>
          </cell>
          <cell r="B1299">
            <v>11.599</v>
          </cell>
          <cell r="C1299">
            <v>2.8010000000000002</v>
          </cell>
          <cell r="D1299">
            <v>2.3239999999999998</v>
          </cell>
          <cell r="E1299">
            <v>6.4740000000000002</v>
          </cell>
        </row>
        <row r="1300">
          <cell r="A1300">
            <v>129.80000000000001</v>
          </cell>
          <cell r="B1300">
            <v>11.603</v>
          </cell>
          <cell r="C1300">
            <v>2.802</v>
          </cell>
          <cell r="D1300">
            <v>2.3250000000000002</v>
          </cell>
          <cell r="E1300">
            <v>6.476</v>
          </cell>
        </row>
        <row r="1301">
          <cell r="A1301">
            <v>129.9</v>
          </cell>
          <cell r="B1301">
            <v>11.606</v>
          </cell>
          <cell r="C1301">
            <v>2.8029999999999999</v>
          </cell>
          <cell r="D1301">
            <v>2.3260000000000001</v>
          </cell>
          <cell r="E1301">
            <v>6.4779999999999998</v>
          </cell>
        </row>
        <row r="1302">
          <cell r="A1302">
            <v>130</v>
          </cell>
          <cell r="B1302">
            <v>11.609</v>
          </cell>
          <cell r="C1302">
            <v>2.8029999999999999</v>
          </cell>
          <cell r="D1302">
            <v>2.3260000000000001</v>
          </cell>
          <cell r="E1302">
            <v>6.48</v>
          </cell>
        </row>
        <row r="1303">
          <cell r="A1303">
            <v>130.1</v>
          </cell>
          <cell r="B1303">
            <v>11.613</v>
          </cell>
          <cell r="C1303">
            <v>2.8039999999999998</v>
          </cell>
          <cell r="D1303">
            <v>2.327</v>
          </cell>
          <cell r="E1303">
            <v>6.4809999999999999</v>
          </cell>
        </row>
        <row r="1304">
          <cell r="A1304">
            <v>130.19999999999999</v>
          </cell>
          <cell r="B1304">
            <v>11.616</v>
          </cell>
          <cell r="C1304">
            <v>2.8050000000000002</v>
          </cell>
          <cell r="D1304">
            <v>2.3279999999999998</v>
          </cell>
          <cell r="E1304">
            <v>6.4829999999999997</v>
          </cell>
        </row>
        <row r="1305">
          <cell r="A1305">
            <v>130.30000000000001</v>
          </cell>
          <cell r="B1305">
            <v>11.619</v>
          </cell>
          <cell r="C1305">
            <v>2.806</v>
          </cell>
          <cell r="D1305">
            <v>2.3279999999999998</v>
          </cell>
          <cell r="E1305">
            <v>6.4850000000000003</v>
          </cell>
        </row>
        <row r="1306">
          <cell r="A1306">
            <v>130.4</v>
          </cell>
          <cell r="B1306">
            <v>11.622</v>
          </cell>
          <cell r="C1306">
            <v>2.8069999999999999</v>
          </cell>
          <cell r="D1306">
            <v>2.3290000000000002</v>
          </cell>
          <cell r="E1306">
            <v>6.4870000000000001</v>
          </cell>
        </row>
        <row r="1307">
          <cell r="A1307">
            <v>130.5</v>
          </cell>
          <cell r="B1307">
            <v>11.625999999999999</v>
          </cell>
          <cell r="C1307">
            <v>2.8069999999999999</v>
          </cell>
          <cell r="D1307">
            <v>2.33</v>
          </cell>
          <cell r="E1307">
            <v>6.4880000000000004</v>
          </cell>
        </row>
        <row r="1308">
          <cell r="A1308">
            <v>130.6</v>
          </cell>
          <cell r="B1308">
            <v>11.629</v>
          </cell>
          <cell r="C1308">
            <v>2.8079999999999998</v>
          </cell>
          <cell r="D1308">
            <v>2.331</v>
          </cell>
          <cell r="E1308">
            <v>6.49</v>
          </cell>
        </row>
        <row r="1309">
          <cell r="A1309">
            <v>130.69999999999999</v>
          </cell>
          <cell r="B1309">
            <v>11.632</v>
          </cell>
          <cell r="C1309">
            <v>2.8090000000000002</v>
          </cell>
          <cell r="D1309">
            <v>2.331</v>
          </cell>
          <cell r="E1309">
            <v>6.492</v>
          </cell>
        </row>
        <row r="1310">
          <cell r="A1310">
            <v>130.80000000000001</v>
          </cell>
          <cell r="B1310">
            <v>11.635</v>
          </cell>
          <cell r="C1310">
            <v>2.81</v>
          </cell>
          <cell r="D1310">
            <v>2.3319999999999999</v>
          </cell>
          <cell r="E1310">
            <v>6.4939999999999998</v>
          </cell>
        </row>
        <row r="1311">
          <cell r="A1311">
            <v>130.9</v>
          </cell>
          <cell r="B1311">
            <v>11.638999999999999</v>
          </cell>
          <cell r="C1311">
            <v>2.8109999999999999</v>
          </cell>
          <cell r="D1311">
            <v>2.3330000000000002</v>
          </cell>
          <cell r="E1311">
            <v>6.4950000000000001</v>
          </cell>
        </row>
        <row r="1312">
          <cell r="A1312">
            <v>131</v>
          </cell>
          <cell r="B1312">
            <v>11.641999999999999</v>
          </cell>
          <cell r="C1312">
            <v>2.8109999999999999</v>
          </cell>
          <cell r="D1312">
            <v>2.3330000000000002</v>
          </cell>
          <cell r="E1312">
            <v>6.4969999999999999</v>
          </cell>
        </row>
        <row r="1313">
          <cell r="A1313">
            <v>131.1</v>
          </cell>
          <cell r="B1313">
            <v>11.645</v>
          </cell>
          <cell r="C1313">
            <v>2.8119999999999998</v>
          </cell>
          <cell r="D1313">
            <v>2.3340000000000001</v>
          </cell>
          <cell r="E1313">
            <v>6.4989999999999997</v>
          </cell>
        </row>
        <row r="1314">
          <cell r="A1314">
            <v>131.19999999999999</v>
          </cell>
          <cell r="B1314">
            <v>11.648</v>
          </cell>
          <cell r="C1314">
            <v>2.8130000000000002</v>
          </cell>
          <cell r="D1314">
            <v>2.335</v>
          </cell>
          <cell r="E1314">
            <v>6.5</v>
          </cell>
        </row>
        <row r="1315">
          <cell r="A1315">
            <v>131.30000000000001</v>
          </cell>
          <cell r="B1315">
            <v>11.651</v>
          </cell>
          <cell r="C1315">
            <v>2.8140000000000001</v>
          </cell>
          <cell r="D1315">
            <v>2.335</v>
          </cell>
          <cell r="E1315">
            <v>6.5019999999999998</v>
          </cell>
        </row>
        <row r="1316">
          <cell r="A1316">
            <v>131.4</v>
          </cell>
          <cell r="B1316">
            <v>11.654</v>
          </cell>
          <cell r="C1316">
            <v>2.8149999999999999</v>
          </cell>
          <cell r="D1316">
            <v>2.3359999999999999</v>
          </cell>
          <cell r="E1316">
            <v>6.5039999999999996</v>
          </cell>
        </row>
        <row r="1317">
          <cell r="A1317">
            <v>131.5</v>
          </cell>
          <cell r="B1317">
            <v>11.657999999999999</v>
          </cell>
          <cell r="C1317">
            <v>2.8149999999999999</v>
          </cell>
          <cell r="D1317">
            <v>2.3370000000000002</v>
          </cell>
          <cell r="E1317">
            <v>6.5049999999999999</v>
          </cell>
        </row>
        <row r="1318">
          <cell r="A1318">
            <v>131.6</v>
          </cell>
          <cell r="B1318">
            <v>11.661</v>
          </cell>
          <cell r="C1318">
            <v>2.8159999999999998</v>
          </cell>
          <cell r="D1318">
            <v>2.3370000000000002</v>
          </cell>
          <cell r="E1318">
            <v>6.5069999999999997</v>
          </cell>
        </row>
        <row r="1319">
          <cell r="A1319">
            <v>131.69999999999999</v>
          </cell>
          <cell r="B1319">
            <v>11.664</v>
          </cell>
          <cell r="C1319">
            <v>2.8170000000000002</v>
          </cell>
          <cell r="D1319">
            <v>2.3380000000000001</v>
          </cell>
          <cell r="E1319">
            <v>6.5090000000000003</v>
          </cell>
        </row>
        <row r="1320">
          <cell r="A1320">
            <v>131.80000000000001</v>
          </cell>
          <cell r="B1320">
            <v>11.667</v>
          </cell>
          <cell r="C1320">
            <v>2.8180000000000001</v>
          </cell>
          <cell r="D1320">
            <v>2.339</v>
          </cell>
          <cell r="E1320">
            <v>6.51</v>
          </cell>
        </row>
        <row r="1321">
          <cell r="A1321">
            <v>131.9</v>
          </cell>
          <cell r="B1321">
            <v>11.67</v>
          </cell>
          <cell r="C1321">
            <v>2.8180000000000001</v>
          </cell>
          <cell r="D1321">
            <v>2.34</v>
          </cell>
          <cell r="E1321">
            <v>6.5119999999999996</v>
          </cell>
        </row>
        <row r="1322">
          <cell r="A1322">
            <v>132</v>
          </cell>
          <cell r="B1322">
            <v>11.673</v>
          </cell>
          <cell r="C1322">
            <v>2.819</v>
          </cell>
          <cell r="D1322">
            <v>2.34</v>
          </cell>
          <cell r="E1322">
            <v>6.5140000000000002</v>
          </cell>
        </row>
        <row r="1323">
          <cell r="A1323">
            <v>132.1</v>
          </cell>
          <cell r="B1323">
            <v>11.676</v>
          </cell>
          <cell r="C1323">
            <v>2.82</v>
          </cell>
          <cell r="D1323">
            <v>2.3410000000000002</v>
          </cell>
          <cell r="E1323">
            <v>6.5149999999999997</v>
          </cell>
        </row>
        <row r="1324">
          <cell r="A1324">
            <v>132.19999999999999</v>
          </cell>
          <cell r="B1324">
            <v>11.679</v>
          </cell>
          <cell r="C1324">
            <v>2.8210000000000002</v>
          </cell>
          <cell r="D1324">
            <v>2.3420000000000001</v>
          </cell>
          <cell r="E1324">
            <v>6.5170000000000003</v>
          </cell>
        </row>
        <row r="1325">
          <cell r="A1325">
            <v>132.30000000000001</v>
          </cell>
          <cell r="B1325">
            <v>11.682</v>
          </cell>
          <cell r="C1325">
            <v>2.8210000000000002</v>
          </cell>
          <cell r="D1325">
            <v>2.3420000000000001</v>
          </cell>
          <cell r="E1325">
            <v>6.5190000000000001</v>
          </cell>
        </row>
        <row r="1326">
          <cell r="A1326">
            <v>132.4</v>
          </cell>
          <cell r="B1326">
            <v>11.685</v>
          </cell>
          <cell r="C1326">
            <v>2.8220000000000001</v>
          </cell>
          <cell r="D1326">
            <v>2.343</v>
          </cell>
          <cell r="E1326">
            <v>6.52</v>
          </cell>
        </row>
        <row r="1327">
          <cell r="A1327">
            <v>132.5</v>
          </cell>
          <cell r="B1327">
            <v>11.688000000000001</v>
          </cell>
          <cell r="C1327">
            <v>2.823</v>
          </cell>
          <cell r="D1327">
            <v>2.343</v>
          </cell>
          <cell r="E1327">
            <v>6.5220000000000002</v>
          </cell>
        </row>
        <row r="1328">
          <cell r="A1328">
            <v>132.6</v>
          </cell>
          <cell r="B1328">
            <v>11.691000000000001</v>
          </cell>
          <cell r="C1328">
            <v>2.8239999999999998</v>
          </cell>
          <cell r="D1328">
            <v>2.3439999999999999</v>
          </cell>
          <cell r="E1328">
            <v>6.5229999999999997</v>
          </cell>
        </row>
        <row r="1329">
          <cell r="A1329">
            <v>132.69999999999999</v>
          </cell>
          <cell r="B1329">
            <v>11.694000000000001</v>
          </cell>
          <cell r="C1329">
            <v>2.8239999999999998</v>
          </cell>
          <cell r="D1329">
            <v>2.3450000000000002</v>
          </cell>
          <cell r="E1329">
            <v>6.5250000000000004</v>
          </cell>
        </row>
        <row r="1330">
          <cell r="A1330">
            <v>132.80000000000001</v>
          </cell>
          <cell r="B1330">
            <v>11.696999999999999</v>
          </cell>
          <cell r="C1330">
            <v>2.8250000000000002</v>
          </cell>
          <cell r="D1330">
            <v>2.3450000000000002</v>
          </cell>
          <cell r="E1330">
            <v>6.5270000000000001</v>
          </cell>
        </row>
        <row r="1331">
          <cell r="A1331">
            <v>132.9</v>
          </cell>
          <cell r="B1331">
            <v>11.7</v>
          </cell>
          <cell r="C1331">
            <v>2.8260000000000001</v>
          </cell>
          <cell r="D1331">
            <v>2.3460000000000001</v>
          </cell>
          <cell r="E1331">
            <v>6.5279999999999996</v>
          </cell>
        </row>
        <row r="1332">
          <cell r="A1332">
            <v>133</v>
          </cell>
          <cell r="B1332">
            <v>11.702999999999999</v>
          </cell>
          <cell r="C1332">
            <v>2.827</v>
          </cell>
          <cell r="D1332">
            <v>2.347</v>
          </cell>
          <cell r="E1332">
            <v>6.53</v>
          </cell>
        </row>
        <row r="1333">
          <cell r="A1333">
            <v>133.1</v>
          </cell>
          <cell r="B1333">
            <v>11.706</v>
          </cell>
          <cell r="C1333">
            <v>2.827</v>
          </cell>
          <cell r="D1333">
            <v>2.347</v>
          </cell>
          <cell r="E1333">
            <v>6.5309999999999997</v>
          </cell>
        </row>
        <row r="1334">
          <cell r="A1334">
            <v>133.19999999999999</v>
          </cell>
          <cell r="B1334">
            <v>11.709</v>
          </cell>
          <cell r="C1334">
            <v>2.8279999999999998</v>
          </cell>
          <cell r="D1334">
            <v>2.3479999999999999</v>
          </cell>
          <cell r="E1334">
            <v>6.5330000000000004</v>
          </cell>
        </row>
        <row r="1335">
          <cell r="A1335">
            <v>133.30000000000001</v>
          </cell>
          <cell r="B1335">
            <v>11.712</v>
          </cell>
          <cell r="C1335">
            <v>2.8290000000000002</v>
          </cell>
          <cell r="D1335">
            <v>2.3490000000000002</v>
          </cell>
          <cell r="E1335">
            <v>6.5339999999999998</v>
          </cell>
        </row>
        <row r="1336">
          <cell r="A1336">
            <v>133.4</v>
          </cell>
          <cell r="B1336">
            <v>11.715</v>
          </cell>
          <cell r="C1336">
            <v>2.83</v>
          </cell>
          <cell r="D1336">
            <v>2.3490000000000002</v>
          </cell>
          <cell r="E1336">
            <v>6.5359999999999996</v>
          </cell>
        </row>
        <row r="1337">
          <cell r="A1337">
            <v>133.5</v>
          </cell>
          <cell r="B1337">
            <v>11.718</v>
          </cell>
          <cell r="C1337">
            <v>2.83</v>
          </cell>
          <cell r="D1337">
            <v>2.35</v>
          </cell>
          <cell r="E1337">
            <v>6.5369999999999999</v>
          </cell>
        </row>
        <row r="1338">
          <cell r="A1338">
            <v>133.6</v>
          </cell>
          <cell r="B1338">
            <v>11.72</v>
          </cell>
          <cell r="C1338">
            <v>2.831</v>
          </cell>
          <cell r="D1338">
            <v>2.351</v>
          </cell>
          <cell r="E1338">
            <v>6.5389999999999997</v>
          </cell>
        </row>
        <row r="1339">
          <cell r="A1339">
            <v>133.69999999999999</v>
          </cell>
          <cell r="B1339">
            <v>11.723000000000001</v>
          </cell>
          <cell r="C1339">
            <v>2.8319999999999999</v>
          </cell>
          <cell r="D1339">
            <v>2.351</v>
          </cell>
          <cell r="E1339">
            <v>6.54</v>
          </cell>
        </row>
        <row r="1340">
          <cell r="A1340">
            <v>133.80000000000001</v>
          </cell>
          <cell r="B1340">
            <v>11.726000000000001</v>
          </cell>
          <cell r="C1340">
            <v>2.8319999999999999</v>
          </cell>
          <cell r="D1340">
            <v>2.3519999999999999</v>
          </cell>
          <cell r="E1340">
            <v>6.5419999999999998</v>
          </cell>
        </row>
        <row r="1341">
          <cell r="A1341">
            <v>133.9</v>
          </cell>
          <cell r="B1341">
            <v>11.728999999999999</v>
          </cell>
          <cell r="C1341">
            <v>2.8330000000000002</v>
          </cell>
          <cell r="D1341">
            <v>2.3519999999999999</v>
          </cell>
          <cell r="E1341">
            <v>6.5430000000000001</v>
          </cell>
        </row>
        <row r="1342">
          <cell r="A1342">
            <v>134</v>
          </cell>
          <cell r="B1342">
            <v>11.731999999999999</v>
          </cell>
          <cell r="C1342">
            <v>2.8340000000000001</v>
          </cell>
          <cell r="D1342">
            <v>2.3530000000000002</v>
          </cell>
          <cell r="E1342">
            <v>6.5449999999999999</v>
          </cell>
        </row>
        <row r="1343">
          <cell r="A1343">
            <v>134.1</v>
          </cell>
          <cell r="B1343">
            <v>11.734999999999999</v>
          </cell>
          <cell r="C1343">
            <v>2.835</v>
          </cell>
          <cell r="D1343">
            <v>2.3540000000000001</v>
          </cell>
          <cell r="E1343">
            <v>6.5460000000000003</v>
          </cell>
        </row>
        <row r="1344">
          <cell r="A1344">
            <v>134.19999999999999</v>
          </cell>
          <cell r="B1344">
            <v>11.737</v>
          </cell>
          <cell r="C1344">
            <v>2.835</v>
          </cell>
          <cell r="D1344">
            <v>2.3540000000000001</v>
          </cell>
          <cell r="E1344">
            <v>6.548</v>
          </cell>
        </row>
        <row r="1345">
          <cell r="A1345">
            <v>134.30000000000001</v>
          </cell>
          <cell r="B1345">
            <v>11.74</v>
          </cell>
          <cell r="C1345">
            <v>2.8359999999999999</v>
          </cell>
          <cell r="D1345">
            <v>2.355</v>
          </cell>
          <cell r="E1345">
            <v>6.5490000000000004</v>
          </cell>
        </row>
        <row r="1346">
          <cell r="A1346">
            <v>134.4</v>
          </cell>
          <cell r="B1346">
            <v>11.743</v>
          </cell>
          <cell r="C1346">
            <v>2.8370000000000002</v>
          </cell>
          <cell r="D1346">
            <v>2.355</v>
          </cell>
          <cell r="E1346">
            <v>6.5510000000000002</v>
          </cell>
        </row>
        <row r="1347">
          <cell r="A1347">
            <v>134.5</v>
          </cell>
          <cell r="B1347">
            <v>11.746</v>
          </cell>
          <cell r="C1347">
            <v>2.8370000000000002</v>
          </cell>
          <cell r="D1347">
            <v>2.3559999999999999</v>
          </cell>
          <cell r="E1347">
            <v>6.5519999999999996</v>
          </cell>
        </row>
        <row r="1348">
          <cell r="A1348">
            <v>134.6</v>
          </cell>
          <cell r="B1348">
            <v>11.749000000000001</v>
          </cell>
          <cell r="C1348">
            <v>2.8380000000000001</v>
          </cell>
          <cell r="D1348">
            <v>2.3570000000000002</v>
          </cell>
          <cell r="E1348">
            <v>6.5540000000000003</v>
          </cell>
        </row>
        <row r="1349">
          <cell r="A1349">
            <v>134.69999999999999</v>
          </cell>
          <cell r="B1349">
            <v>11.750999999999999</v>
          </cell>
          <cell r="C1349">
            <v>2.839</v>
          </cell>
          <cell r="D1349">
            <v>2.3570000000000002</v>
          </cell>
          <cell r="E1349">
            <v>6.5549999999999997</v>
          </cell>
        </row>
        <row r="1350">
          <cell r="A1350">
            <v>134.80000000000001</v>
          </cell>
          <cell r="B1350">
            <v>11.754</v>
          </cell>
          <cell r="C1350">
            <v>2.839</v>
          </cell>
          <cell r="D1350">
            <v>2.3580000000000001</v>
          </cell>
          <cell r="E1350">
            <v>6.5570000000000004</v>
          </cell>
        </row>
        <row r="1351">
          <cell r="A1351">
            <v>134.9</v>
          </cell>
          <cell r="B1351">
            <v>11.757</v>
          </cell>
          <cell r="C1351">
            <v>2.84</v>
          </cell>
          <cell r="D1351">
            <v>2.3580000000000001</v>
          </cell>
          <cell r="E1351">
            <v>6.5579999999999998</v>
          </cell>
        </row>
        <row r="1352">
          <cell r="A1352">
            <v>135</v>
          </cell>
          <cell r="B1352">
            <v>11.759</v>
          </cell>
          <cell r="C1352">
            <v>2.8410000000000002</v>
          </cell>
          <cell r="D1352">
            <v>2.359</v>
          </cell>
          <cell r="E1352">
            <v>6.56</v>
          </cell>
        </row>
        <row r="1353">
          <cell r="A1353">
            <v>135.1</v>
          </cell>
          <cell r="B1353">
            <v>11.762</v>
          </cell>
          <cell r="C1353">
            <v>2.8410000000000002</v>
          </cell>
          <cell r="D1353">
            <v>2.36</v>
          </cell>
          <cell r="E1353">
            <v>6.5609999999999999</v>
          </cell>
        </row>
        <row r="1354">
          <cell r="A1354">
            <v>135.19999999999999</v>
          </cell>
          <cell r="B1354">
            <v>11.765000000000001</v>
          </cell>
          <cell r="C1354">
            <v>2.8420000000000001</v>
          </cell>
          <cell r="D1354">
            <v>2.36</v>
          </cell>
          <cell r="E1354">
            <v>6.5620000000000003</v>
          </cell>
        </row>
        <row r="1355">
          <cell r="A1355">
            <v>135.30000000000001</v>
          </cell>
          <cell r="B1355">
            <v>11.766999999999999</v>
          </cell>
          <cell r="C1355">
            <v>2.843</v>
          </cell>
          <cell r="D1355">
            <v>2.3610000000000002</v>
          </cell>
          <cell r="E1355">
            <v>6.5640000000000001</v>
          </cell>
        </row>
        <row r="1356">
          <cell r="A1356">
            <v>135.4</v>
          </cell>
          <cell r="B1356">
            <v>11.77</v>
          </cell>
          <cell r="C1356">
            <v>2.8439999999999999</v>
          </cell>
          <cell r="D1356">
            <v>2.3610000000000002</v>
          </cell>
          <cell r="E1356">
            <v>6.5650000000000004</v>
          </cell>
        </row>
        <row r="1357">
          <cell r="A1357">
            <v>135.5</v>
          </cell>
          <cell r="B1357">
            <v>11.773</v>
          </cell>
          <cell r="C1357">
            <v>2.8439999999999999</v>
          </cell>
          <cell r="D1357">
            <v>2.3620000000000001</v>
          </cell>
          <cell r="E1357">
            <v>6.5670000000000002</v>
          </cell>
        </row>
        <row r="1358">
          <cell r="A1358">
            <v>135.6</v>
          </cell>
          <cell r="B1358">
            <v>11.775</v>
          </cell>
          <cell r="C1358">
            <v>2.8450000000000002</v>
          </cell>
          <cell r="D1358">
            <v>2.3620000000000001</v>
          </cell>
          <cell r="E1358">
            <v>6.5679999999999996</v>
          </cell>
        </row>
        <row r="1359">
          <cell r="A1359">
            <v>135.69999999999999</v>
          </cell>
          <cell r="B1359">
            <v>11.778</v>
          </cell>
          <cell r="C1359">
            <v>2.8460000000000001</v>
          </cell>
          <cell r="D1359">
            <v>2.363</v>
          </cell>
          <cell r="E1359">
            <v>6.569</v>
          </cell>
        </row>
        <row r="1360">
          <cell r="A1360">
            <v>135.80000000000001</v>
          </cell>
          <cell r="B1360">
            <v>11.781000000000001</v>
          </cell>
          <cell r="C1360">
            <v>2.8460000000000001</v>
          </cell>
          <cell r="D1360">
            <v>2.3639999999999999</v>
          </cell>
          <cell r="E1360">
            <v>6.5709999999999997</v>
          </cell>
        </row>
        <row r="1361">
          <cell r="A1361">
            <v>135.9</v>
          </cell>
          <cell r="B1361">
            <v>11.782999999999999</v>
          </cell>
          <cell r="C1361">
            <v>2.847</v>
          </cell>
          <cell r="D1361">
            <v>2.3639999999999999</v>
          </cell>
          <cell r="E1361">
            <v>6.5720000000000001</v>
          </cell>
        </row>
        <row r="1362">
          <cell r="A1362">
            <v>136</v>
          </cell>
          <cell r="B1362">
            <v>11.786</v>
          </cell>
          <cell r="C1362">
            <v>2.8479999999999999</v>
          </cell>
          <cell r="D1362">
            <v>2.3650000000000002</v>
          </cell>
          <cell r="E1362">
            <v>6.5739999999999998</v>
          </cell>
        </row>
        <row r="1363">
          <cell r="A1363">
            <v>136.1</v>
          </cell>
          <cell r="B1363">
            <v>11.788</v>
          </cell>
          <cell r="C1363">
            <v>2.8479999999999999</v>
          </cell>
          <cell r="D1363">
            <v>2.3650000000000002</v>
          </cell>
          <cell r="E1363">
            <v>6.5750000000000002</v>
          </cell>
        </row>
        <row r="1364">
          <cell r="A1364">
            <v>136.19999999999999</v>
          </cell>
          <cell r="B1364">
            <v>11.791</v>
          </cell>
          <cell r="C1364">
            <v>2.8490000000000002</v>
          </cell>
          <cell r="D1364">
            <v>2.3660000000000001</v>
          </cell>
          <cell r="E1364">
            <v>6.5759999999999996</v>
          </cell>
        </row>
        <row r="1365">
          <cell r="A1365">
            <v>136.30000000000001</v>
          </cell>
          <cell r="B1365">
            <v>11.794</v>
          </cell>
          <cell r="C1365">
            <v>2.8490000000000002</v>
          </cell>
          <cell r="D1365">
            <v>2.3660000000000001</v>
          </cell>
          <cell r="E1365">
            <v>6.5780000000000003</v>
          </cell>
        </row>
        <row r="1366">
          <cell r="A1366">
            <v>136.4</v>
          </cell>
          <cell r="B1366">
            <v>11.795999999999999</v>
          </cell>
          <cell r="C1366">
            <v>2.85</v>
          </cell>
          <cell r="D1366">
            <v>2.367</v>
          </cell>
          <cell r="E1366">
            <v>6.5789999999999997</v>
          </cell>
        </row>
        <row r="1367">
          <cell r="A1367">
            <v>136.5</v>
          </cell>
          <cell r="B1367">
            <v>11.798999999999999</v>
          </cell>
          <cell r="C1367">
            <v>2.851</v>
          </cell>
          <cell r="D1367">
            <v>2.3679999999999999</v>
          </cell>
          <cell r="E1367">
            <v>6.58</v>
          </cell>
        </row>
        <row r="1368">
          <cell r="A1368">
            <v>136.6</v>
          </cell>
          <cell r="B1368">
            <v>11.801</v>
          </cell>
          <cell r="C1368">
            <v>2.851</v>
          </cell>
          <cell r="D1368">
            <v>2.3679999999999999</v>
          </cell>
          <cell r="E1368">
            <v>6.5819999999999999</v>
          </cell>
        </row>
        <row r="1369">
          <cell r="A1369">
            <v>136.69999999999999</v>
          </cell>
          <cell r="B1369">
            <v>11.804</v>
          </cell>
          <cell r="C1369">
            <v>2.8519999999999999</v>
          </cell>
          <cell r="D1369">
            <v>2.3690000000000002</v>
          </cell>
          <cell r="E1369">
            <v>6.5830000000000002</v>
          </cell>
        </row>
        <row r="1370">
          <cell r="A1370">
            <v>136.80000000000001</v>
          </cell>
          <cell r="B1370">
            <v>11.805999999999999</v>
          </cell>
          <cell r="C1370">
            <v>2.8530000000000002</v>
          </cell>
          <cell r="D1370">
            <v>2.3690000000000002</v>
          </cell>
          <cell r="E1370">
            <v>6.5839999999999996</v>
          </cell>
        </row>
        <row r="1371">
          <cell r="A1371">
            <v>136.9</v>
          </cell>
          <cell r="B1371">
            <v>11.808999999999999</v>
          </cell>
          <cell r="C1371">
            <v>2.8530000000000002</v>
          </cell>
          <cell r="D1371">
            <v>2.37</v>
          </cell>
          <cell r="E1371">
            <v>6.5860000000000003</v>
          </cell>
        </row>
        <row r="1372">
          <cell r="A1372">
            <v>137</v>
          </cell>
          <cell r="B1372">
            <v>11.811</v>
          </cell>
          <cell r="C1372">
            <v>2.8540000000000001</v>
          </cell>
          <cell r="D1372">
            <v>2.37</v>
          </cell>
          <cell r="E1372">
            <v>6.5869999999999997</v>
          </cell>
        </row>
        <row r="1373">
          <cell r="A1373">
            <v>137.1</v>
          </cell>
          <cell r="B1373">
            <v>11.814</v>
          </cell>
          <cell r="C1373">
            <v>2.855</v>
          </cell>
          <cell r="D1373">
            <v>2.371</v>
          </cell>
          <cell r="E1373">
            <v>6.5880000000000001</v>
          </cell>
        </row>
        <row r="1374">
          <cell r="A1374">
            <v>137.19999999999999</v>
          </cell>
          <cell r="B1374">
            <v>11.816000000000001</v>
          </cell>
          <cell r="C1374">
            <v>2.855</v>
          </cell>
          <cell r="D1374">
            <v>2.371</v>
          </cell>
          <cell r="E1374">
            <v>6.59</v>
          </cell>
        </row>
        <row r="1375">
          <cell r="A1375">
            <v>137.30000000000001</v>
          </cell>
          <cell r="B1375">
            <v>11.819000000000001</v>
          </cell>
          <cell r="C1375">
            <v>2.8559999999999999</v>
          </cell>
          <cell r="D1375">
            <v>2.3719999999999999</v>
          </cell>
          <cell r="E1375">
            <v>6.5910000000000002</v>
          </cell>
        </row>
        <row r="1376">
          <cell r="A1376">
            <v>137.4</v>
          </cell>
          <cell r="B1376">
            <v>11.821</v>
          </cell>
          <cell r="C1376">
            <v>2.8559999999999999</v>
          </cell>
          <cell r="D1376">
            <v>2.3719999999999999</v>
          </cell>
          <cell r="E1376">
            <v>6.5919999999999996</v>
          </cell>
        </row>
        <row r="1377">
          <cell r="A1377">
            <v>137.5</v>
          </cell>
          <cell r="B1377">
            <v>11.823</v>
          </cell>
          <cell r="C1377">
            <v>2.8570000000000002</v>
          </cell>
          <cell r="D1377">
            <v>2.3730000000000002</v>
          </cell>
          <cell r="E1377">
            <v>6.593</v>
          </cell>
        </row>
        <row r="1378">
          <cell r="A1378">
            <v>137.6</v>
          </cell>
          <cell r="B1378">
            <v>11.826000000000001</v>
          </cell>
          <cell r="C1378">
            <v>2.8580000000000001</v>
          </cell>
          <cell r="D1378">
            <v>2.3730000000000002</v>
          </cell>
          <cell r="E1378">
            <v>6.5949999999999998</v>
          </cell>
        </row>
        <row r="1379">
          <cell r="A1379">
            <v>137.69999999999999</v>
          </cell>
          <cell r="B1379">
            <v>11.827999999999999</v>
          </cell>
          <cell r="C1379">
            <v>2.8580000000000001</v>
          </cell>
          <cell r="D1379">
            <v>2.3740000000000001</v>
          </cell>
          <cell r="E1379">
            <v>6.5960000000000001</v>
          </cell>
        </row>
        <row r="1380">
          <cell r="A1380">
            <v>137.80000000000001</v>
          </cell>
          <cell r="B1380">
            <v>11.831</v>
          </cell>
          <cell r="C1380">
            <v>2.859</v>
          </cell>
          <cell r="D1380">
            <v>2.3740000000000001</v>
          </cell>
          <cell r="E1380">
            <v>6.5970000000000004</v>
          </cell>
        </row>
        <row r="1381">
          <cell r="A1381">
            <v>137.9</v>
          </cell>
          <cell r="B1381">
            <v>11.833</v>
          </cell>
          <cell r="C1381">
            <v>2.86</v>
          </cell>
          <cell r="D1381">
            <v>2.375</v>
          </cell>
          <cell r="E1381">
            <v>6.5990000000000002</v>
          </cell>
        </row>
        <row r="1382">
          <cell r="A1382">
            <v>138</v>
          </cell>
          <cell r="B1382">
            <v>11.835000000000001</v>
          </cell>
          <cell r="C1382">
            <v>2.86</v>
          </cell>
          <cell r="D1382">
            <v>2.3759999999999999</v>
          </cell>
          <cell r="E1382">
            <v>6.6</v>
          </cell>
        </row>
        <row r="1383">
          <cell r="A1383">
            <v>138.1</v>
          </cell>
          <cell r="B1383">
            <v>11.837999999999999</v>
          </cell>
          <cell r="C1383">
            <v>2.8610000000000002</v>
          </cell>
          <cell r="D1383">
            <v>2.3759999999999999</v>
          </cell>
          <cell r="E1383">
            <v>6.601</v>
          </cell>
        </row>
        <row r="1384">
          <cell r="A1384">
            <v>138.19999999999999</v>
          </cell>
          <cell r="B1384">
            <v>11.84</v>
          </cell>
          <cell r="C1384">
            <v>2.8610000000000002</v>
          </cell>
          <cell r="D1384">
            <v>2.3769999999999998</v>
          </cell>
          <cell r="E1384">
            <v>6.6020000000000003</v>
          </cell>
        </row>
        <row r="1385">
          <cell r="A1385">
            <v>138.30000000000001</v>
          </cell>
          <cell r="B1385">
            <v>11.842000000000001</v>
          </cell>
          <cell r="C1385">
            <v>2.8620000000000001</v>
          </cell>
          <cell r="D1385">
            <v>2.3769999999999998</v>
          </cell>
          <cell r="E1385">
            <v>6.6029999999999998</v>
          </cell>
        </row>
        <row r="1386">
          <cell r="A1386">
            <v>138.4</v>
          </cell>
          <cell r="B1386">
            <v>11.845000000000001</v>
          </cell>
          <cell r="C1386">
            <v>2.863</v>
          </cell>
          <cell r="D1386">
            <v>2.3780000000000001</v>
          </cell>
          <cell r="E1386">
            <v>6.6050000000000004</v>
          </cell>
        </row>
        <row r="1387">
          <cell r="A1387">
            <v>138.5</v>
          </cell>
          <cell r="B1387">
            <v>11.847</v>
          </cell>
          <cell r="C1387">
            <v>2.863</v>
          </cell>
          <cell r="D1387">
            <v>2.3780000000000001</v>
          </cell>
          <cell r="E1387">
            <v>6.6059999999999999</v>
          </cell>
        </row>
        <row r="1388">
          <cell r="A1388">
            <v>138.6</v>
          </cell>
          <cell r="B1388">
            <v>11.849</v>
          </cell>
          <cell r="C1388">
            <v>2.8639999999999999</v>
          </cell>
          <cell r="D1388">
            <v>2.379</v>
          </cell>
          <cell r="E1388">
            <v>6.6070000000000002</v>
          </cell>
        </row>
        <row r="1389">
          <cell r="A1389">
            <v>138.69999999999999</v>
          </cell>
          <cell r="B1389">
            <v>11.852</v>
          </cell>
          <cell r="C1389">
            <v>2.8639999999999999</v>
          </cell>
          <cell r="D1389">
            <v>2.379</v>
          </cell>
          <cell r="E1389">
            <v>6.6079999999999997</v>
          </cell>
        </row>
        <row r="1390">
          <cell r="A1390">
            <v>138.80000000000001</v>
          </cell>
          <cell r="B1390">
            <v>11.853999999999999</v>
          </cell>
          <cell r="C1390">
            <v>2.8650000000000002</v>
          </cell>
          <cell r="D1390">
            <v>2.38</v>
          </cell>
          <cell r="E1390">
            <v>6.61</v>
          </cell>
        </row>
        <row r="1391">
          <cell r="A1391">
            <v>138.9</v>
          </cell>
          <cell r="B1391">
            <v>11.856</v>
          </cell>
          <cell r="C1391">
            <v>2.8650000000000002</v>
          </cell>
          <cell r="D1391">
            <v>2.38</v>
          </cell>
          <cell r="E1391">
            <v>6.6109999999999998</v>
          </cell>
        </row>
        <row r="1392">
          <cell r="A1392">
            <v>139</v>
          </cell>
          <cell r="B1392">
            <v>11.859</v>
          </cell>
          <cell r="C1392">
            <v>2.8660000000000001</v>
          </cell>
          <cell r="D1392">
            <v>2.38</v>
          </cell>
          <cell r="E1392">
            <v>6.6120000000000001</v>
          </cell>
        </row>
        <row r="1393">
          <cell r="A1393">
            <v>139.1</v>
          </cell>
          <cell r="B1393">
            <v>11.861000000000001</v>
          </cell>
          <cell r="C1393">
            <v>2.867</v>
          </cell>
          <cell r="D1393">
            <v>2.3809999999999998</v>
          </cell>
          <cell r="E1393">
            <v>6.6130000000000004</v>
          </cell>
        </row>
        <row r="1394">
          <cell r="A1394">
            <v>139.19999999999999</v>
          </cell>
          <cell r="B1394">
            <v>11.863</v>
          </cell>
          <cell r="C1394">
            <v>2.867</v>
          </cell>
          <cell r="D1394">
            <v>2.3809999999999998</v>
          </cell>
          <cell r="E1394">
            <v>6.6139999999999999</v>
          </cell>
        </row>
        <row r="1395">
          <cell r="A1395">
            <v>139.30000000000001</v>
          </cell>
          <cell r="B1395">
            <v>11.865</v>
          </cell>
          <cell r="C1395">
            <v>2.8679999999999999</v>
          </cell>
          <cell r="D1395">
            <v>2.3820000000000001</v>
          </cell>
          <cell r="E1395">
            <v>6.6159999999999997</v>
          </cell>
        </row>
        <row r="1396">
          <cell r="A1396">
            <v>139.4</v>
          </cell>
          <cell r="B1396">
            <v>11.867000000000001</v>
          </cell>
          <cell r="C1396">
            <v>2.8679999999999999</v>
          </cell>
          <cell r="D1396">
            <v>2.3820000000000001</v>
          </cell>
          <cell r="E1396">
            <v>6.617</v>
          </cell>
        </row>
        <row r="1397">
          <cell r="A1397">
            <v>139.5</v>
          </cell>
          <cell r="B1397">
            <v>11.87</v>
          </cell>
          <cell r="C1397">
            <v>2.8690000000000002</v>
          </cell>
          <cell r="D1397">
            <v>2.383</v>
          </cell>
          <cell r="E1397">
            <v>6.6180000000000003</v>
          </cell>
        </row>
        <row r="1398">
          <cell r="A1398">
            <v>139.6</v>
          </cell>
          <cell r="B1398">
            <v>11.872</v>
          </cell>
          <cell r="C1398">
            <v>2.8690000000000002</v>
          </cell>
          <cell r="D1398">
            <v>2.383</v>
          </cell>
          <cell r="E1398">
            <v>6.6189999999999998</v>
          </cell>
        </row>
        <row r="1399">
          <cell r="A1399">
            <v>139.69999999999999</v>
          </cell>
          <cell r="B1399">
            <v>11.874000000000001</v>
          </cell>
          <cell r="C1399">
            <v>2.87</v>
          </cell>
          <cell r="D1399">
            <v>2.3839999999999999</v>
          </cell>
          <cell r="E1399">
            <v>6.62</v>
          </cell>
        </row>
        <row r="1400">
          <cell r="A1400">
            <v>139.80000000000001</v>
          </cell>
          <cell r="B1400">
            <v>11.875999999999999</v>
          </cell>
          <cell r="C1400">
            <v>2.871</v>
          </cell>
          <cell r="D1400">
            <v>2.3839999999999999</v>
          </cell>
          <cell r="E1400">
            <v>6.6210000000000004</v>
          </cell>
        </row>
        <row r="1401">
          <cell r="A1401">
            <v>139.9</v>
          </cell>
          <cell r="B1401">
            <v>11.878</v>
          </cell>
          <cell r="C1401">
            <v>2.871</v>
          </cell>
          <cell r="D1401">
            <v>2.3849999999999998</v>
          </cell>
          <cell r="E1401">
            <v>6.6219999999999999</v>
          </cell>
        </row>
        <row r="1402">
          <cell r="A1402">
            <v>140</v>
          </cell>
          <cell r="B1402">
            <v>11.881</v>
          </cell>
          <cell r="C1402">
            <v>2.8719999999999999</v>
          </cell>
          <cell r="D1402">
            <v>2.3849999999999998</v>
          </cell>
          <cell r="E1402">
            <v>6.6239999999999997</v>
          </cell>
        </row>
        <row r="1403">
          <cell r="A1403">
            <v>140.1</v>
          </cell>
          <cell r="B1403">
            <v>11.882999999999999</v>
          </cell>
          <cell r="C1403">
            <v>2.8719999999999999</v>
          </cell>
          <cell r="D1403">
            <v>2.3860000000000001</v>
          </cell>
          <cell r="E1403">
            <v>6.625</v>
          </cell>
        </row>
        <row r="1404">
          <cell r="A1404">
            <v>140.19999999999999</v>
          </cell>
          <cell r="B1404">
            <v>11.885</v>
          </cell>
          <cell r="C1404">
            <v>2.8730000000000002</v>
          </cell>
          <cell r="D1404">
            <v>2.3860000000000001</v>
          </cell>
          <cell r="E1404">
            <v>6.6260000000000003</v>
          </cell>
        </row>
        <row r="1405">
          <cell r="A1405">
            <v>140.30000000000001</v>
          </cell>
          <cell r="B1405">
            <v>11.887</v>
          </cell>
          <cell r="C1405">
            <v>2.8730000000000002</v>
          </cell>
          <cell r="D1405">
            <v>2.387</v>
          </cell>
          <cell r="E1405">
            <v>6.6269999999999998</v>
          </cell>
        </row>
        <row r="1406">
          <cell r="A1406">
            <v>140.4</v>
          </cell>
          <cell r="B1406">
            <v>11.888999999999999</v>
          </cell>
          <cell r="C1406">
            <v>2.8740000000000001</v>
          </cell>
          <cell r="D1406">
            <v>2.387</v>
          </cell>
          <cell r="E1406">
            <v>6.6280000000000001</v>
          </cell>
        </row>
        <row r="1407">
          <cell r="A1407">
            <v>140.5</v>
          </cell>
          <cell r="B1407">
            <v>11.891</v>
          </cell>
          <cell r="C1407">
            <v>2.8740000000000001</v>
          </cell>
          <cell r="D1407">
            <v>2.387</v>
          </cell>
          <cell r="E1407">
            <v>6.6289999999999996</v>
          </cell>
        </row>
        <row r="1408">
          <cell r="A1408">
            <v>140.6</v>
          </cell>
          <cell r="B1408">
            <v>11.893000000000001</v>
          </cell>
          <cell r="C1408">
            <v>2.875</v>
          </cell>
          <cell r="D1408">
            <v>2.3879999999999999</v>
          </cell>
          <cell r="E1408">
            <v>6.63</v>
          </cell>
        </row>
        <row r="1409">
          <cell r="A1409">
            <v>140.69999999999999</v>
          </cell>
          <cell r="B1409">
            <v>11.895</v>
          </cell>
          <cell r="C1409">
            <v>2.8759999999999999</v>
          </cell>
          <cell r="D1409">
            <v>2.3879999999999999</v>
          </cell>
          <cell r="E1409">
            <v>6.6310000000000002</v>
          </cell>
        </row>
        <row r="1410">
          <cell r="A1410">
            <v>140.80000000000001</v>
          </cell>
          <cell r="B1410">
            <v>11.897</v>
          </cell>
          <cell r="C1410">
            <v>2.8759999999999999</v>
          </cell>
          <cell r="D1410">
            <v>2.3889999999999998</v>
          </cell>
          <cell r="E1410">
            <v>6.633</v>
          </cell>
        </row>
        <row r="1411">
          <cell r="A1411">
            <v>140.9</v>
          </cell>
          <cell r="B1411">
            <v>11.9</v>
          </cell>
          <cell r="C1411">
            <v>2.8769999999999998</v>
          </cell>
          <cell r="D1411">
            <v>2.3889999999999998</v>
          </cell>
          <cell r="E1411">
            <v>6.6340000000000003</v>
          </cell>
        </row>
        <row r="1412">
          <cell r="A1412">
            <v>141</v>
          </cell>
          <cell r="B1412">
            <v>11.901999999999999</v>
          </cell>
          <cell r="C1412">
            <v>2.8769999999999998</v>
          </cell>
          <cell r="D1412">
            <v>2.39</v>
          </cell>
          <cell r="E1412">
            <v>6.6349999999999998</v>
          </cell>
        </row>
        <row r="1413">
          <cell r="A1413">
            <v>141.1</v>
          </cell>
          <cell r="B1413">
            <v>11.904</v>
          </cell>
          <cell r="C1413">
            <v>2.8780000000000001</v>
          </cell>
          <cell r="D1413">
            <v>2.39</v>
          </cell>
          <cell r="E1413">
            <v>6.6360000000000001</v>
          </cell>
        </row>
        <row r="1414">
          <cell r="A1414">
            <v>141.19999999999999</v>
          </cell>
          <cell r="B1414">
            <v>11.906000000000001</v>
          </cell>
          <cell r="C1414">
            <v>2.8780000000000001</v>
          </cell>
          <cell r="D1414">
            <v>2.391</v>
          </cell>
          <cell r="E1414">
            <v>6.6369999999999996</v>
          </cell>
        </row>
        <row r="1415">
          <cell r="A1415">
            <v>141.30000000000001</v>
          </cell>
          <cell r="B1415">
            <v>11.907999999999999</v>
          </cell>
          <cell r="C1415">
            <v>2.879</v>
          </cell>
          <cell r="D1415">
            <v>2.391</v>
          </cell>
          <cell r="E1415">
            <v>6.6379999999999999</v>
          </cell>
        </row>
        <row r="1416">
          <cell r="A1416">
            <v>141.4</v>
          </cell>
          <cell r="B1416">
            <v>11.91</v>
          </cell>
          <cell r="C1416">
            <v>2.879</v>
          </cell>
          <cell r="D1416">
            <v>2.391</v>
          </cell>
          <cell r="E1416">
            <v>6.6390000000000002</v>
          </cell>
        </row>
        <row r="1417">
          <cell r="A1417">
            <v>141.5</v>
          </cell>
          <cell r="B1417">
            <v>11.912000000000001</v>
          </cell>
          <cell r="C1417">
            <v>2.88</v>
          </cell>
          <cell r="D1417">
            <v>2.3919999999999999</v>
          </cell>
          <cell r="E1417">
            <v>6.64</v>
          </cell>
        </row>
        <row r="1418">
          <cell r="A1418">
            <v>141.6</v>
          </cell>
          <cell r="B1418">
            <v>11.914</v>
          </cell>
          <cell r="C1418">
            <v>2.88</v>
          </cell>
          <cell r="D1418">
            <v>2.3919999999999999</v>
          </cell>
          <cell r="E1418">
            <v>6.641</v>
          </cell>
        </row>
        <row r="1419">
          <cell r="A1419">
            <v>141.69999999999999</v>
          </cell>
          <cell r="B1419">
            <v>11.916</v>
          </cell>
          <cell r="C1419">
            <v>2.8809999999999998</v>
          </cell>
          <cell r="D1419">
            <v>2.3929999999999998</v>
          </cell>
          <cell r="E1419">
            <v>6.6420000000000003</v>
          </cell>
        </row>
        <row r="1420">
          <cell r="A1420">
            <v>141.80000000000001</v>
          </cell>
          <cell r="B1420">
            <v>11.917999999999999</v>
          </cell>
          <cell r="C1420">
            <v>2.8809999999999998</v>
          </cell>
          <cell r="D1420">
            <v>2.3929999999999998</v>
          </cell>
          <cell r="E1420">
            <v>6.6429999999999998</v>
          </cell>
        </row>
        <row r="1421">
          <cell r="A1421">
            <v>141.9</v>
          </cell>
          <cell r="B1421">
            <v>11.92</v>
          </cell>
          <cell r="C1421">
            <v>2.8820000000000001</v>
          </cell>
          <cell r="D1421">
            <v>2.3940000000000001</v>
          </cell>
          <cell r="E1421">
            <v>6.6440000000000001</v>
          </cell>
        </row>
        <row r="1422">
          <cell r="A1422">
            <v>142</v>
          </cell>
          <cell r="B1422">
            <v>11.922000000000001</v>
          </cell>
          <cell r="C1422">
            <v>2.8820000000000001</v>
          </cell>
          <cell r="D1422">
            <v>2.3940000000000001</v>
          </cell>
          <cell r="E1422">
            <v>6.6449999999999996</v>
          </cell>
        </row>
        <row r="1423">
          <cell r="A1423">
            <v>142.1</v>
          </cell>
          <cell r="B1423">
            <v>11.923</v>
          </cell>
          <cell r="C1423">
            <v>2.883</v>
          </cell>
          <cell r="D1423">
            <v>2.3940000000000001</v>
          </cell>
          <cell r="E1423">
            <v>6.6459999999999999</v>
          </cell>
        </row>
        <row r="1424">
          <cell r="A1424">
            <v>142.19999999999999</v>
          </cell>
          <cell r="B1424">
            <v>11.925000000000001</v>
          </cell>
          <cell r="C1424">
            <v>2.883</v>
          </cell>
          <cell r="D1424">
            <v>2.395</v>
          </cell>
          <cell r="E1424">
            <v>6.6470000000000002</v>
          </cell>
        </row>
        <row r="1425">
          <cell r="A1425">
            <v>142.30000000000001</v>
          </cell>
          <cell r="B1425">
            <v>11.927</v>
          </cell>
          <cell r="C1425">
            <v>2.8839999999999999</v>
          </cell>
          <cell r="D1425">
            <v>2.395</v>
          </cell>
          <cell r="E1425">
            <v>6.6479999999999997</v>
          </cell>
        </row>
        <row r="1426">
          <cell r="A1426">
            <v>142.4</v>
          </cell>
          <cell r="B1426">
            <v>11.929</v>
          </cell>
          <cell r="C1426">
            <v>2.8839999999999999</v>
          </cell>
          <cell r="D1426">
            <v>2.3959999999999999</v>
          </cell>
          <cell r="E1426">
            <v>6.649</v>
          </cell>
        </row>
        <row r="1427">
          <cell r="A1427">
            <v>142.5</v>
          </cell>
          <cell r="B1427">
            <v>11.930999999999999</v>
          </cell>
          <cell r="C1427">
            <v>2.8849999999999998</v>
          </cell>
          <cell r="D1427">
            <v>2.3959999999999999</v>
          </cell>
          <cell r="E1427">
            <v>6.65</v>
          </cell>
        </row>
        <row r="1428">
          <cell r="A1428">
            <v>142.6</v>
          </cell>
          <cell r="B1428">
            <v>11.933</v>
          </cell>
          <cell r="C1428">
            <v>2.8849999999999998</v>
          </cell>
          <cell r="D1428">
            <v>2.3959999999999999</v>
          </cell>
          <cell r="E1428">
            <v>6.6509999999999998</v>
          </cell>
        </row>
        <row r="1429">
          <cell r="A1429">
            <v>142.69999999999999</v>
          </cell>
          <cell r="B1429">
            <v>11.935</v>
          </cell>
          <cell r="C1429">
            <v>2.8860000000000001</v>
          </cell>
          <cell r="D1429">
            <v>2.3969999999999998</v>
          </cell>
          <cell r="E1429">
            <v>6.6520000000000001</v>
          </cell>
        </row>
        <row r="1430">
          <cell r="A1430">
            <v>142.80000000000001</v>
          </cell>
          <cell r="B1430">
            <v>11.936999999999999</v>
          </cell>
          <cell r="C1430">
            <v>2.8860000000000001</v>
          </cell>
          <cell r="D1430">
            <v>2.3969999999999998</v>
          </cell>
          <cell r="E1430">
            <v>6.6529999999999996</v>
          </cell>
        </row>
        <row r="1431">
          <cell r="A1431">
            <v>142.9</v>
          </cell>
          <cell r="B1431">
            <v>11.939</v>
          </cell>
          <cell r="C1431">
            <v>2.887</v>
          </cell>
          <cell r="D1431">
            <v>2.3980000000000001</v>
          </cell>
          <cell r="E1431">
            <v>6.6539999999999999</v>
          </cell>
        </row>
        <row r="1432">
          <cell r="A1432">
            <v>143</v>
          </cell>
          <cell r="B1432">
            <v>11.94</v>
          </cell>
          <cell r="C1432">
            <v>2.887</v>
          </cell>
          <cell r="D1432">
            <v>2.3980000000000001</v>
          </cell>
          <cell r="E1432">
            <v>6.6550000000000002</v>
          </cell>
        </row>
        <row r="1433">
          <cell r="A1433">
            <v>143.1</v>
          </cell>
          <cell r="B1433">
            <v>11.942</v>
          </cell>
          <cell r="C1433">
            <v>2.8879999999999999</v>
          </cell>
          <cell r="D1433">
            <v>2.3980000000000001</v>
          </cell>
          <cell r="E1433">
            <v>6.6559999999999997</v>
          </cell>
        </row>
        <row r="1434">
          <cell r="A1434">
            <v>143.19999999999999</v>
          </cell>
          <cell r="B1434">
            <v>11.944000000000001</v>
          </cell>
          <cell r="C1434">
            <v>2.8879999999999999</v>
          </cell>
          <cell r="D1434">
            <v>2.399</v>
          </cell>
          <cell r="E1434">
            <v>6.657</v>
          </cell>
        </row>
        <row r="1435">
          <cell r="A1435">
            <v>143.30000000000001</v>
          </cell>
          <cell r="B1435">
            <v>11.946</v>
          </cell>
          <cell r="C1435">
            <v>2.8889999999999998</v>
          </cell>
          <cell r="D1435">
            <v>2.399</v>
          </cell>
          <cell r="E1435">
            <v>6.6580000000000004</v>
          </cell>
        </row>
        <row r="1436">
          <cell r="A1436">
            <v>143.4</v>
          </cell>
          <cell r="B1436">
            <v>11.948</v>
          </cell>
          <cell r="C1436">
            <v>2.8889999999999998</v>
          </cell>
          <cell r="D1436">
            <v>2.399</v>
          </cell>
          <cell r="E1436">
            <v>6.6589999999999998</v>
          </cell>
        </row>
        <row r="1437">
          <cell r="A1437">
            <v>143.5</v>
          </cell>
          <cell r="B1437">
            <v>11.949</v>
          </cell>
          <cell r="C1437">
            <v>2.89</v>
          </cell>
          <cell r="D1437">
            <v>2.4</v>
          </cell>
          <cell r="E1437">
            <v>6.66</v>
          </cell>
        </row>
        <row r="1438">
          <cell r="A1438">
            <v>143.6</v>
          </cell>
          <cell r="B1438">
            <v>11.951000000000001</v>
          </cell>
          <cell r="C1438">
            <v>2.89</v>
          </cell>
          <cell r="D1438">
            <v>2.4</v>
          </cell>
          <cell r="E1438">
            <v>6.6609999999999996</v>
          </cell>
        </row>
        <row r="1439">
          <cell r="A1439">
            <v>143.69999999999999</v>
          </cell>
          <cell r="B1439">
            <v>11.952999999999999</v>
          </cell>
          <cell r="C1439">
            <v>2.891</v>
          </cell>
          <cell r="D1439">
            <v>2.4009999999999998</v>
          </cell>
          <cell r="E1439">
            <v>6.6619999999999999</v>
          </cell>
        </row>
        <row r="1440">
          <cell r="A1440">
            <v>143.80000000000001</v>
          </cell>
          <cell r="B1440">
            <v>11.955</v>
          </cell>
          <cell r="C1440">
            <v>2.891</v>
          </cell>
          <cell r="D1440">
            <v>2.4009999999999998</v>
          </cell>
          <cell r="E1440">
            <v>6.6630000000000003</v>
          </cell>
        </row>
        <row r="1441">
          <cell r="A1441">
            <v>143.9</v>
          </cell>
          <cell r="B1441">
            <v>11.957000000000001</v>
          </cell>
          <cell r="C1441">
            <v>2.891</v>
          </cell>
          <cell r="D1441">
            <v>2.4009999999999998</v>
          </cell>
          <cell r="E1441">
            <v>6.6639999999999997</v>
          </cell>
        </row>
        <row r="1442">
          <cell r="A1442">
            <v>144</v>
          </cell>
          <cell r="B1442">
            <v>11.958</v>
          </cell>
          <cell r="C1442">
            <v>2.8919999999999999</v>
          </cell>
          <cell r="D1442">
            <v>2.4020000000000001</v>
          </cell>
          <cell r="E1442">
            <v>6.665</v>
          </cell>
        </row>
        <row r="1443">
          <cell r="A1443">
            <v>144.1</v>
          </cell>
          <cell r="B1443">
            <v>11.96</v>
          </cell>
          <cell r="C1443">
            <v>2.8919999999999999</v>
          </cell>
          <cell r="D1443">
            <v>2.4020000000000001</v>
          </cell>
          <cell r="E1443">
            <v>6.6660000000000004</v>
          </cell>
        </row>
        <row r="1444">
          <cell r="A1444">
            <v>144.19999999999999</v>
          </cell>
          <cell r="B1444">
            <v>11.962</v>
          </cell>
          <cell r="C1444">
            <v>2.8929999999999998</v>
          </cell>
          <cell r="D1444">
            <v>2.4020000000000001</v>
          </cell>
          <cell r="E1444">
            <v>6.6669999999999998</v>
          </cell>
        </row>
        <row r="1445">
          <cell r="A1445">
            <v>144.30000000000001</v>
          </cell>
          <cell r="B1445">
            <v>11.962999999999999</v>
          </cell>
          <cell r="C1445">
            <v>2.8929999999999998</v>
          </cell>
          <cell r="D1445">
            <v>2.403</v>
          </cell>
          <cell r="E1445">
            <v>6.6680000000000001</v>
          </cell>
        </row>
        <row r="1446">
          <cell r="A1446">
            <v>144.4</v>
          </cell>
          <cell r="B1446">
            <v>11.965</v>
          </cell>
          <cell r="C1446">
            <v>2.8940000000000001</v>
          </cell>
          <cell r="D1446">
            <v>2.403</v>
          </cell>
          <cell r="E1446">
            <v>6.6680000000000001</v>
          </cell>
        </row>
        <row r="1447">
          <cell r="A1447">
            <v>144.5</v>
          </cell>
          <cell r="B1447">
            <v>11.967000000000001</v>
          </cell>
          <cell r="C1447">
            <v>2.8940000000000001</v>
          </cell>
          <cell r="D1447">
            <v>2.403</v>
          </cell>
          <cell r="E1447">
            <v>6.6689999999999996</v>
          </cell>
        </row>
        <row r="1448">
          <cell r="A1448">
            <v>144.6</v>
          </cell>
          <cell r="B1448">
            <v>11.968999999999999</v>
          </cell>
          <cell r="C1448">
            <v>2.895</v>
          </cell>
          <cell r="D1448">
            <v>2.4039999999999999</v>
          </cell>
          <cell r="E1448">
            <v>6.67</v>
          </cell>
        </row>
        <row r="1449">
          <cell r="A1449">
            <v>144.69999999999999</v>
          </cell>
          <cell r="B1449">
            <v>11.97</v>
          </cell>
          <cell r="C1449">
            <v>2.895</v>
          </cell>
          <cell r="D1449">
            <v>2.4039999999999999</v>
          </cell>
          <cell r="E1449">
            <v>6.6710000000000003</v>
          </cell>
        </row>
        <row r="1450">
          <cell r="A1450">
            <v>144.80000000000001</v>
          </cell>
          <cell r="B1450">
            <v>11.972</v>
          </cell>
          <cell r="C1450">
            <v>2.895</v>
          </cell>
          <cell r="D1450">
            <v>2.4039999999999999</v>
          </cell>
          <cell r="E1450">
            <v>6.6719999999999997</v>
          </cell>
        </row>
        <row r="1451">
          <cell r="A1451">
            <v>144.9</v>
          </cell>
          <cell r="B1451">
            <v>11.973000000000001</v>
          </cell>
          <cell r="C1451">
            <v>2.8959999999999999</v>
          </cell>
          <cell r="D1451">
            <v>2.4049999999999998</v>
          </cell>
          <cell r="E1451">
            <v>6.673</v>
          </cell>
        </row>
        <row r="1452">
          <cell r="A1452">
            <v>145</v>
          </cell>
          <cell r="B1452">
            <v>11.975</v>
          </cell>
          <cell r="C1452">
            <v>2.8959999999999999</v>
          </cell>
          <cell r="D1452">
            <v>2.4049999999999998</v>
          </cell>
          <cell r="E1452">
            <v>6.6740000000000004</v>
          </cell>
        </row>
        <row r="1453">
          <cell r="A1453">
            <v>145.1</v>
          </cell>
          <cell r="B1453">
            <v>11.977</v>
          </cell>
          <cell r="C1453">
            <v>2.8969999999999998</v>
          </cell>
          <cell r="D1453">
            <v>2.4049999999999998</v>
          </cell>
          <cell r="E1453">
            <v>6.6749999999999998</v>
          </cell>
        </row>
        <row r="1454">
          <cell r="A1454">
            <v>145.19999999999999</v>
          </cell>
          <cell r="B1454">
            <v>11.978</v>
          </cell>
          <cell r="C1454">
            <v>2.8969999999999998</v>
          </cell>
          <cell r="D1454">
            <v>2.4060000000000001</v>
          </cell>
          <cell r="E1454">
            <v>6.6760000000000002</v>
          </cell>
        </row>
        <row r="1455">
          <cell r="A1455">
            <v>145.30000000000001</v>
          </cell>
          <cell r="B1455">
            <v>11.98</v>
          </cell>
          <cell r="C1455">
            <v>2.8980000000000001</v>
          </cell>
          <cell r="D1455">
            <v>2.4060000000000001</v>
          </cell>
          <cell r="E1455">
            <v>6.6760000000000002</v>
          </cell>
        </row>
        <row r="1456">
          <cell r="A1456">
            <v>145.4</v>
          </cell>
          <cell r="B1456">
            <v>11.981999999999999</v>
          </cell>
          <cell r="C1456">
            <v>2.8980000000000001</v>
          </cell>
          <cell r="D1456">
            <v>2.4060000000000001</v>
          </cell>
          <cell r="E1456">
            <v>6.6769999999999996</v>
          </cell>
        </row>
        <row r="1457">
          <cell r="A1457">
            <v>145.5</v>
          </cell>
          <cell r="B1457">
            <v>11.983000000000001</v>
          </cell>
          <cell r="C1457">
            <v>2.8980000000000001</v>
          </cell>
          <cell r="D1457">
            <v>2.407</v>
          </cell>
          <cell r="E1457">
            <v>6.6779999999999999</v>
          </cell>
        </row>
        <row r="1458">
          <cell r="A1458">
            <v>145.6</v>
          </cell>
          <cell r="B1458">
            <v>11.984999999999999</v>
          </cell>
          <cell r="C1458">
            <v>2.899</v>
          </cell>
          <cell r="D1458">
            <v>2.407</v>
          </cell>
          <cell r="E1458">
            <v>6.6790000000000003</v>
          </cell>
        </row>
        <row r="1459">
          <cell r="A1459">
            <v>145.69999999999999</v>
          </cell>
          <cell r="B1459">
            <v>11.986000000000001</v>
          </cell>
          <cell r="C1459">
            <v>2.899</v>
          </cell>
          <cell r="D1459">
            <v>2.407</v>
          </cell>
          <cell r="E1459">
            <v>6.68</v>
          </cell>
        </row>
        <row r="1460">
          <cell r="A1460">
            <v>145.80000000000001</v>
          </cell>
          <cell r="B1460">
            <v>11.988</v>
          </cell>
          <cell r="C1460">
            <v>2.9</v>
          </cell>
          <cell r="D1460">
            <v>2.4079999999999999</v>
          </cell>
          <cell r="E1460">
            <v>6.681</v>
          </cell>
        </row>
        <row r="1461">
          <cell r="A1461">
            <v>145.9</v>
          </cell>
          <cell r="B1461">
            <v>11.989000000000001</v>
          </cell>
          <cell r="C1461">
            <v>2.9</v>
          </cell>
          <cell r="D1461">
            <v>2.4079999999999999</v>
          </cell>
          <cell r="E1461">
            <v>6.681</v>
          </cell>
        </row>
        <row r="1462">
          <cell r="A1462">
            <v>146</v>
          </cell>
          <cell r="B1462">
            <v>11.991</v>
          </cell>
          <cell r="C1462">
            <v>2.9</v>
          </cell>
          <cell r="D1462">
            <v>2.4079999999999999</v>
          </cell>
          <cell r="E1462">
            <v>6.6820000000000004</v>
          </cell>
        </row>
        <row r="1463">
          <cell r="A1463">
            <v>146.1</v>
          </cell>
          <cell r="B1463">
            <v>11.992000000000001</v>
          </cell>
          <cell r="C1463">
            <v>2.9009999999999998</v>
          </cell>
          <cell r="D1463">
            <v>2.4089999999999998</v>
          </cell>
          <cell r="E1463">
            <v>6.6829999999999998</v>
          </cell>
        </row>
        <row r="1464">
          <cell r="A1464">
            <v>146.19999999999999</v>
          </cell>
          <cell r="B1464">
            <v>11.994</v>
          </cell>
          <cell r="C1464">
            <v>2.9009999999999998</v>
          </cell>
          <cell r="D1464">
            <v>2.4089999999999998</v>
          </cell>
          <cell r="E1464">
            <v>6.6840000000000002</v>
          </cell>
        </row>
        <row r="1465">
          <cell r="A1465">
            <v>146.30000000000001</v>
          </cell>
          <cell r="B1465">
            <v>11.996</v>
          </cell>
          <cell r="C1465">
            <v>2.9020000000000001</v>
          </cell>
          <cell r="D1465">
            <v>2.4089999999999998</v>
          </cell>
          <cell r="E1465">
            <v>6.6849999999999996</v>
          </cell>
        </row>
        <row r="1466">
          <cell r="A1466">
            <v>146.4</v>
          </cell>
          <cell r="B1466">
            <v>11.997</v>
          </cell>
          <cell r="C1466">
            <v>2.9020000000000001</v>
          </cell>
          <cell r="D1466">
            <v>2.4089999999999998</v>
          </cell>
          <cell r="E1466">
            <v>6.6859999999999999</v>
          </cell>
        </row>
        <row r="1467">
          <cell r="A1467">
            <v>146.5</v>
          </cell>
          <cell r="B1467">
            <v>11.997999999999999</v>
          </cell>
          <cell r="C1467">
            <v>2.9020000000000001</v>
          </cell>
          <cell r="D1467">
            <v>2.41</v>
          </cell>
          <cell r="E1467">
            <v>6.6859999999999999</v>
          </cell>
        </row>
        <row r="1468">
          <cell r="A1468">
            <v>146.6</v>
          </cell>
          <cell r="B1468">
            <v>12</v>
          </cell>
          <cell r="C1468">
            <v>2.903</v>
          </cell>
          <cell r="D1468">
            <v>2.41</v>
          </cell>
          <cell r="E1468">
            <v>6.6870000000000003</v>
          </cell>
        </row>
        <row r="1469">
          <cell r="A1469">
            <v>146.69999999999999</v>
          </cell>
          <cell r="B1469">
            <v>12.000999999999999</v>
          </cell>
          <cell r="C1469">
            <v>2.903</v>
          </cell>
          <cell r="D1469">
            <v>2.41</v>
          </cell>
          <cell r="E1469">
            <v>6.6879999999999997</v>
          </cell>
        </row>
        <row r="1470">
          <cell r="A1470">
            <v>146.80000000000001</v>
          </cell>
          <cell r="B1470">
            <v>12.003</v>
          </cell>
          <cell r="C1470">
            <v>2.9039999999999999</v>
          </cell>
          <cell r="D1470">
            <v>2.411</v>
          </cell>
          <cell r="E1470">
            <v>6.6890000000000001</v>
          </cell>
        </row>
        <row r="1471">
          <cell r="A1471">
            <v>146.9</v>
          </cell>
          <cell r="B1471">
            <v>12.004</v>
          </cell>
          <cell r="C1471">
            <v>2.9039999999999999</v>
          </cell>
          <cell r="D1471">
            <v>2.411</v>
          </cell>
          <cell r="E1471">
            <v>6.69</v>
          </cell>
        </row>
        <row r="1472">
          <cell r="A1472">
            <v>147</v>
          </cell>
          <cell r="B1472">
            <v>12.006</v>
          </cell>
          <cell r="C1472">
            <v>2.9039999999999999</v>
          </cell>
          <cell r="D1472">
            <v>2.411</v>
          </cell>
          <cell r="E1472">
            <v>6.69</v>
          </cell>
        </row>
        <row r="1473">
          <cell r="A1473">
            <v>147.1</v>
          </cell>
          <cell r="B1473">
            <v>12.007</v>
          </cell>
          <cell r="C1473">
            <v>2.9049999999999998</v>
          </cell>
          <cell r="D1473">
            <v>2.411</v>
          </cell>
          <cell r="E1473">
            <v>6.6909999999999998</v>
          </cell>
        </row>
        <row r="1474">
          <cell r="A1474">
            <v>147.19999999999999</v>
          </cell>
          <cell r="B1474">
            <v>12.009</v>
          </cell>
          <cell r="C1474">
            <v>2.9049999999999998</v>
          </cell>
          <cell r="D1474">
            <v>2.4119999999999999</v>
          </cell>
          <cell r="E1474">
            <v>6.6920000000000002</v>
          </cell>
        </row>
        <row r="1475">
          <cell r="A1475">
            <v>147.30000000000001</v>
          </cell>
          <cell r="B1475">
            <v>12.01</v>
          </cell>
          <cell r="C1475">
            <v>2.9049999999999998</v>
          </cell>
          <cell r="D1475">
            <v>2.4119999999999999</v>
          </cell>
          <cell r="E1475">
            <v>6.6929999999999996</v>
          </cell>
        </row>
        <row r="1476">
          <cell r="A1476">
            <v>147.4</v>
          </cell>
          <cell r="B1476">
            <v>12.010999999999999</v>
          </cell>
          <cell r="C1476">
            <v>2.9060000000000001</v>
          </cell>
          <cell r="D1476">
            <v>2.4119999999999999</v>
          </cell>
          <cell r="E1476">
            <v>6.6929999999999996</v>
          </cell>
        </row>
        <row r="1477">
          <cell r="A1477">
            <v>147.5</v>
          </cell>
          <cell r="B1477">
            <v>12.013</v>
          </cell>
          <cell r="C1477">
            <v>2.9060000000000001</v>
          </cell>
          <cell r="D1477">
            <v>2.4129999999999998</v>
          </cell>
          <cell r="E1477">
            <v>6.694</v>
          </cell>
        </row>
        <row r="1478">
          <cell r="A1478">
            <v>147.6</v>
          </cell>
          <cell r="B1478">
            <v>12.013999999999999</v>
          </cell>
          <cell r="C1478">
            <v>2.9060000000000001</v>
          </cell>
          <cell r="D1478">
            <v>2.4129999999999998</v>
          </cell>
          <cell r="E1478">
            <v>6.6950000000000003</v>
          </cell>
        </row>
        <row r="1479">
          <cell r="A1479">
            <v>147.69999999999999</v>
          </cell>
          <cell r="B1479">
            <v>12.016</v>
          </cell>
          <cell r="C1479">
            <v>2.907</v>
          </cell>
          <cell r="D1479">
            <v>2.4129999999999998</v>
          </cell>
          <cell r="E1479">
            <v>6.6959999999999997</v>
          </cell>
        </row>
        <row r="1480">
          <cell r="A1480">
            <v>147.80000000000001</v>
          </cell>
          <cell r="B1480">
            <v>12.016999999999999</v>
          </cell>
          <cell r="C1480">
            <v>2.907</v>
          </cell>
          <cell r="D1480">
            <v>2.4129999999999998</v>
          </cell>
          <cell r="E1480">
            <v>6.6959999999999997</v>
          </cell>
        </row>
        <row r="1481">
          <cell r="A1481">
            <v>147.9</v>
          </cell>
          <cell r="B1481">
            <v>12.018000000000001</v>
          </cell>
          <cell r="C1481">
            <v>2.9079999999999999</v>
          </cell>
          <cell r="D1481">
            <v>2.4140000000000001</v>
          </cell>
          <cell r="E1481">
            <v>6.6970000000000001</v>
          </cell>
        </row>
        <row r="1482">
          <cell r="A1482">
            <v>148</v>
          </cell>
          <cell r="B1482">
            <v>12.02</v>
          </cell>
          <cell r="C1482">
            <v>2.9079999999999999</v>
          </cell>
          <cell r="D1482">
            <v>2.4140000000000001</v>
          </cell>
          <cell r="E1482">
            <v>6.6980000000000004</v>
          </cell>
        </row>
        <row r="1483">
          <cell r="A1483">
            <v>148.1</v>
          </cell>
          <cell r="B1483">
            <v>12.021000000000001</v>
          </cell>
          <cell r="C1483">
            <v>2.9079999999999999</v>
          </cell>
          <cell r="D1483">
            <v>2.4140000000000001</v>
          </cell>
          <cell r="E1483">
            <v>6.6989999999999998</v>
          </cell>
        </row>
        <row r="1484">
          <cell r="A1484">
            <v>148.19999999999999</v>
          </cell>
          <cell r="B1484">
            <v>12.022</v>
          </cell>
          <cell r="C1484">
            <v>2.9089999999999998</v>
          </cell>
          <cell r="D1484">
            <v>2.4140000000000001</v>
          </cell>
          <cell r="E1484">
            <v>6.6989999999999998</v>
          </cell>
        </row>
        <row r="1485">
          <cell r="A1485">
            <v>148.30000000000001</v>
          </cell>
          <cell r="B1485">
            <v>12.023</v>
          </cell>
          <cell r="C1485">
            <v>2.9089999999999998</v>
          </cell>
          <cell r="D1485">
            <v>2.415</v>
          </cell>
          <cell r="E1485">
            <v>6.7</v>
          </cell>
        </row>
        <row r="1486">
          <cell r="A1486">
            <v>148.4</v>
          </cell>
          <cell r="B1486">
            <v>12.025</v>
          </cell>
          <cell r="C1486">
            <v>2.9089999999999998</v>
          </cell>
          <cell r="D1486">
            <v>2.415</v>
          </cell>
          <cell r="E1486">
            <v>6.7009999999999996</v>
          </cell>
        </row>
        <row r="1487">
          <cell r="A1487">
            <v>148.5</v>
          </cell>
          <cell r="B1487">
            <v>12.026</v>
          </cell>
          <cell r="C1487">
            <v>2.91</v>
          </cell>
          <cell r="D1487">
            <v>2.415</v>
          </cell>
          <cell r="E1487">
            <v>6.7009999999999996</v>
          </cell>
        </row>
        <row r="1488">
          <cell r="A1488">
            <v>148.6</v>
          </cell>
          <cell r="B1488">
            <v>12.026999999999999</v>
          </cell>
          <cell r="C1488">
            <v>2.91</v>
          </cell>
          <cell r="D1488">
            <v>2.415</v>
          </cell>
          <cell r="E1488">
            <v>6.702</v>
          </cell>
        </row>
        <row r="1489">
          <cell r="A1489">
            <v>148.69999999999999</v>
          </cell>
          <cell r="B1489">
            <v>12.029</v>
          </cell>
          <cell r="C1489">
            <v>2.91</v>
          </cell>
          <cell r="D1489">
            <v>2.4159999999999999</v>
          </cell>
          <cell r="E1489">
            <v>6.7030000000000003</v>
          </cell>
        </row>
        <row r="1490">
          <cell r="A1490">
            <v>148.80000000000001</v>
          </cell>
          <cell r="B1490">
            <v>12.03</v>
          </cell>
          <cell r="C1490">
            <v>2.91</v>
          </cell>
          <cell r="D1490">
            <v>2.4159999999999999</v>
          </cell>
          <cell r="E1490">
            <v>6.7039999999999997</v>
          </cell>
        </row>
        <row r="1491">
          <cell r="A1491">
            <v>148.9</v>
          </cell>
          <cell r="B1491">
            <v>12.031000000000001</v>
          </cell>
          <cell r="C1491">
            <v>2.911</v>
          </cell>
          <cell r="D1491">
            <v>2.4159999999999999</v>
          </cell>
          <cell r="E1491">
            <v>6.7039999999999997</v>
          </cell>
        </row>
        <row r="1492">
          <cell r="A1492">
            <v>149</v>
          </cell>
          <cell r="B1492">
            <v>12.032</v>
          </cell>
          <cell r="C1492">
            <v>2.911</v>
          </cell>
          <cell r="D1492">
            <v>2.4159999999999999</v>
          </cell>
          <cell r="E1492">
            <v>6.7050000000000001</v>
          </cell>
        </row>
        <row r="1493">
          <cell r="A1493">
            <v>149.1</v>
          </cell>
          <cell r="B1493">
            <v>12.032999999999999</v>
          </cell>
          <cell r="C1493">
            <v>2.911</v>
          </cell>
          <cell r="D1493">
            <v>2.4159999999999999</v>
          </cell>
          <cell r="E1493">
            <v>6.7060000000000004</v>
          </cell>
        </row>
        <row r="1494">
          <cell r="A1494">
            <v>149.19999999999999</v>
          </cell>
          <cell r="B1494">
            <v>12.035</v>
          </cell>
          <cell r="C1494">
            <v>2.9119999999999999</v>
          </cell>
          <cell r="D1494">
            <v>2.4169999999999998</v>
          </cell>
          <cell r="E1494">
            <v>6.7060000000000004</v>
          </cell>
        </row>
        <row r="1495">
          <cell r="A1495">
            <v>149.30000000000001</v>
          </cell>
          <cell r="B1495">
            <v>12.036</v>
          </cell>
          <cell r="C1495">
            <v>2.9119999999999999</v>
          </cell>
          <cell r="D1495">
            <v>2.4169999999999998</v>
          </cell>
          <cell r="E1495">
            <v>6.7069999999999999</v>
          </cell>
        </row>
        <row r="1496">
          <cell r="A1496">
            <v>149.4</v>
          </cell>
          <cell r="B1496">
            <v>12.037000000000001</v>
          </cell>
          <cell r="C1496">
            <v>2.9119999999999999</v>
          </cell>
          <cell r="D1496">
            <v>2.4169999999999998</v>
          </cell>
          <cell r="E1496">
            <v>6.7080000000000002</v>
          </cell>
        </row>
        <row r="1497">
          <cell r="A1497">
            <v>149.5</v>
          </cell>
          <cell r="B1497">
            <v>12.038</v>
          </cell>
          <cell r="C1497">
            <v>2.9129999999999998</v>
          </cell>
          <cell r="D1497">
            <v>2.4169999999999998</v>
          </cell>
          <cell r="E1497">
            <v>6.7080000000000002</v>
          </cell>
        </row>
        <row r="1498">
          <cell r="A1498">
            <v>149.6</v>
          </cell>
          <cell r="B1498">
            <v>12.039</v>
          </cell>
          <cell r="C1498">
            <v>2.9129999999999998</v>
          </cell>
          <cell r="D1498">
            <v>2.4169999999999998</v>
          </cell>
          <cell r="E1498">
            <v>6.7089999999999996</v>
          </cell>
        </row>
        <row r="1499">
          <cell r="A1499">
            <v>149.69999999999999</v>
          </cell>
          <cell r="B1499">
            <v>12.041</v>
          </cell>
          <cell r="C1499">
            <v>2.9129999999999998</v>
          </cell>
          <cell r="D1499">
            <v>2.4180000000000001</v>
          </cell>
          <cell r="E1499">
            <v>6.71</v>
          </cell>
        </row>
        <row r="1500">
          <cell r="A1500">
            <v>149.80000000000001</v>
          </cell>
          <cell r="B1500">
            <v>12.042</v>
          </cell>
          <cell r="C1500">
            <v>2.9140000000000001</v>
          </cell>
          <cell r="D1500">
            <v>2.4180000000000001</v>
          </cell>
          <cell r="E1500">
            <v>6.71</v>
          </cell>
        </row>
        <row r="1501">
          <cell r="A1501">
            <v>149.9</v>
          </cell>
          <cell r="B1501">
            <v>12.042999999999999</v>
          </cell>
          <cell r="C1501">
            <v>2.9140000000000001</v>
          </cell>
          <cell r="D1501">
            <v>2.4180000000000001</v>
          </cell>
          <cell r="E1501">
            <v>6.7110000000000003</v>
          </cell>
        </row>
        <row r="1502">
          <cell r="A1502">
            <v>150</v>
          </cell>
          <cell r="B1502">
            <v>12.044</v>
          </cell>
          <cell r="C1502">
            <v>2.9140000000000001</v>
          </cell>
          <cell r="D1502">
            <v>2.4180000000000001</v>
          </cell>
          <cell r="E1502">
            <v>6.7119999999999997</v>
          </cell>
        </row>
        <row r="1503">
          <cell r="A1503">
            <v>150.1</v>
          </cell>
          <cell r="B1503">
            <v>12.045</v>
          </cell>
          <cell r="C1503">
            <v>2.9140000000000001</v>
          </cell>
          <cell r="D1503">
            <v>2.4180000000000001</v>
          </cell>
          <cell r="E1503">
            <v>6.7119999999999997</v>
          </cell>
        </row>
        <row r="1504">
          <cell r="A1504">
            <v>150.19999999999999</v>
          </cell>
          <cell r="B1504">
            <v>12.045999999999999</v>
          </cell>
          <cell r="C1504">
            <v>2.915</v>
          </cell>
          <cell r="D1504">
            <v>2.419</v>
          </cell>
          <cell r="E1504">
            <v>6.7130000000000001</v>
          </cell>
        </row>
        <row r="1505">
          <cell r="A1505">
            <v>150.30000000000001</v>
          </cell>
          <cell r="B1505">
            <v>12.047000000000001</v>
          </cell>
          <cell r="C1505">
            <v>2.915</v>
          </cell>
          <cell r="D1505">
            <v>2.419</v>
          </cell>
          <cell r="E1505">
            <v>6.7130000000000001</v>
          </cell>
        </row>
        <row r="1506">
          <cell r="A1506">
            <v>150.4</v>
          </cell>
          <cell r="B1506">
            <v>12.048</v>
          </cell>
          <cell r="C1506">
            <v>2.915</v>
          </cell>
          <cell r="D1506">
            <v>2.419</v>
          </cell>
          <cell r="E1506">
            <v>6.7140000000000004</v>
          </cell>
        </row>
        <row r="1507">
          <cell r="A1507">
            <v>150.5</v>
          </cell>
          <cell r="B1507">
            <v>12.048999999999999</v>
          </cell>
          <cell r="C1507">
            <v>2.915</v>
          </cell>
          <cell r="D1507">
            <v>2.419</v>
          </cell>
          <cell r="E1507">
            <v>6.7149999999999999</v>
          </cell>
        </row>
        <row r="1508">
          <cell r="A1508">
            <v>150.6</v>
          </cell>
          <cell r="B1508">
            <v>12.05</v>
          </cell>
          <cell r="C1508">
            <v>2.9159999999999999</v>
          </cell>
          <cell r="D1508">
            <v>2.419</v>
          </cell>
          <cell r="E1508">
            <v>6.7149999999999999</v>
          </cell>
        </row>
        <row r="1509">
          <cell r="A1509">
            <v>150.69999999999999</v>
          </cell>
          <cell r="B1509">
            <v>12.051</v>
          </cell>
          <cell r="C1509">
            <v>2.9159999999999999</v>
          </cell>
          <cell r="D1509">
            <v>2.42</v>
          </cell>
          <cell r="E1509">
            <v>6.7160000000000002</v>
          </cell>
        </row>
        <row r="1510">
          <cell r="A1510">
            <v>150.80000000000001</v>
          </cell>
          <cell r="B1510">
            <v>12.052</v>
          </cell>
          <cell r="C1510">
            <v>2.9159999999999999</v>
          </cell>
          <cell r="D1510">
            <v>2.42</v>
          </cell>
          <cell r="E1510">
            <v>6.7160000000000002</v>
          </cell>
        </row>
        <row r="1511">
          <cell r="A1511">
            <v>150.9</v>
          </cell>
          <cell r="B1511">
            <v>12.053000000000001</v>
          </cell>
          <cell r="C1511">
            <v>2.9169999999999998</v>
          </cell>
          <cell r="D1511">
            <v>2.42</v>
          </cell>
          <cell r="E1511">
            <v>6.7169999999999996</v>
          </cell>
        </row>
        <row r="1512">
          <cell r="A1512">
            <v>151</v>
          </cell>
          <cell r="B1512">
            <v>12.054</v>
          </cell>
          <cell r="C1512">
            <v>2.9169999999999998</v>
          </cell>
          <cell r="D1512">
            <v>2.42</v>
          </cell>
          <cell r="E1512">
            <v>6.718</v>
          </cell>
        </row>
        <row r="1513">
          <cell r="A1513">
            <v>151.1</v>
          </cell>
          <cell r="B1513">
            <v>12.055</v>
          </cell>
          <cell r="C1513">
            <v>2.9169999999999998</v>
          </cell>
          <cell r="D1513">
            <v>2.42</v>
          </cell>
          <cell r="E1513">
            <v>6.718</v>
          </cell>
        </row>
        <row r="1514">
          <cell r="A1514">
            <v>151.19999999999999</v>
          </cell>
          <cell r="B1514">
            <v>12.055999999999999</v>
          </cell>
          <cell r="C1514">
            <v>2.9169999999999998</v>
          </cell>
          <cell r="D1514">
            <v>2.42</v>
          </cell>
          <cell r="E1514">
            <v>6.7190000000000003</v>
          </cell>
        </row>
        <row r="1515">
          <cell r="A1515">
            <v>151.30000000000001</v>
          </cell>
          <cell r="B1515">
            <v>12.057</v>
          </cell>
          <cell r="C1515">
            <v>2.9180000000000001</v>
          </cell>
          <cell r="D1515">
            <v>2.4209999999999998</v>
          </cell>
          <cell r="E1515">
            <v>6.7190000000000003</v>
          </cell>
        </row>
        <row r="1516">
          <cell r="A1516">
            <v>151.4</v>
          </cell>
          <cell r="B1516">
            <v>12.058</v>
          </cell>
          <cell r="C1516">
            <v>2.9180000000000001</v>
          </cell>
          <cell r="D1516">
            <v>2.4209999999999998</v>
          </cell>
          <cell r="E1516">
            <v>6.72</v>
          </cell>
        </row>
        <row r="1517">
          <cell r="A1517">
            <v>151.5</v>
          </cell>
          <cell r="B1517">
            <v>12.058999999999999</v>
          </cell>
          <cell r="C1517">
            <v>2.9180000000000001</v>
          </cell>
          <cell r="D1517">
            <v>2.4209999999999998</v>
          </cell>
          <cell r="E1517">
            <v>6.7210000000000001</v>
          </cell>
        </row>
        <row r="1518">
          <cell r="A1518">
            <v>151.6</v>
          </cell>
          <cell r="B1518">
            <v>12.06</v>
          </cell>
          <cell r="C1518">
            <v>2.9180000000000001</v>
          </cell>
          <cell r="D1518">
            <v>2.4209999999999998</v>
          </cell>
          <cell r="E1518">
            <v>6.7210000000000001</v>
          </cell>
        </row>
        <row r="1519">
          <cell r="A1519">
            <v>151.69999999999999</v>
          </cell>
          <cell r="B1519">
            <v>12.061</v>
          </cell>
          <cell r="C1519">
            <v>2.9180000000000001</v>
          </cell>
          <cell r="D1519">
            <v>2.4209999999999998</v>
          </cell>
          <cell r="E1519">
            <v>6.7220000000000004</v>
          </cell>
        </row>
        <row r="1520">
          <cell r="A1520">
            <v>151.80000000000001</v>
          </cell>
          <cell r="B1520">
            <v>12.061999999999999</v>
          </cell>
          <cell r="C1520">
            <v>2.919</v>
          </cell>
          <cell r="D1520">
            <v>2.4209999999999998</v>
          </cell>
          <cell r="E1520">
            <v>6.7220000000000004</v>
          </cell>
        </row>
        <row r="1521">
          <cell r="A1521">
            <v>151.9</v>
          </cell>
          <cell r="B1521">
            <v>12.063000000000001</v>
          </cell>
          <cell r="C1521">
            <v>2.919</v>
          </cell>
          <cell r="D1521">
            <v>2.4209999999999998</v>
          </cell>
          <cell r="E1521">
            <v>6.7229999999999999</v>
          </cell>
        </row>
        <row r="1522">
          <cell r="A1522">
            <v>152</v>
          </cell>
          <cell r="B1522">
            <v>12.064</v>
          </cell>
          <cell r="C1522">
            <v>2.919</v>
          </cell>
          <cell r="D1522">
            <v>2.4220000000000002</v>
          </cell>
          <cell r="E1522">
            <v>6.7229999999999999</v>
          </cell>
        </row>
        <row r="1523">
          <cell r="A1523">
            <v>152.1</v>
          </cell>
          <cell r="B1523">
            <v>12.065</v>
          </cell>
          <cell r="C1523">
            <v>2.919</v>
          </cell>
          <cell r="D1523">
            <v>2.4220000000000002</v>
          </cell>
          <cell r="E1523">
            <v>6.7240000000000002</v>
          </cell>
        </row>
        <row r="1524">
          <cell r="A1524">
            <v>152.19999999999999</v>
          </cell>
          <cell r="B1524">
            <v>12.066000000000001</v>
          </cell>
          <cell r="C1524">
            <v>2.92</v>
          </cell>
          <cell r="D1524">
            <v>2.4220000000000002</v>
          </cell>
          <cell r="E1524">
            <v>6.7240000000000002</v>
          </cell>
        </row>
        <row r="1525">
          <cell r="A1525">
            <v>152.30000000000001</v>
          </cell>
          <cell r="B1525">
            <v>12.067</v>
          </cell>
          <cell r="C1525">
            <v>2.92</v>
          </cell>
          <cell r="D1525">
            <v>2.4220000000000002</v>
          </cell>
          <cell r="E1525">
            <v>6.7249999999999996</v>
          </cell>
        </row>
        <row r="1526">
          <cell r="A1526">
            <v>152.4</v>
          </cell>
          <cell r="B1526">
            <v>12.067</v>
          </cell>
          <cell r="C1526">
            <v>2.92</v>
          </cell>
          <cell r="D1526">
            <v>2.4220000000000002</v>
          </cell>
          <cell r="E1526">
            <v>6.7249999999999996</v>
          </cell>
        </row>
        <row r="1527">
          <cell r="A1527">
            <v>152.5</v>
          </cell>
          <cell r="B1527">
            <v>12.068</v>
          </cell>
          <cell r="C1527">
            <v>2.92</v>
          </cell>
          <cell r="D1527">
            <v>2.4220000000000002</v>
          </cell>
          <cell r="E1527">
            <v>6.726</v>
          </cell>
        </row>
        <row r="1528">
          <cell r="A1528">
            <v>152.6</v>
          </cell>
          <cell r="B1528">
            <v>12.069000000000001</v>
          </cell>
          <cell r="C1528">
            <v>2.92</v>
          </cell>
          <cell r="D1528">
            <v>2.4220000000000002</v>
          </cell>
          <cell r="E1528">
            <v>6.7270000000000003</v>
          </cell>
        </row>
        <row r="1529">
          <cell r="A1529">
            <v>152.69999999999999</v>
          </cell>
          <cell r="B1529">
            <v>12.07</v>
          </cell>
          <cell r="C1529">
            <v>2.9209999999999998</v>
          </cell>
          <cell r="D1529">
            <v>2.4220000000000002</v>
          </cell>
          <cell r="E1529">
            <v>6.7270000000000003</v>
          </cell>
        </row>
        <row r="1530">
          <cell r="A1530">
            <v>152.80000000000001</v>
          </cell>
          <cell r="B1530">
            <v>12.071</v>
          </cell>
          <cell r="C1530">
            <v>2.9209999999999998</v>
          </cell>
          <cell r="D1530">
            <v>2.423</v>
          </cell>
          <cell r="E1530">
            <v>6.7279999999999998</v>
          </cell>
        </row>
        <row r="1531">
          <cell r="A1531">
            <v>152.9</v>
          </cell>
          <cell r="B1531">
            <v>12.071999999999999</v>
          </cell>
          <cell r="C1531">
            <v>2.9209999999999998</v>
          </cell>
          <cell r="D1531">
            <v>2.423</v>
          </cell>
          <cell r="E1531">
            <v>6.7279999999999998</v>
          </cell>
        </row>
        <row r="1532">
          <cell r="A1532">
            <v>153</v>
          </cell>
          <cell r="B1532">
            <v>12.071999999999999</v>
          </cell>
          <cell r="C1532">
            <v>2.9209999999999998</v>
          </cell>
          <cell r="D1532">
            <v>2.423</v>
          </cell>
          <cell r="E1532">
            <v>6.7290000000000001</v>
          </cell>
        </row>
        <row r="1533">
          <cell r="A1533">
            <v>153.1</v>
          </cell>
          <cell r="B1533">
            <v>12.073</v>
          </cell>
          <cell r="C1533">
            <v>2.9209999999999998</v>
          </cell>
          <cell r="D1533">
            <v>2.423</v>
          </cell>
          <cell r="E1533">
            <v>6.7290000000000001</v>
          </cell>
        </row>
        <row r="1534">
          <cell r="A1534">
            <v>153.19999999999999</v>
          </cell>
          <cell r="B1534">
            <v>12.074</v>
          </cell>
          <cell r="C1534">
            <v>2.9209999999999998</v>
          </cell>
          <cell r="D1534">
            <v>2.423</v>
          </cell>
          <cell r="E1534">
            <v>6.73</v>
          </cell>
        </row>
        <row r="1535">
          <cell r="A1535">
            <v>153.30000000000001</v>
          </cell>
          <cell r="B1535">
            <v>12.074999999999999</v>
          </cell>
          <cell r="C1535">
            <v>2.9220000000000002</v>
          </cell>
          <cell r="D1535">
            <v>2.423</v>
          </cell>
          <cell r="E1535">
            <v>6.73</v>
          </cell>
        </row>
        <row r="1536">
          <cell r="A1536">
            <v>153.4</v>
          </cell>
          <cell r="B1536">
            <v>12.074999999999999</v>
          </cell>
          <cell r="C1536">
            <v>2.9220000000000002</v>
          </cell>
          <cell r="D1536">
            <v>2.423</v>
          </cell>
          <cell r="E1536">
            <v>6.73</v>
          </cell>
        </row>
        <row r="1537">
          <cell r="A1537">
            <v>153.5</v>
          </cell>
          <cell r="B1537">
            <v>12.076000000000001</v>
          </cell>
          <cell r="C1537">
            <v>2.9220000000000002</v>
          </cell>
          <cell r="D1537">
            <v>2.423</v>
          </cell>
          <cell r="E1537">
            <v>6.7309999999999999</v>
          </cell>
        </row>
        <row r="1538">
          <cell r="A1538">
            <v>153.6</v>
          </cell>
          <cell r="B1538">
            <v>12.077</v>
          </cell>
          <cell r="C1538">
            <v>2.9220000000000002</v>
          </cell>
          <cell r="D1538">
            <v>2.423</v>
          </cell>
          <cell r="E1538">
            <v>6.7309999999999999</v>
          </cell>
        </row>
        <row r="1539">
          <cell r="A1539">
            <v>153.69999999999999</v>
          </cell>
          <cell r="B1539">
            <v>12.077999999999999</v>
          </cell>
          <cell r="C1539">
            <v>2.9220000000000002</v>
          </cell>
          <cell r="D1539">
            <v>2.423</v>
          </cell>
          <cell r="E1539">
            <v>6.7320000000000002</v>
          </cell>
        </row>
        <row r="1540">
          <cell r="A1540">
            <v>153.80000000000001</v>
          </cell>
          <cell r="B1540">
            <v>12.077999999999999</v>
          </cell>
          <cell r="C1540">
            <v>2.9220000000000002</v>
          </cell>
          <cell r="D1540">
            <v>2.423</v>
          </cell>
          <cell r="E1540">
            <v>6.7320000000000002</v>
          </cell>
        </row>
        <row r="1541">
          <cell r="A1541">
            <v>153.9</v>
          </cell>
          <cell r="B1541">
            <v>12.079000000000001</v>
          </cell>
          <cell r="C1541">
            <v>2.923</v>
          </cell>
          <cell r="D1541">
            <v>2.423</v>
          </cell>
          <cell r="E1541">
            <v>6.7329999999999997</v>
          </cell>
        </row>
        <row r="1542">
          <cell r="A1542">
            <v>154</v>
          </cell>
          <cell r="B1542">
            <v>12.08</v>
          </cell>
          <cell r="C1542">
            <v>2.923</v>
          </cell>
          <cell r="D1542">
            <v>2.4239999999999999</v>
          </cell>
          <cell r="E1542">
            <v>6.7329999999999997</v>
          </cell>
        </row>
        <row r="1543">
          <cell r="A1543">
            <v>154.1</v>
          </cell>
          <cell r="B1543">
            <v>12.08</v>
          </cell>
          <cell r="C1543">
            <v>2.923</v>
          </cell>
          <cell r="D1543">
            <v>2.4239999999999999</v>
          </cell>
          <cell r="E1543">
            <v>6.734</v>
          </cell>
        </row>
        <row r="1544">
          <cell r="A1544">
            <v>154.19999999999999</v>
          </cell>
          <cell r="B1544">
            <v>12.081</v>
          </cell>
          <cell r="C1544">
            <v>2.923</v>
          </cell>
          <cell r="D1544">
            <v>2.4239999999999999</v>
          </cell>
          <cell r="E1544">
            <v>6.734</v>
          </cell>
        </row>
        <row r="1545">
          <cell r="A1545">
            <v>154.30000000000001</v>
          </cell>
          <cell r="B1545">
            <v>12.081</v>
          </cell>
          <cell r="C1545">
            <v>2.923</v>
          </cell>
          <cell r="D1545">
            <v>2.4239999999999999</v>
          </cell>
          <cell r="E1545">
            <v>6.7350000000000003</v>
          </cell>
        </row>
        <row r="1546">
          <cell r="A1546">
            <v>154.4</v>
          </cell>
          <cell r="B1546">
            <v>12.082000000000001</v>
          </cell>
          <cell r="C1546">
            <v>2.923</v>
          </cell>
          <cell r="D1546">
            <v>2.4239999999999999</v>
          </cell>
          <cell r="E1546">
            <v>6.7350000000000003</v>
          </cell>
        </row>
        <row r="1547">
          <cell r="A1547">
            <v>154.5</v>
          </cell>
          <cell r="B1547">
            <v>12.083</v>
          </cell>
          <cell r="C1547">
            <v>2.923</v>
          </cell>
          <cell r="D1547">
            <v>2.4239999999999999</v>
          </cell>
          <cell r="E1547">
            <v>6.7350000000000003</v>
          </cell>
        </row>
        <row r="1548">
          <cell r="A1548">
            <v>154.6</v>
          </cell>
          <cell r="B1548">
            <v>12.083</v>
          </cell>
          <cell r="C1548">
            <v>2.9239999999999999</v>
          </cell>
          <cell r="D1548">
            <v>2.4239999999999999</v>
          </cell>
          <cell r="E1548">
            <v>6.7359999999999998</v>
          </cell>
        </row>
        <row r="1549">
          <cell r="A1549">
            <v>154.69999999999999</v>
          </cell>
          <cell r="B1549">
            <v>12.084</v>
          </cell>
          <cell r="C1549">
            <v>2.9239999999999999</v>
          </cell>
          <cell r="D1549">
            <v>2.4239999999999999</v>
          </cell>
          <cell r="E1549">
            <v>6.7359999999999998</v>
          </cell>
        </row>
        <row r="1550">
          <cell r="A1550">
            <v>154.80000000000001</v>
          </cell>
          <cell r="B1550">
            <v>12.084</v>
          </cell>
          <cell r="C1550">
            <v>2.9239999999999999</v>
          </cell>
          <cell r="D1550">
            <v>2.4239999999999999</v>
          </cell>
          <cell r="E1550">
            <v>6.7370000000000001</v>
          </cell>
        </row>
        <row r="1551">
          <cell r="A1551">
            <v>154.9</v>
          </cell>
          <cell r="B1551">
            <v>12.085000000000001</v>
          </cell>
          <cell r="C1551">
            <v>2.9239999999999999</v>
          </cell>
          <cell r="D1551">
            <v>2.4239999999999999</v>
          </cell>
          <cell r="E1551">
            <v>6.7370000000000001</v>
          </cell>
        </row>
        <row r="1552">
          <cell r="A1552">
            <v>155</v>
          </cell>
          <cell r="B1552">
            <v>12.086</v>
          </cell>
          <cell r="C1552">
            <v>2.9239999999999999</v>
          </cell>
          <cell r="D1552">
            <v>2.4239999999999999</v>
          </cell>
          <cell r="E1552">
            <v>6.7380000000000004</v>
          </cell>
        </row>
        <row r="1553">
          <cell r="A1553">
            <v>155.1</v>
          </cell>
          <cell r="B1553">
            <v>12.086</v>
          </cell>
          <cell r="C1553">
            <v>2.9239999999999999</v>
          </cell>
          <cell r="D1553">
            <v>2.4239999999999999</v>
          </cell>
          <cell r="E1553">
            <v>6.7380000000000004</v>
          </cell>
        </row>
        <row r="1554">
          <cell r="A1554">
            <v>155.19999999999999</v>
          </cell>
          <cell r="B1554">
            <v>12.087</v>
          </cell>
          <cell r="C1554">
            <v>2.9239999999999999</v>
          </cell>
          <cell r="D1554">
            <v>2.4239999999999999</v>
          </cell>
          <cell r="E1554">
            <v>6.7380000000000004</v>
          </cell>
        </row>
        <row r="1555">
          <cell r="A1555">
            <v>155.30000000000001</v>
          </cell>
          <cell r="B1555">
            <v>12.087</v>
          </cell>
          <cell r="C1555">
            <v>2.9239999999999999</v>
          </cell>
          <cell r="D1555">
            <v>2.4239999999999999</v>
          </cell>
          <cell r="E1555">
            <v>6.7389999999999999</v>
          </cell>
        </row>
        <row r="1556">
          <cell r="A1556">
            <v>155.4</v>
          </cell>
          <cell r="B1556">
            <v>12.087999999999999</v>
          </cell>
          <cell r="C1556">
            <v>2.9239999999999999</v>
          </cell>
          <cell r="D1556">
            <v>2.4239999999999999</v>
          </cell>
          <cell r="E1556">
            <v>6.7389999999999999</v>
          </cell>
        </row>
        <row r="1557">
          <cell r="A1557">
            <v>155.5</v>
          </cell>
          <cell r="B1557">
            <v>12.087999999999999</v>
          </cell>
          <cell r="C1557">
            <v>2.9239999999999999</v>
          </cell>
          <cell r="D1557">
            <v>2.4239999999999999</v>
          </cell>
          <cell r="E1557">
            <v>6.7389999999999999</v>
          </cell>
        </row>
        <row r="1558">
          <cell r="A1558">
            <v>155.6</v>
          </cell>
          <cell r="B1558">
            <v>12.089</v>
          </cell>
          <cell r="C1558">
            <v>2.9249999999999998</v>
          </cell>
          <cell r="D1558">
            <v>2.4239999999999999</v>
          </cell>
          <cell r="E1558">
            <v>6.74</v>
          </cell>
        </row>
        <row r="1559">
          <cell r="A1559">
            <v>155.69999999999999</v>
          </cell>
          <cell r="B1559">
            <v>12.089</v>
          </cell>
          <cell r="C1559">
            <v>2.9249999999999998</v>
          </cell>
          <cell r="D1559">
            <v>2.4239999999999999</v>
          </cell>
          <cell r="E1559">
            <v>6.74</v>
          </cell>
        </row>
        <row r="1560">
          <cell r="A1560">
            <v>155.80000000000001</v>
          </cell>
          <cell r="B1560">
            <v>12.089</v>
          </cell>
          <cell r="C1560">
            <v>2.9249999999999998</v>
          </cell>
          <cell r="D1560">
            <v>2.4239999999999999</v>
          </cell>
          <cell r="E1560">
            <v>6.7409999999999997</v>
          </cell>
        </row>
        <row r="1561">
          <cell r="A1561">
            <v>155.9</v>
          </cell>
          <cell r="B1561">
            <v>12.09</v>
          </cell>
          <cell r="C1561">
            <v>2.9249999999999998</v>
          </cell>
          <cell r="D1561">
            <v>2.4239999999999999</v>
          </cell>
          <cell r="E1561">
            <v>6.7409999999999997</v>
          </cell>
        </row>
        <row r="1562">
          <cell r="A1562">
            <v>156</v>
          </cell>
          <cell r="B1562">
            <v>12.09</v>
          </cell>
          <cell r="C1562">
            <v>2.9249999999999998</v>
          </cell>
          <cell r="D1562">
            <v>2.4239999999999999</v>
          </cell>
          <cell r="E1562">
            <v>6.7409999999999997</v>
          </cell>
        </row>
        <row r="1563">
          <cell r="A1563">
            <v>156.1</v>
          </cell>
          <cell r="B1563">
            <v>12.090999999999999</v>
          </cell>
          <cell r="C1563">
            <v>2.9249999999999998</v>
          </cell>
          <cell r="D1563">
            <v>2.4239999999999999</v>
          </cell>
          <cell r="E1563">
            <v>6.742</v>
          </cell>
        </row>
        <row r="1564">
          <cell r="A1564">
            <v>156.19999999999999</v>
          </cell>
          <cell r="B1564">
            <v>12.090999999999999</v>
          </cell>
          <cell r="C1564">
            <v>2.9249999999999998</v>
          </cell>
          <cell r="D1564">
            <v>2.4239999999999999</v>
          </cell>
          <cell r="E1564">
            <v>6.742</v>
          </cell>
        </row>
        <row r="1565">
          <cell r="A1565">
            <v>156.30000000000001</v>
          </cell>
          <cell r="B1565">
            <v>12.090999999999999</v>
          </cell>
          <cell r="C1565">
            <v>2.9249999999999998</v>
          </cell>
          <cell r="D1565">
            <v>2.4239999999999999</v>
          </cell>
          <cell r="E1565">
            <v>6.742</v>
          </cell>
        </row>
        <row r="1566">
          <cell r="A1566">
            <v>156.4</v>
          </cell>
          <cell r="B1566">
            <v>12.092000000000001</v>
          </cell>
          <cell r="C1566">
            <v>2.9249999999999998</v>
          </cell>
          <cell r="D1566">
            <v>2.4239999999999999</v>
          </cell>
          <cell r="E1566">
            <v>6.7430000000000003</v>
          </cell>
        </row>
        <row r="1567">
          <cell r="A1567">
            <v>156.5</v>
          </cell>
          <cell r="B1567">
            <v>12.092000000000001</v>
          </cell>
          <cell r="C1567">
            <v>2.9249999999999998</v>
          </cell>
          <cell r="D1567">
            <v>2.4239999999999999</v>
          </cell>
          <cell r="E1567">
            <v>6.7430000000000003</v>
          </cell>
        </row>
        <row r="1568">
          <cell r="A1568">
            <v>156.6</v>
          </cell>
          <cell r="B1568">
            <v>12.093</v>
          </cell>
          <cell r="C1568">
            <v>2.9249999999999998</v>
          </cell>
          <cell r="D1568">
            <v>2.4239999999999999</v>
          </cell>
          <cell r="E1568">
            <v>6.7430000000000003</v>
          </cell>
        </row>
        <row r="1569">
          <cell r="A1569">
            <v>156.69999999999999</v>
          </cell>
          <cell r="B1569">
            <v>12.093</v>
          </cell>
          <cell r="C1569">
            <v>2.9249999999999998</v>
          </cell>
          <cell r="D1569">
            <v>2.4239999999999999</v>
          </cell>
          <cell r="E1569">
            <v>6.7439999999999998</v>
          </cell>
        </row>
        <row r="1570">
          <cell r="A1570">
            <v>156.80000000000001</v>
          </cell>
          <cell r="B1570">
            <v>12.093</v>
          </cell>
          <cell r="C1570">
            <v>2.9249999999999998</v>
          </cell>
          <cell r="D1570">
            <v>2.4239999999999999</v>
          </cell>
          <cell r="E1570">
            <v>6.7439999999999998</v>
          </cell>
        </row>
        <row r="1571">
          <cell r="A1571">
            <v>156.9</v>
          </cell>
          <cell r="B1571">
            <v>12.093</v>
          </cell>
          <cell r="C1571">
            <v>2.9249999999999998</v>
          </cell>
          <cell r="D1571">
            <v>2.4239999999999999</v>
          </cell>
          <cell r="E1571">
            <v>6.7439999999999998</v>
          </cell>
        </row>
        <row r="1572">
          <cell r="A1572">
            <v>157</v>
          </cell>
          <cell r="B1572">
            <v>12.093999999999999</v>
          </cell>
          <cell r="C1572">
            <v>2.9249999999999998</v>
          </cell>
          <cell r="D1572">
            <v>2.4239999999999999</v>
          </cell>
          <cell r="E1572">
            <v>6.7450000000000001</v>
          </cell>
        </row>
        <row r="1573">
          <cell r="A1573">
            <v>157.1</v>
          </cell>
          <cell r="B1573">
            <v>12.093999999999999</v>
          </cell>
          <cell r="C1573">
            <v>2.9249999999999998</v>
          </cell>
          <cell r="D1573">
            <v>2.4239999999999999</v>
          </cell>
          <cell r="E1573">
            <v>6.7450000000000001</v>
          </cell>
        </row>
        <row r="1574">
          <cell r="A1574">
            <v>157.19999999999999</v>
          </cell>
          <cell r="B1574">
            <v>12.093999999999999</v>
          </cell>
          <cell r="C1574">
            <v>2.9249999999999998</v>
          </cell>
          <cell r="D1574">
            <v>2.4239999999999999</v>
          </cell>
          <cell r="E1574">
            <v>6.7450000000000001</v>
          </cell>
        </row>
        <row r="1575">
          <cell r="A1575">
            <v>157.30000000000001</v>
          </cell>
          <cell r="B1575">
            <v>12.095000000000001</v>
          </cell>
          <cell r="C1575">
            <v>2.9249999999999998</v>
          </cell>
          <cell r="D1575">
            <v>2.4239999999999999</v>
          </cell>
          <cell r="E1575">
            <v>6.7450000000000001</v>
          </cell>
        </row>
        <row r="1576">
          <cell r="A1576">
            <v>157.4</v>
          </cell>
          <cell r="B1576">
            <v>12.095000000000001</v>
          </cell>
          <cell r="C1576">
            <v>2.9249999999999998</v>
          </cell>
          <cell r="D1576">
            <v>2.4239999999999999</v>
          </cell>
          <cell r="E1576">
            <v>6.7460000000000004</v>
          </cell>
        </row>
        <row r="1577">
          <cell r="A1577">
            <v>157.5</v>
          </cell>
          <cell r="B1577">
            <v>12.095000000000001</v>
          </cell>
          <cell r="C1577">
            <v>2.9249999999999998</v>
          </cell>
          <cell r="D1577">
            <v>2.4239999999999999</v>
          </cell>
          <cell r="E1577">
            <v>6.7460000000000004</v>
          </cell>
        </row>
        <row r="1578">
          <cell r="A1578">
            <v>157.6</v>
          </cell>
          <cell r="B1578">
            <v>12.095000000000001</v>
          </cell>
          <cell r="C1578">
            <v>2.9249999999999998</v>
          </cell>
          <cell r="D1578">
            <v>2.4239999999999999</v>
          </cell>
          <cell r="E1578">
            <v>6.7460000000000004</v>
          </cell>
        </row>
        <row r="1579">
          <cell r="A1579">
            <v>157.69999999999999</v>
          </cell>
          <cell r="B1579">
            <v>12.095000000000001</v>
          </cell>
          <cell r="C1579">
            <v>2.9249999999999998</v>
          </cell>
          <cell r="D1579">
            <v>2.4239999999999999</v>
          </cell>
          <cell r="E1579">
            <v>6.7469999999999999</v>
          </cell>
        </row>
        <row r="1580">
          <cell r="A1580">
            <v>157.80000000000001</v>
          </cell>
          <cell r="B1580">
            <v>12.096</v>
          </cell>
          <cell r="C1580">
            <v>2.9249999999999998</v>
          </cell>
          <cell r="D1580">
            <v>2.4239999999999999</v>
          </cell>
          <cell r="E1580">
            <v>6.7469999999999999</v>
          </cell>
        </row>
        <row r="1581">
          <cell r="A1581">
            <v>157.9</v>
          </cell>
          <cell r="B1581">
            <v>12.096</v>
          </cell>
          <cell r="C1581">
            <v>2.9249999999999998</v>
          </cell>
          <cell r="D1581">
            <v>2.4239999999999999</v>
          </cell>
          <cell r="E1581">
            <v>6.7469999999999999</v>
          </cell>
        </row>
        <row r="1582">
          <cell r="A1582">
            <v>158</v>
          </cell>
          <cell r="B1582">
            <v>12.096</v>
          </cell>
          <cell r="C1582">
            <v>2.9249999999999998</v>
          </cell>
          <cell r="D1582">
            <v>2.4239999999999999</v>
          </cell>
          <cell r="E1582">
            <v>6.7469999999999999</v>
          </cell>
        </row>
        <row r="1583">
          <cell r="A1583">
            <v>158.1</v>
          </cell>
          <cell r="B1583">
            <v>12.096</v>
          </cell>
          <cell r="C1583">
            <v>2.9249999999999998</v>
          </cell>
          <cell r="D1583">
            <v>2.4239999999999999</v>
          </cell>
          <cell r="E1583">
            <v>6.7480000000000002</v>
          </cell>
        </row>
        <row r="1584">
          <cell r="A1584">
            <v>158.19999999999999</v>
          </cell>
          <cell r="B1584">
            <v>12.096</v>
          </cell>
          <cell r="C1584">
            <v>2.9249999999999998</v>
          </cell>
          <cell r="D1584">
            <v>2.4239999999999999</v>
          </cell>
          <cell r="E1584">
            <v>6.7480000000000002</v>
          </cell>
        </row>
        <row r="1585">
          <cell r="A1585">
            <v>158.30000000000001</v>
          </cell>
          <cell r="B1585">
            <v>12.097</v>
          </cell>
          <cell r="C1585">
            <v>2.9249999999999998</v>
          </cell>
          <cell r="D1585">
            <v>2.4239999999999999</v>
          </cell>
          <cell r="E1585">
            <v>6.7480000000000002</v>
          </cell>
        </row>
        <row r="1586">
          <cell r="A1586">
            <v>158.4</v>
          </cell>
          <cell r="B1586">
            <v>12.097</v>
          </cell>
          <cell r="C1586">
            <v>2.9249999999999998</v>
          </cell>
          <cell r="D1586">
            <v>2.4239999999999999</v>
          </cell>
          <cell r="E1586">
            <v>6.7480000000000002</v>
          </cell>
        </row>
        <row r="1587">
          <cell r="A1587">
            <v>158.5</v>
          </cell>
          <cell r="B1587">
            <v>12.097</v>
          </cell>
          <cell r="C1587">
            <v>2.9249999999999998</v>
          </cell>
          <cell r="D1587">
            <v>2.4239999999999999</v>
          </cell>
          <cell r="E1587">
            <v>6.7480000000000002</v>
          </cell>
        </row>
        <row r="1588">
          <cell r="A1588">
            <v>158.6</v>
          </cell>
          <cell r="B1588">
            <v>12.097</v>
          </cell>
          <cell r="C1588">
            <v>2.9249999999999998</v>
          </cell>
          <cell r="D1588">
            <v>2.4239999999999999</v>
          </cell>
          <cell r="E1588">
            <v>6.7489999999999997</v>
          </cell>
        </row>
        <row r="1589">
          <cell r="A1589">
            <v>158.69999999999999</v>
          </cell>
          <cell r="B1589">
            <v>12.097</v>
          </cell>
          <cell r="C1589">
            <v>2.9249999999999998</v>
          </cell>
          <cell r="D1589">
            <v>2.4239999999999999</v>
          </cell>
          <cell r="E1589">
            <v>6.7489999999999997</v>
          </cell>
        </row>
        <row r="1590">
          <cell r="A1590">
            <v>158.80000000000001</v>
          </cell>
          <cell r="B1590">
            <v>12.097</v>
          </cell>
          <cell r="C1590">
            <v>2.9249999999999998</v>
          </cell>
          <cell r="D1590">
            <v>2.4239999999999999</v>
          </cell>
          <cell r="E1590">
            <v>6.7489999999999997</v>
          </cell>
        </row>
        <row r="1591">
          <cell r="A1591">
            <v>158.9</v>
          </cell>
          <cell r="B1591">
            <v>12.098000000000001</v>
          </cell>
          <cell r="C1591">
            <v>2.9249999999999998</v>
          </cell>
          <cell r="D1591">
            <v>2.4239999999999999</v>
          </cell>
          <cell r="E1591">
            <v>6.7489999999999997</v>
          </cell>
        </row>
        <row r="1592">
          <cell r="A1592">
            <v>159</v>
          </cell>
          <cell r="B1592">
            <v>12.098000000000001</v>
          </cell>
          <cell r="C1592">
            <v>2.9249999999999998</v>
          </cell>
          <cell r="D1592">
            <v>2.4239999999999999</v>
          </cell>
          <cell r="E1592">
            <v>6.75</v>
          </cell>
        </row>
        <row r="1593">
          <cell r="A1593">
            <v>159.1</v>
          </cell>
          <cell r="B1593">
            <v>12.098000000000001</v>
          </cell>
          <cell r="C1593">
            <v>2.9249999999999998</v>
          </cell>
          <cell r="D1593">
            <v>2.4239999999999999</v>
          </cell>
          <cell r="E1593">
            <v>6.75</v>
          </cell>
        </row>
        <row r="1594">
          <cell r="A1594">
            <v>159.19999999999999</v>
          </cell>
          <cell r="B1594">
            <v>12.098000000000001</v>
          </cell>
          <cell r="C1594">
            <v>2.9249999999999998</v>
          </cell>
          <cell r="D1594">
            <v>2.4239999999999999</v>
          </cell>
          <cell r="E1594">
            <v>6.75</v>
          </cell>
        </row>
        <row r="1595">
          <cell r="A1595">
            <v>159.30000000000001</v>
          </cell>
          <cell r="B1595">
            <v>12.098000000000001</v>
          </cell>
          <cell r="C1595">
            <v>2.9249999999999998</v>
          </cell>
          <cell r="D1595">
            <v>2.4239999999999999</v>
          </cell>
          <cell r="E1595">
            <v>6.75</v>
          </cell>
        </row>
        <row r="1596">
          <cell r="A1596">
            <v>159.4</v>
          </cell>
          <cell r="B1596">
            <v>12.098000000000001</v>
          </cell>
          <cell r="C1596">
            <v>2.9249999999999998</v>
          </cell>
          <cell r="D1596">
            <v>2.4239999999999999</v>
          </cell>
          <cell r="E1596">
            <v>6.75</v>
          </cell>
        </row>
        <row r="1597">
          <cell r="A1597">
            <v>159.5</v>
          </cell>
          <cell r="B1597">
            <v>12.099</v>
          </cell>
          <cell r="C1597">
            <v>2.9249999999999998</v>
          </cell>
          <cell r="D1597">
            <v>2.4239999999999999</v>
          </cell>
          <cell r="E1597">
            <v>6.75</v>
          </cell>
        </row>
        <row r="1598">
          <cell r="A1598">
            <v>159.6</v>
          </cell>
          <cell r="B1598">
            <v>12.099</v>
          </cell>
          <cell r="C1598">
            <v>2.9249999999999998</v>
          </cell>
          <cell r="D1598">
            <v>2.4239999999999999</v>
          </cell>
          <cell r="E1598">
            <v>6.7510000000000003</v>
          </cell>
        </row>
        <row r="1599">
          <cell r="A1599">
            <v>159.69999999999999</v>
          </cell>
          <cell r="B1599">
            <v>12.099</v>
          </cell>
          <cell r="C1599">
            <v>2.9249999999999998</v>
          </cell>
          <cell r="D1599">
            <v>2.4239999999999999</v>
          </cell>
          <cell r="E1599">
            <v>6.7510000000000003</v>
          </cell>
        </row>
        <row r="1600">
          <cell r="A1600">
            <v>159.80000000000001</v>
          </cell>
          <cell r="B1600">
            <v>12.099</v>
          </cell>
          <cell r="C1600">
            <v>2.9249999999999998</v>
          </cell>
          <cell r="D1600">
            <v>2.4239999999999999</v>
          </cell>
          <cell r="E1600">
            <v>6.7510000000000003</v>
          </cell>
        </row>
        <row r="1601">
          <cell r="A1601">
            <v>159.9</v>
          </cell>
          <cell r="B1601">
            <v>12.099</v>
          </cell>
          <cell r="C1601">
            <v>2.9249999999999998</v>
          </cell>
          <cell r="D1601">
            <v>2.4239999999999999</v>
          </cell>
          <cell r="E1601">
            <v>6.7510000000000003</v>
          </cell>
        </row>
        <row r="1602">
          <cell r="A1602">
            <v>160</v>
          </cell>
          <cell r="B1602">
            <v>12.099</v>
          </cell>
          <cell r="C1602">
            <v>2.9249999999999998</v>
          </cell>
          <cell r="D1602">
            <v>2.4239999999999999</v>
          </cell>
          <cell r="E1602">
            <v>6.7510000000000003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8"/>
  <sheetViews>
    <sheetView topLeftCell="A133" workbookViewId="0">
      <selection activeCell="G181" sqref="G181"/>
    </sheetView>
  </sheetViews>
  <sheetFormatPr defaultRowHeight="14.5" x14ac:dyDescent="0.35"/>
  <cols>
    <col min="4" max="4" width="10.08984375" bestFit="1" customWidth="1"/>
    <col min="7" max="7" width="9.36328125" bestFit="1" customWidth="1"/>
    <col min="8" max="8" width="10.6328125" bestFit="1" customWidth="1"/>
    <col min="13" max="13" width="12.453125" customWidth="1"/>
  </cols>
  <sheetData>
    <row r="1" spans="2:32" x14ac:dyDescent="0.35">
      <c r="H1" t="s">
        <v>3</v>
      </c>
      <c r="J1" t="s">
        <v>10</v>
      </c>
    </row>
    <row r="2" spans="2:32" x14ac:dyDescent="0.35">
      <c r="H2">
        <v>1073</v>
      </c>
      <c r="I2" t="s">
        <v>4</v>
      </c>
      <c r="J2">
        <f>H2-H4</f>
        <v>298.60000000000002</v>
      </c>
      <c r="L2" t="s">
        <v>7</v>
      </c>
    </row>
    <row r="3" spans="2:32" x14ac:dyDescent="0.35">
      <c r="H3" t="s">
        <v>5</v>
      </c>
      <c r="L3" t="s">
        <v>9</v>
      </c>
    </row>
    <row r="4" spans="2:32" x14ac:dyDescent="0.35">
      <c r="H4">
        <v>774.4</v>
      </c>
      <c r="I4" t="s">
        <v>4</v>
      </c>
      <c r="L4" t="s">
        <v>15</v>
      </c>
    </row>
    <row r="7" spans="2:32" ht="15" thickBot="1" x14ac:dyDescent="0.4"/>
    <row r="8" spans="2:32" ht="15" thickBot="1" x14ac:dyDescent="0.4">
      <c r="C8" s="103" t="s">
        <v>13</v>
      </c>
      <c r="D8" s="104"/>
      <c r="E8" s="104"/>
      <c r="F8" s="105"/>
      <c r="I8" t="s">
        <v>14</v>
      </c>
    </row>
    <row r="9" spans="2:32" x14ac:dyDescent="0.35">
      <c r="C9" s="17" t="s">
        <v>0</v>
      </c>
      <c r="D9" s="18"/>
      <c r="E9" s="18" t="s">
        <v>1</v>
      </c>
      <c r="F9" s="19"/>
      <c r="I9" s="5">
        <f>COUNTA(C18,G18,K18,O18,S18,S33,O33,K33,G33,C33,C48,G48,K48,O48,S48,S63,O63,K63,G63,C63,C78,G78,K78,O78,S78,S93,O93,K93,G93,C93,C108,G108,K108,O108,S108,S123,O123,K123,G123,C123)/40</f>
        <v>1</v>
      </c>
    </row>
    <row r="10" spans="2:32" x14ac:dyDescent="0.35">
      <c r="B10" s="38"/>
      <c r="C10" s="10">
        <v>1.04406</v>
      </c>
      <c r="D10" s="8"/>
      <c r="E10" s="11">
        <v>8.9209999999999998E-6</v>
      </c>
      <c r="F10" s="12">
        <f>E10*250/SUM(E$10:E$14)</f>
        <v>36.548893004047791</v>
      </c>
      <c r="G10" s="3"/>
      <c r="AA10" s="3"/>
      <c r="AB10" s="4"/>
      <c r="AE10" s="3"/>
      <c r="AF10" s="4"/>
    </row>
    <row r="11" spans="2:32" x14ac:dyDescent="0.35">
      <c r="B11" s="38"/>
      <c r="C11" s="10">
        <v>1.06595</v>
      </c>
      <c r="D11" s="8"/>
      <c r="E11" s="11">
        <v>1.116E-5</v>
      </c>
      <c r="F11" s="12">
        <f>E11*250/SUM(E$10:E$14)</f>
        <v>45.721964569574411</v>
      </c>
      <c r="G11" s="3"/>
      <c r="AA11" s="3"/>
      <c r="AB11" s="4"/>
      <c r="AE11" s="3"/>
      <c r="AF11" s="4"/>
    </row>
    <row r="12" spans="2:32" x14ac:dyDescent="0.35">
      <c r="B12" s="38"/>
      <c r="C12" s="10">
        <v>1.0943400000000001</v>
      </c>
      <c r="D12" s="8"/>
      <c r="E12" s="11">
        <v>1.6710000000000001E-5</v>
      </c>
      <c r="F12" s="12">
        <f>E12*250/SUM(E$10:E$14)</f>
        <v>68.460038347454173</v>
      </c>
      <c r="G12" s="3"/>
      <c r="AA12" s="3"/>
      <c r="AB12" s="4"/>
      <c r="AE12" s="3"/>
      <c r="AF12" s="4"/>
    </row>
    <row r="13" spans="2:32" x14ac:dyDescent="0.35">
      <c r="B13" s="38"/>
      <c r="C13" s="10">
        <v>1.1170599999999999</v>
      </c>
      <c r="D13" s="8"/>
      <c r="E13" s="11">
        <v>1.17E-5</v>
      </c>
      <c r="F13" s="12">
        <f>E13*250/SUM(E$10:E$14)</f>
        <v>47.93431769390866</v>
      </c>
      <c r="G13" s="3"/>
      <c r="AA13" s="3"/>
      <c r="AB13" s="4"/>
      <c r="AE13" s="3"/>
      <c r="AF13" s="4"/>
    </row>
    <row r="14" spans="2:32" ht="15" thickBot="1" x14ac:dyDescent="0.4">
      <c r="B14" s="38"/>
      <c r="C14" s="13">
        <v>1.1284099999999999</v>
      </c>
      <c r="D14" s="14"/>
      <c r="E14" s="15">
        <v>1.253E-5</v>
      </c>
      <c r="F14" s="16">
        <f>E14*250/SUM(E$10:E$14)</f>
        <v>51.334786385014993</v>
      </c>
      <c r="G14" s="3"/>
      <c r="AA14" s="3"/>
      <c r="AB14" s="4"/>
      <c r="AE14" s="3"/>
      <c r="AF14" s="4"/>
    </row>
    <row r="15" spans="2:32" ht="15" thickBot="1" x14ac:dyDescent="0.4"/>
    <row r="16" spans="2:32" ht="15" thickBot="1" x14ac:dyDescent="0.4">
      <c r="B16">
        <v>1</v>
      </c>
      <c r="C16" s="100" t="str">
        <f>"FE " &amp; B16</f>
        <v>FE 1</v>
      </c>
      <c r="D16" s="101"/>
      <c r="E16" s="102"/>
      <c r="G16" s="100" t="str">
        <f>"FE " &amp; B16+1</f>
        <v>FE 2</v>
      </c>
      <c r="H16" s="101"/>
      <c r="I16" s="102"/>
      <c r="K16" s="100" t="str">
        <f>"FE " &amp;B16+2</f>
        <v>FE 3</v>
      </c>
      <c r="L16" s="101"/>
      <c r="M16" s="102"/>
      <c r="O16" s="100" t="str">
        <f>"FE " &amp; B16+3</f>
        <v>FE 4</v>
      </c>
      <c r="P16" s="101"/>
      <c r="Q16" s="102"/>
      <c r="S16" s="100" t="str">
        <f>"FE " &amp; B16+4</f>
        <v>FE 5</v>
      </c>
      <c r="T16" s="101"/>
      <c r="U16" s="102"/>
    </row>
    <row r="17" spans="2:31" x14ac:dyDescent="0.35">
      <c r="C17" s="17" t="s">
        <v>0</v>
      </c>
      <c r="D17" s="18" t="s">
        <v>2</v>
      </c>
      <c r="E17" s="19" t="s">
        <v>6</v>
      </c>
      <c r="G17" s="17" t="s">
        <v>0</v>
      </c>
      <c r="H17" s="18" t="s">
        <v>2</v>
      </c>
      <c r="I17" s="19" t="s">
        <v>6</v>
      </c>
      <c r="K17" s="17" t="s">
        <v>0</v>
      </c>
      <c r="L17" s="18" t="s">
        <v>2</v>
      </c>
      <c r="M17" s="19" t="s">
        <v>6</v>
      </c>
      <c r="O17" s="17" t="s">
        <v>0</v>
      </c>
      <c r="P17" s="18" t="s">
        <v>2</v>
      </c>
      <c r="Q17" s="19" t="s">
        <v>6</v>
      </c>
      <c r="S17" s="17" t="s">
        <v>0</v>
      </c>
      <c r="T17" s="18" t="s">
        <v>2</v>
      </c>
      <c r="U17" s="19" t="s">
        <v>6</v>
      </c>
      <c r="Z17" s="1"/>
      <c r="AD17" s="1"/>
    </row>
    <row r="18" spans="2:31" x14ac:dyDescent="0.35">
      <c r="C18" s="7">
        <v>1.04176</v>
      </c>
      <c r="D18" s="20">
        <f>(C18-$C$10)/($C$10*C18*0.0075)</f>
        <v>-0.28195086884209197</v>
      </c>
      <c r="E18" s="21">
        <f>($H$2-$H$4)/-D18</f>
        <v>1059.0497600744493</v>
      </c>
      <c r="G18" s="7">
        <v>1.0422</v>
      </c>
      <c r="H18" s="20">
        <f>(G18-$C$10)/($C$10*G18*0.0075)</f>
        <v>-0.22791617859059998</v>
      </c>
      <c r="I18" s="21">
        <f>($H$2-$H$4)/-H18</f>
        <v>1310.1307763516322</v>
      </c>
      <c r="K18" s="7">
        <v>1.0429299999999999</v>
      </c>
      <c r="L18" s="20">
        <f>(K18-$C$10)/($C$10*K18*0.0075)</f>
        <v>-0.1383682864001487</v>
      </c>
      <c r="M18" s="21">
        <f>($H$2-$H$4)/-L18</f>
        <v>2158.0089467645466</v>
      </c>
      <c r="O18" s="7">
        <v>1.04328</v>
      </c>
      <c r="P18" s="20">
        <f>(O18-$C$10)/($C$10*O18*0.0075)</f>
        <v>-9.5478810539608952E-2</v>
      </c>
      <c r="Q18" s="21">
        <f>($H$2-$H$4)/-P18</f>
        <v>3127.3954745815267</v>
      </c>
      <c r="S18" s="7">
        <v>1.04342</v>
      </c>
      <c r="T18" s="20">
        <f>(S18-$C$10)/($C$10*S18*0.0075)</f>
        <v>-7.8331076718431383E-2</v>
      </c>
      <c r="U18" s="21">
        <f>($H$2-$H$4)/-T18</f>
        <v>3812.0247098523432</v>
      </c>
      <c r="Z18" s="1"/>
      <c r="AD18" s="1"/>
    </row>
    <row r="19" spans="2:31" x14ac:dyDescent="0.35">
      <c r="C19" s="7">
        <v>1.0638300000000001</v>
      </c>
      <c r="D19" s="20">
        <f>(C19-$C$11)/($C$11*C19*0.0075)</f>
        <v>-0.24926742673233399</v>
      </c>
      <c r="E19" s="21">
        <f>($H$2-$H$4)/-D19</f>
        <v>1197.9102280405048</v>
      </c>
      <c r="G19" s="7">
        <v>1.0641700000000001</v>
      </c>
      <c r="H19" s="20">
        <f>(G19-$C$11)/($C$11*G19*0.0075)</f>
        <v>-0.20922370739175</v>
      </c>
      <c r="I19" s="21">
        <f>($H$2-$H$4)/-H19</f>
        <v>1427.1805223339345</v>
      </c>
      <c r="K19" s="7">
        <v>1.06481</v>
      </c>
      <c r="L19" s="20">
        <f>(K19-$C$11)/($C$11*K19*0.0075)</f>
        <v>-0.13391666734677612</v>
      </c>
      <c r="M19" s="21">
        <f>($H$2-$H$4)/-L19</f>
        <v>2229.7448548863431</v>
      </c>
      <c r="O19" s="7">
        <v>1.06515</v>
      </c>
      <c r="P19" s="20">
        <f>(O19-$C$11)/($C$11*O19*0.0075)</f>
        <v>-9.3946610967413469E-2</v>
      </c>
      <c r="Q19" s="21">
        <f>($H$2-$H$4)/-P19</f>
        <v>3178.4009760987874</v>
      </c>
      <c r="S19" s="7">
        <v>1.0652200000000001</v>
      </c>
      <c r="T19" s="20">
        <f>(S19-$C$11)/($C$11*S19*0.0075)</f>
        <v>-8.5720649080136394E-2</v>
      </c>
      <c r="U19" s="21">
        <f>($H$2-$H$4)/-T19</f>
        <v>3483.4080610011742</v>
      </c>
      <c r="Z19" s="1"/>
      <c r="AD19" s="1"/>
    </row>
    <row r="20" spans="2:31" x14ac:dyDescent="0.35">
      <c r="C20" s="7">
        <v>1.0924199999999999</v>
      </c>
      <c r="D20" s="20">
        <f>(C20-$C$12)/($C$12*C20*0.0075)</f>
        <v>-0.21414012359434098</v>
      </c>
      <c r="E20" s="21">
        <f>($H$2-$H$4)/-D20</f>
        <v>1394.4140639689583</v>
      </c>
      <c r="G20" s="7">
        <v>1.09267</v>
      </c>
      <c r="H20" s="20">
        <f>(G20-$C$12)/($C$12*G20*0.0075)</f>
        <v>-0.1862146798258785</v>
      </c>
      <c r="I20" s="21">
        <f>($H$2-$H$4)/-H20</f>
        <v>1603.5255667233555</v>
      </c>
      <c r="K20" s="7">
        <v>1.0932299999999999</v>
      </c>
      <c r="L20" s="20">
        <f>(K20-$C$12)/($C$12*K20*0.0075)</f>
        <v>-0.12370803277939939</v>
      </c>
      <c r="M20" s="21">
        <f>($H$2-$H$4)/-L20</f>
        <v>2413.7478649626114</v>
      </c>
      <c r="O20" s="7">
        <v>1.09352</v>
      </c>
      <c r="P20" s="20">
        <f>(O20-$C$12)/($C$12*O20*0.0075)</f>
        <v>-9.1363680157636143E-2</v>
      </c>
      <c r="Q20" s="21">
        <f>($H$2-$H$4)/-P20</f>
        <v>3268.2571398700729</v>
      </c>
      <c r="S20" s="7">
        <v>1.0935900000000001</v>
      </c>
      <c r="T20" s="20">
        <f>(S20-$C$12)/($C$12*S20*0.0075)</f>
        <v>-8.355899270726222E-2</v>
      </c>
      <c r="U20" s="21">
        <f>($H$2-$H$4)/-T20</f>
        <v>3573.5232118714653</v>
      </c>
      <c r="Z20" s="1"/>
      <c r="AD20" s="1"/>
    </row>
    <row r="21" spans="2:31" x14ac:dyDescent="0.35">
      <c r="C21" s="7">
        <v>1.11528</v>
      </c>
      <c r="D21" s="20">
        <f>(C21-$C$13)/($C$13*C21*0.0075)</f>
        <v>-0.19050146681012584</v>
      </c>
      <c r="E21" s="21">
        <f>($H$2-$H$4)/-D21</f>
        <v>1567.4419992661619</v>
      </c>
      <c r="G21" s="7">
        <v>1.11547</v>
      </c>
      <c r="H21" s="20">
        <f>(G21-$C$13)/($C$13*G21*0.0075)</f>
        <v>-0.17013805572124516</v>
      </c>
      <c r="I21" s="21">
        <f>($H$2-$H$4)/-H21</f>
        <v>1755.045329125116</v>
      </c>
      <c r="K21" s="7">
        <v>1.11598</v>
      </c>
      <c r="L21" s="20">
        <f>(K21-$C$13)/($C$13*K21*0.0075)</f>
        <v>-0.11551265868620554</v>
      </c>
      <c r="M21" s="21">
        <f>($H$2-$H$4)/-L21</f>
        <v>2584.9980720395165</v>
      </c>
      <c r="O21" s="7">
        <v>1.11625</v>
      </c>
      <c r="P21" s="20">
        <f>(O21-$C$13)/($C$13*O21*0.0075)</f>
        <v>-8.661353875070435E-2</v>
      </c>
      <c r="Q21" s="21">
        <f>($H$2-$H$4)/-P21</f>
        <v>3447.4979813426889</v>
      </c>
      <c r="S21" s="7">
        <v>1.1163099999999999</v>
      </c>
      <c r="T21" s="20">
        <f>(S21-$C$13)/($C$13*S21*0.0075)</f>
        <v>-8.0193410557402006E-2</v>
      </c>
      <c r="U21" s="21">
        <f>($H$2-$H$4)/-T21</f>
        <v>3723.4979523194588</v>
      </c>
      <c r="Z21" s="1"/>
      <c r="AD21" s="1"/>
    </row>
    <row r="22" spans="2:31" x14ac:dyDescent="0.35">
      <c r="C22" s="7">
        <v>1.1268800000000001</v>
      </c>
      <c r="D22" s="20">
        <f>(C22-$C$14)/($C$14*C22*0.0075)</f>
        <v>-0.16042999506743083</v>
      </c>
      <c r="E22" s="21">
        <f>($H$2-$H$4)/-D22</f>
        <v>1861.2479535045459</v>
      </c>
      <c r="G22" s="7">
        <v>1.1268499999999999</v>
      </c>
      <c r="H22" s="20">
        <f>(G22-$C$14)/($C$14*G22*0.0075)</f>
        <v>-0.16358003610209101</v>
      </c>
      <c r="I22" s="21">
        <f>($H$2-$H$4)/-H22</f>
        <v>1825.4061260485507</v>
      </c>
      <c r="K22" s="34">
        <v>1.12734</v>
      </c>
      <c r="L22" s="20">
        <f>(K22-$C$14)/($C$14*K22*0.0075)</f>
        <v>-0.11215035980962319</v>
      </c>
      <c r="M22" s="21">
        <f>($H$2-$H$4)/-L22</f>
        <v>2662.4970308332286</v>
      </c>
      <c r="O22" s="7">
        <v>1.1275999999999999</v>
      </c>
      <c r="P22" s="20">
        <f>(O22-$C$14)/($C$14*O22*0.0075)</f>
        <v>-8.4879294679717249E-2</v>
      </c>
      <c r="Q22" s="21">
        <f>($H$2-$H$4)/-P22</f>
        <v>3517.9368670149124</v>
      </c>
      <c r="S22" s="7">
        <v>1.1276600000000001</v>
      </c>
      <c r="T22" s="20">
        <f>(S22-$C$14)/($C$14*S22*0.0075)</f>
        <v>-7.8587757835487521E-2</v>
      </c>
      <c r="U22" s="21">
        <f>($H$2-$H$4)/-T22</f>
        <v>3799.5739823125805</v>
      </c>
    </row>
    <row r="23" spans="2:31" x14ac:dyDescent="0.35">
      <c r="C23" s="7"/>
      <c r="D23" s="8"/>
      <c r="E23" s="9"/>
      <c r="G23" s="7"/>
      <c r="H23" s="8"/>
      <c r="I23" s="9"/>
      <c r="K23" s="7"/>
      <c r="L23" s="8"/>
      <c r="M23" s="9"/>
      <c r="O23" s="7"/>
      <c r="P23" s="8"/>
      <c r="Q23" s="9"/>
      <c r="S23" s="7"/>
      <c r="T23" s="8"/>
      <c r="U23" s="9"/>
    </row>
    <row r="24" spans="2:31" x14ac:dyDescent="0.35">
      <c r="C24" s="7" t="s">
        <v>1</v>
      </c>
      <c r="D24" s="8"/>
      <c r="E24" s="9"/>
      <c r="G24" s="7" t="s">
        <v>1</v>
      </c>
      <c r="H24" s="8"/>
      <c r="I24" s="9"/>
      <c r="K24" s="7" t="s">
        <v>1</v>
      </c>
      <c r="L24" s="8"/>
      <c r="M24" s="9"/>
      <c r="O24" s="7" t="s">
        <v>1</v>
      </c>
      <c r="P24" s="8"/>
      <c r="Q24" s="9"/>
      <c r="S24" s="7" t="s">
        <v>1</v>
      </c>
      <c r="T24" s="8"/>
      <c r="U24" s="9"/>
      <c r="Z24" s="2"/>
      <c r="AA24" s="5"/>
      <c r="AD24" s="2"/>
      <c r="AE24" s="5"/>
    </row>
    <row r="25" spans="2:31" x14ac:dyDescent="0.35">
      <c r="C25" s="22">
        <v>8.8629999999999997E-6</v>
      </c>
      <c r="D25" s="23">
        <f>C25*250/SUM(C25:C29)</f>
        <v>36.316031009784794</v>
      </c>
      <c r="E25" s="24">
        <f>(D25-$F$10)/D25</f>
        <v>-6.4120992241761213E-3</v>
      </c>
      <c r="G25" s="22">
        <v>8.8829999999999995E-6</v>
      </c>
      <c r="H25" s="23">
        <f>G25*250/SUM(G25:G29)</f>
        <v>36.403947346851794</v>
      </c>
      <c r="I25" s="24">
        <f>(H25-$F$10)/H25</f>
        <v>-3.9815917712157645E-3</v>
      </c>
      <c r="K25" s="22">
        <v>8.8789999999999992E-6</v>
      </c>
      <c r="L25" s="23">
        <f>K25*250/SUM(K25:K29)</f>
        <v>36.378013405660532</v>
      </c>
      <c r="M25" s="24">
        <f>(L25-$F$10)/L25</f>
        <v>-4.6973317778993854E-3</v>
      </c>
      <c r="O25" s="22">
        <v>8.8859999999999993E-6</v>
      </c>
      <c r="P25" s="23">
        <f>O25*250/SUM(O25:O29)</f>
        <v>36.408483020846987</v>
      </c>
      <c r="Q25" s="24">
        <f>(P25-$F$10)/P25</f>
        <v>-3.8565183592078676E-3</v>
      </c>
      <c r="S25" s="22">
        <v>8.8869999999999998E-6</v>
      </c>
      <c r="T25" s="23">
        <f>S25*250/SUM(S$25:S$29)</f>
        <v>36.417952038290686</v>
      </c>
      <c r="U25" s="24">
        <f>(T25-$F$10)/T25</f>
        <v>-3.5955060191037334E-3</v>
      </c>
      <c r="Z25" s="2"/>
      <c r="AA25" s="5"/>
      <c r="AD25" s="2"/>
      <c r="AE25" s="5"/>
    </row>
    <row r="26" spans="2:31" x14ac:dyDescent="0.35">
      <c r="C26" s="22">
        <v>1.113E-5</v>
      </c>
      <c r="D26" s="23">
        <f>C26*250/SUM(C25:C29)</f>
        <v>45.605034992542571</v>
      </c>
      <c r="E26" s="24">
        <f>(D26-$F$11)/D26</f>
        <v>-2.5639620066284455E-3</v>
      </c>
      <c r="G26" s="22">
        <v>1.0859999999999999E-5</v>
      </c>
      <c r="H26" s="23">
        <f>G26*250/SUM(G25:G29)</f>
        <v>44.506007901250761</v>
      </c>
      <c r="I26" s="24">
        <f>(H26-$F$11)/H26</f>
        <v>-2.732118034539505E-2</v>
      </c>
      <c r="K26" s="22">
        <v>1.095E-5</v>
      </c>
      <c r="L26" s="23">
        <f>K26*250/SUM(K25:K29)</f>
        <v>44.863075435520081</v>
      </c>
      <c r="M26" s="24">
        <f>(L26-$F$11)/L26</f>
        <v>-1.9144678016752934E-2</v>
      </c>
      <c r="O26" s="22">
        <v>1.099E-5</v>
      </c>
      <c r="P26" s="23">
        <f>O26*250/SUM(O25:O29)</f>
        <v>45.029172676019407</v>
      </c>
      <c r="Q26" s="24">
        <f>(P26-$F$11)/P26</f>
        <v>-1.5385401338362917E-2</v>
      </c>
      <c r="S26" s="22">
        <v>1.101E-5</v>
      </c>
      <c r="T26" s="23">
        <f>S26*250/SUM(S$25:S$29)</f>
        <v>45.117773370268978</v>
      </c>
      <c r="U26" s="24">
        <f>(T26-$F$11)/T26</f>
        <v>-1.3391423250145883E-2</v>
      </c>
      <c r="Z26" s="2"/>
      <c r="AA26" s="5"/>
      <c r="AD26" s="2"/>
      <c r="AE26" s="5"/>
    </row>
    <row r="27" spans="2:31" x14ac:dyDescent="0.35">
      <c r="C27" s="22">
        <v>1.6529999999999999E-5</v>
      </c>
      <c r="D27" s="23">
        <f>C27*250/SUM(C25:C29)</f>
        <v>67.731467064396099</v>
      </c>
      <c r="E27" s="24">
        <f>(D27-$F$12)/D27</f>
        <v>-1.0756762176218329E-2</v>
      </c>
      <c r="G27" s="22">
        <v>1.677E-5</v>
      </c>
      <c r="H27" s="23">
        <f>G27*250/SUM(G25:G29)</f>
        <v>68.726128223202139</v>
      </c>
      <c r="I27" s="24">
        <f>(H27-$F$12)/H27</f>
        <v>3.8717425617777346E-3</v>
      </c>
      <c r="K27" s="22">
        <v>1.6759999999999999E-5</v>
      </c>
      <c r="L27" s="23">
        <f>K27*250/SUM(K25:K29)</f>
        <v>68.667136465691001</v>
      </c>
      <c r="M27" s="24">
        <f>(L27-$F$12)/L27</f>
        <v>3.0159713786856905E-3</v>
      </c>
      <c r="O27" s="22">
        <v>1.6759999999999999E-5</v>
      </c>
      <c r="P27" s="23">
        <f>O27*250/SUM(O25:O29)</f>
        <v>68.670512652419021</v>
      </c>
      <c r="Q27" s="24">
        <f>(P27-$F$12)/P27</f>
        <v>3.0649881125859538E-3</v>
      </c>
      <c r="S27" s="22">
        <v>1.6750000000000001E-5</v>
      </c>
      <c r="T27" s="23">
        <f>S27*250/SUM(S$25:S$29)</f>
        <v>68.639664300817941</v>
      </c>
      <c r="U27" s="24">
        <f>(T27-$F$12)/T27</f>
        <v>2.6169410237285727E-3</v>
      </c>
      <c r="Z27" s="2"/>
      <c r="AA27" s="5"/>
      <c r="AD27" s="2"/>
      <c r="AE27" s="5"/>
    </row>
    <row r="28" spans="2:31" x14ac:dyDescent="0.35">
      <c r="C28" s="22">
        <v>1.183E-5</v>
      </c>
      <c r="D28" s="23">
        <f>C28*250/SUM(C25:C29)</f>
        <v>48.473276187042103</v>
      </c>
      <c r="E28" s="24">
        <f>(D28-$F$13)/D28</f>
        <v>1.1118672710583512E-2</v>
      </c>
      <c r="G28" s="22">
        <v>1.184E-5</v>
      </c>
      <c r="H28" s="23">
        <f>G28*250/SUM(G25:G29)</f>
        <v>48.522203826041341</v>
      </c>
      <c r="I28" s="24">
        <f>(H28-$F$13)/H28</f>
        <v>1.2115816796787139E-2</v>
      </c>
      <c r="K28" s="22">
        <v>1.1800000000000001E-5</v>
      </c>
      <c r="L28" s="23">
        <f>K28*250/SUM(K25:K29)</f>
        <v>48.345597272980548</v>
      </c>
      <c r="M28" s="24">
        <f>(L28-$F$13)/L28</f>
        <v>8.5070741136906835E-3</v>
      </c>
      <c r="O28" s="22">
        <v>1.1770000000000001E-5</v>
      </c>
      <c r="P28" s="23">
        <f>O28*250/SUM(O25:O29)</f>
        <v>48.225055723089028</v>
      </c>
      <c r="Q28" s="24">
        <f>(P28-$F$13)/P28</f>
        <v>6.0287753911535463E-3</v>
      </c>
      <c r="S28" s="22">
        <v>1.1759999999999999E-5</v>
      </c>
      <c r="T28" s="23">
        <f>S28*250/SUM(S$25:S$29)</f>
        <v>48.191191174783221</v>
      </c>
      <c r="U28" s="24">
        <f>(T28-$F$13)/T28</f>
        <v>5.3302994720116669E-3</v>
      </c>
      <c r="Z28" s="2"/>
      <c r="AA28" s="5"/>
      <c r="AD28" s="2"/>
      <c r="AE28" s="5"/>
    </row>
    <row r="29" spans="2:31" ht="15" thickBot="1" x14ac:dyDescent="0.4">
      <c r="C29" s="25">
        <v>1.2660000000000001E-5</v>
      </c>
      <c r="D29" s="26">
        <f>C29*250/SUM(C25:C29)</f>
        <v>51.874190746234405</v>
      </c>
      <c r="E29" s="27">
        <f>(D29-$F$14)/D29</f>
        <v>1.0398318575380705E-2</v>
      </c>
      <c r="G29" s="25">
        <v>1.2649999999999999E-5</v>
      </c>
      <c r="H29" s="26">
        <f>G29*250/SUM(G25:G29)</f>
        <v>51.841712702653972</v>
      </c>
      <c r="I29" s="27">
        <f>(H29-$F$14)/H29</f>
        <v>9.7783481912823988E-3</v>
      </c>
      <c r="K29" s="25">
        <v>1.2629999999999999E-5</v>
      </c>
      <c r="L29" s="26">
        <f>K29*250/SUM(K25:K29)</f>
        <v>51.746177420147816</v>
      </c>
      <c r="M29" s="27">
        <f>(L29-$F$14)/L29</f>
        <v>7.9501724696024473E-3</v>
      </c>
      <c r="O29" s="25">
        <v>1.261E-5</v>
      </c>
      <c r="P29" s="26">
        <f>O29*250/SUM(O25:O29)</f>
        <v>51.666775927625537</v>
      </c>
      <c r="Q29" s="27">
        <f>(P29-$F$14)/P29</f>
        <v>6.4255904621490587E-3</v>
      </c>
      <c r="S29" s="25">
        <v>1.26E-5</v>
      </c>
      <c r="T29" s="26">
        <f>S29*250/SUM(S$25:S$29)</f>
        <v>51.633419115839168</v>
      </c>
      <c r="U29" s="27">
        <f>(T29-$F$14)/T29</f>
        <v>5.7837101617112339E-3</v>
      </c>
    </row>
    <row r="30" spans="2:31" ht="15" thickBot="1" x14ac:dyDescent="0.4"/>
    <row r="31" spans="2:31" ht="15" thickBot="1" x14ac:dyDescent="0.4">
      <c r="B31">
        <f>B16+5</f>
        <v>6</v>
      </c>
      <c r="C31" s="100" t="str">
        <f>"FE " &amp; B31</f>
        <v>FE 6</v>
      </c>
      <c r="D31" s="101"/>
      <c r="E31" s="102"/>
      <c r="G31" s="100" t="str">
        <f>"FE " &amp; B31+1</f>
        <v>FE 7</v>
      </c>
      <c r="H31" s="101"/>
      <c r="I31" s="102"/>
      <c r="K31" s="100" t="str">
        <f>"FE " &amp;B31+2</f>
        <v>FE 8</v>
      </c>
      <c r="L31" s="101"/>
      <c r="M31" s="102"/>
      <c r="O31" s="100" t="str">
        <f>"FE " &amp; B31+3</f>
        <v>FE 9</v>
      </c>
      <c r="P31" s="101"/>
      <c r="Q31" s="102"/>
      <c r="S31" s="100" t="str">
        <f>"FE " &amp; B31+4</f>
        <v>FE 10</v>
      </c>
      <c r="T31" s="101"/>
      <c r="U31" s="102"/>
    </row>
    <row r="32" spans="2:31" x14ac:dyDescent="0.35">
      <c r="C32" s="17" t="s">
        <v>0</v>
      </c>
      <c r="D32" s="18" t="s">
        <v>2</v>
      </c>
      <c r="E32" s="19" t="s">
        <v>6</v>
      </c>
      <c r="G32" s="17" t="s">
        <v>0</v>
      </c>
      <c r="H32" s="18" t="s">
        <v>2</v>
      </c>
      <c r="I32" s="19" t="s">
        <v>6</v>
      </c>
      <c r="K32" s="17" t="s">
        <v>0</v>
      </c>
      <c r="L32" s="18" t="s">
        <v>2</v>
      </c>
      <c r="M32" s="19" t="s">
        <v>6</v>
      </c>
      <c r="O32" s="17" t="s">
        <v>0</v>
      </c>
      <c r="P32" s="18" t="s">
        <v>2</v>
      </c>
      <c r="Q32" s="19" t="s">
        <v>6</v>
      </c>
      <c r="S32" s="17" t="s">
        <v>0</v>
      </c>
      <c r="T32" s="18" t="s">
        <v>2</v>
      </c>
      <c r="U32" s="19" t="s">
        <v>6</v>
      </c>
    </row>
    <row r="33" spans="2:21" x14ac:dyDescent="0.35">
      <c r="C33" s="7">
        <v>1.0434099999999999</v>
      </c>
      <c r="D33" s="20">
        <f>(C33-$C$10)/($C$10*C33*0.0075)</f>
        <v>-7.9555762244123363E-2</v>
      </c>
      <c r="E33" s="21">
        <f>($H$2-$H$4)/-D33</f>
        <v>3753.3422039716179</v>
      </c>
      <c r="G33" s="7">
        <v>1.04322</v>
      </c>
      <c r="H33" s="20">
        <f>(G33-$C$10)/($C$10*G33*0.0075)</f>
        <v>-0.10282924823266129</v>
      </c>
      <c r="I33" s="21">
        <f>($H$2-$H$4)/-H33</f>
        <v>2903.8430712280242</v>
      </c>
      <c r="K33" s="7">
        <v>1.0427900000000001</v>
      </c>
      <c r="L33" s="20">
        <f>(K33-$C$10)/($C$10*K33*0.0075)</f>
        <v>-0.15553213813471198</v>
      </c>
      <c r="M33" s="21">
        <f>($H$2-$H$4)/-L33</f>
        <v>1919.8604454429337</v>
      </c>
      <c r="O33" s="7">
        <v>1.04209</v>
      </c>
      <c r="P33" s="20">
        <f>(O33-$C$10)/($C$10*O33*0.0075)</f>
        <v>-0.24142057334451347</v>
      </c>
      <c r="Q33" s="21">
        <f>($H$2-$H$4)/-P33</f>
        <v>1236.8457081488662</v>
      </c>
      <c r="S33" s="7">
        <v>1.04155</v>
      </c>
      <c r="T33" s="20">
        <f>(S33-$C$10)/($C$10*S33*0.0075)</f>
        <v>-0.30775624714153338</v>
      </c>
      <c r="U33" s="21">
        <f>($H$2-$H$4)/-T33</f>
        <v>970.24837927230601</v>
      </c>
    </row>
    <row r="34" spans="2:21" x14ac:dyDescent="0.35">
      <c r="C34" s="7">
        <v>1.06521</v>
      </c>
      <c r="D34" s="20">
        <f>(C34-$C$11)/($C$11*C34*0.0075)</f>
        <v>-8.6895720300739263E-2</v>
      </c>
      <c r="E34" s="21">
        <f>($H$2-$H$4)/-D34</f>
        <v>3436.3027197032129</v>
      </c>
      <c r="G34" s="7">
        <v>1.0650900000000001</v>
      </c>
      <c r="H34" s="20">
        <f>(G34-$C$11)/($C$11*G34*0.0075)</f>
        <v>-0.10099829603350929</v>
      </c>
      <c r="I34" s="21">
        <f>($H$2-$H$4)/-H34</f>
        <v>2956.4855222996066</v>
      </c>
      <c r="K34" s="7">
        <v>1.0646500000000001</v>
      </c>
      <c r="L34" s="20">
        <f>(K34-$C$11)/($C$11*K34*0.0075)</f>
        <v>-0.15273493926821324</v>
      </c>
      <c r="M34" s="21">
        <f>($H$2-$H$4)/-L34</f>
        <v>1955.0209102819463</v>
      </c>
      <c r="O34" s="7">
        <v>1.06406</v>
      </c>
      <c r="P34" s="20">
        <f>(O34-$C$11)/($C$11*O34*0.0075)</f>
        <v>-0.22217622802048642</v>
      </c>
      <c r="Q34" s="21">
        <f>($H$2-$H$4)/-P34</f>
        <v>1343.9781684135294</v>
      </c>
      <c r="S34" s="7">
        <v>1.06362</v>
      </c>
      <c r="T34" s="20">
        <f>(S34-$C$11)/($C$11*S34*0.0075)</f>
        <v>-0.27401310163127018</v>
      </c>
      <c r="U34" s="21">
        <f>($H$2-$H$4)/-T34</f>
        <v>1089.7289152320006</v>
      </c>
    </row>
    <row r="35" spans="2:21" x14ac:dyDescent="0.35">
      <c r="C35" s="7">
        <v>1.0935699999999999</v>
      </c>
      <c r="D35" s="20">
        <f>(C35-$C$12)/($C$12*C35*0.0075)</f>
        <v>-8.5788801451829363E-2</v>
      </c>
      <c r="E35" s="21">
        <f>($H$2-$H$4)/-D35</f>
        <v>3480.6407706682403</v>
      </c>
      <c r="G35" s="7">
        <v>1.0934600000000001</v>
      </c>
      <c r="H35" s="20">
        <f>(G35-$C$12)/($C$12*G35*0.0075)</f>
        <v>-9.8054207591270412E-2</v>
      </c>
      <c r="I35" s="21">
        <f>($H$2-$H$4)/-H35</f>
        <v>3045.2543275316198</v>
      </c>
      <c r="K35" s="7">
        <v>1.09307</v>
      </c>
      <c r="L35" s="20">
        <f>(K35-$C$12)/($C$12*K35*0.0075)</f>
        <v>-0.14156053942274932</v>
      </c>
      <c r="M35" s="21">
        <f>($H$2-$H$4)/-L35</f>
        <v>2109.3448867715592</v>
      </c>
      <c r="O35" s="7">
        <v>1.09256</v>
      </c>
      <c r="P35" s="20">
        <f>(O35-$C$12)/($C$12*O35*0.0075)</f>
        <v>-0.19850030060998322</v>
      </c>
      <c r="Q35" s="21">
        <f>($H$2-$H$4)/-P35</f>
        <v>1504.2798377756335</v>
      </c>
      <c r="S35" s="7">
        <v>1.0922099999999999</v>
      </c>
      <c r="T35" s="20">
        <f>(S35-$C$12)/($C$12*S35*0.0075)</f>
        <v>-0.23760737577083171</v>
      </c>
      <c r="U35" s="21">
        <f>($H$2-$H$4)/-T35</f>
        <v>1256.6949953943965</v>
      </c>
    </row>
    <row r="36" spans="2:21" x14ac:dyDescent="0.35">
      <c r="C36" s="7">
        <v>1.1163000000000001</v>
      </c>
      <c r="D36" s="20">
        <f>(C36-$C$13)/($C$13*C36*0.0075)</f>
        <v>-8.1263383995794858E-2</v>
      </c>
      <c r="E36" s="21">
        <f>($H$2-$H$4)/-D36</f>
        <v>3674.4716416861461</v>
      </c>
      <c r="G36" s="7">
        <v>1.11619</v>
      </c>
      <c r="H36" s="20">
        <f>(G36-$C$13)/($C$13*G36*0.0075)</f>
        <v>-9.3034357162861209E-2</v>
      </c>
      <c r="I36" s="21">
        <f>($H$2-$H$4)/-H36</f>
        <v>3209.5669718799268</v>
      </c>
      <c r="K36" s="7">
        <v>1.11582</v>
      </c>
      <c r="L36" s="20">
        <f>(K36-$C$13)/($C$13*K36*0.0075)</f>
        <v>-0.1326446626549814</v>
      </c>
      <c r="M36" s="21">
        <f>($H$2-$H$4)/-L36</f>
        <v>2251.1271394061346</v>
      </c>
      <c r="O36" s="7">
        <v>1.1153599999999999</v>
      </c>
      <c r="P36" s="20">
        <f>(O36-$C$13)/($C$13*O36*0.0075)</f>
        <v>-0.18192655338409622</v>
      </c>
      <c r="Q36" s="21">
        <f>($H$2-$H$4)/-P36</f>
        <v>1641.3217006842017</v>
      </c>
      <c r="S36" s="7">
        <v>1.11507</v>
      </c>
      <c r="T36" s="20">
        <f>(S36-$C$13)/($C$13*S36*0.0075)</f>
        <v>-0.21301646858315151</v>
      </c>
      <c r="U36" s="21">
        <f>($H$2-$H$4)/-T36</f>
        <v>1401.7695532467283</v>
      </c>
    </row>
    <row r="37" spans="2:21" x14ac:dyDescent="0.35">
      <c r="C37" s="7">
        <v>1.12764</v>
      </c>
      <c r="D37" s="20">
        <f>(C37-$C$14)/($C$14*C37*0.0075)</f>
        <v>-8.0684862391781992E-2</v>
      </c>
      <c r="E37" s="21">
        <f>($H$2-$H$4)/-D37</f>
        <v>3700.8181107143264</v>
      </c>
      <c r="G37" s="7">
        <v>1.1275500000000001</v>
      </c>
      <c r="H37" s="20">
        <f>(G37-$C$14)/($C$14*G37*0.0075)</f>
        <v>-9.0122753534259803E-2</v>
      </c>
      <c r="I37" s="21">
        <f>($H$2-$H$4)/-H37</f>
        <v>3313.2587308985007</v>
      </c>
      <c r="K37" s="7">
        <v>1.12717</v>
      </c>
      <c r="L37" s="20">
        <f>(K37-$C$14)/($C$14*K37*0.0075)</f>
        <v>-0.12998824317061886</v>
      </c>
      <c r="M37" s="21">
        <f>($H$2-$H$4)/-L37</f>
        <v>2297.1308228857756</v>
      </c>
      <c r="O37" s="7">
        <v>1.1267400000000001</v>
      </c>
      <c r="P37" s="20">
        <f>(O37-$C$14)/($C$14*O37*0.0075)</f>
        <v>-0.17513162169480428</v>
      </c>
      <c r="Q37" s="21">
        <f>($H$2-$H$4)/-P37</f>
        <v>1705.0033404039377</v>
      </c>
      <c r="S37" s="7">
        <v>1.1264799999999999</v>
      </c>
      <c r="T37" s="20">
        <f>(S37-$C$14)/($C$14*S37*0.0075)</f>
        <v>-0.20244433756068592</v>
      </c>
      <c r="U37" s="21">
        <f>($H$2-$H$4)/-T37</f>
        <v>1474.9733363645694</v>
      </c>
    </row>
    <row r="38" spans="2:21" x14ac:dyDescent="0.35">
      <c r="C38" s="7"/>
      <c r="D38" s="8"/>
      <c r="E38" s="9"/>
      <c r="G38" s="7"/>
      <c r="H38" s="8"/>
      <c r="I38" s="9"/>
      <c r="K38" s="7"/>
      <c r="L38" s="8"/>
      <c r="M38" s="9"/>
      <c r="O38" s="7"/>
      <c r="P38" s="8"/>
      <c r="Q38" s="9"/>
      <c r="S38" s="7"/>
      <c r="T38" s="8"/>
      <c r="U38" s="9"/>
    </row>
    <row r="39" spans="2:21" x14ac:dyDescent="0.35">
      <c r="C39" s="7" t="s">
        <v>1</v>
      </c>
      <c r="D39" s="8"/>
      <c r="E39" s="9"/>
      <c r="G39" s="7" t="s">
        <v>1</v>
      </c>
      <c r="H39" s="8"/>
      <c r="I39" s="9"/>
      <c r="K39" s="7" t="s">
        <v>1</v>
      </c>
      <c r="L39" s="8"/>
      <c r="M39" s="9"/>
      <c r="O39" s="7" t="s">
        <v>1</v>
      </c>
      <c r="P39" s="8"/>
      <c r="Q39" s="9"/>
      <c r="S39" s="7" t="s">
        <v>1</v>
      </c>
      <c r="T39" s="8"/>
      <c r="U39" s="9"/>
    </row>
    <row r="40" spans="2:21" x14ac:dyDescent="0.35">
      <c r="C40" s="22">
        <v>8.8899999999999996E-6</v>
      </c>
      <c r="D40" s="23">
        <f>C40*250/SUM(C40:C44)</f>
        <v>36.434426229508205</v>
      </c>
      <c r="E40" s="24">
        <f>(D40-$F$10)/D40</f>
        <v>-3.1417202460808868E-3</v>
      </c>
      <c r="G40" s="22">
        <v>8.8999999999999995E-6</v>
      </c>
      <c r="H40" s="23">
        <f>G40*250/SUM(G40:G44)</f>
        <v>36.463454605047524</v>
      </c>
      <c r="I40" s="24">
        <f>(H40-$F$10)/H40</f>
        <v>-2.3431240930320524E-3</v>
      </c>
      <c r="K40" s="22">
        <v>8.9160000000000007E-6</v>
      </c>
      <c r="L40" s="23">
        <f>K40*250/SUM(K40:K44)</f>
        <v>36.537389764941153</v>
      </c>
      <c r="M40" s="24">
        <f>(L40-$F$10)/L40</f>
        <v>-3.1483472630755924E-4</v>
      </c>
      <c r="O40" s="22">
        <v>8.9239999999999996E-6</v>
      </c>
      <c r="P40" s="23">
        <f>O40*250/SUM(O40:O44)</f>
        <v>36.565378437735603</v>
      </c>
      <c r="Q40" s="24">
        <f>(P40-$F$10)/P40</f>
        <v>4.5084816271993405E-4</v>
      </c>
      <c r="S40" s="22">
        <v>8.9250000000000001E-6</v>
      </c>
      <c r="T40" s="23">
        <f>S40*250/SUM(S40:S44)</f>
        <v>36.568876505777268</v>
      </c>
      <c r="U40" s="24">
        <f>(T40-$F$10)/T40</f>
        <v>5.4646200919845932E-4</v>
      </c>
    </row>
    <row r="41" spans="2:21" x14ac:dyDescent="0.35">
      <c r="C41" s="22">
        <v>1.101E-5</v>
      </c>
      <c r="D41" s="23">
        <f>C41*250/SUM(C40:C44)</f>
        <v>45.122950819672134</v>
      </c>
      <c r="E41" s="24">
        <f>(D41-$F$11)/D41</f>
        <v>-1.327514577440104E-2</v>
      </c>
      <c r="G41" s="22">
        <v>1.098E-5</v>
      </c>
      <c r="H41" s="23">
        <f>G41*250/SUM(G40:G44)</f>
        <v>44.985250737463126</v>
      </c>
      <c r="I41" s="24">
        <f>(H41-$F$11)/H41</f>
        <v>-1.6376786169555773E-2</v>
      </c>
      <c r="K41" s="22">
        <v>1.092E-5</v>
      </c>
      <c r="L41" s="23">
        <f>K41*250/SUM(K40:K44)</f>
        <v>44.74969675113924</v>
      </c>
      <c r="M41" s="24">
        <f>(L41-$F$11)/L41</f>
        <v>-2.172680239247473E-2</v>
      </c>
      <c r="O41" s="22">
        <v>1.0849999999999999E-5</v>
      </c>
      <c r="P41" s="23">
        <f>O41*250/SUM(O40:O44)</f>
        <v>44.457009866588002</v>
      </c>
      <c r="Q41" s="24">
        <f>(P41-$F$11)/P41</f>
        <v>-2.8453436404797305E-2</v>
      </c>
      <c r="S41" s="22">
        <v>1.114E-5</v>
      </c>
      <c r="T41" s="23">
        <f>S41*250/SUM(S40:S44)</f>
        <v>45.644513644185857</v>
      </c>
      <c r="U41" s="24">
        <f>(T41-$F$11)/T41</f>
        <v>-1.6968288016454664E-3</v>
      </c>
    </row>
    <row r="42" spans="2:21" x14ac:dyDescent="0.35">
      <c r="C42" s="22">
        <v>1.6750000000000001E-5</v>
      </c>
      <c r="D42" s="23">
        <f>C42*250/SUM(C40:C44)</f>
        <v>68.647540983606575</v>
      </c>
      <c r="E42" s="24">
        <f>(D42-$F$12)/D42</f>
        <v>2.7313816848469319E-3</v>
      </c>
      <c r="G42" s="22">
        <v>1.6759999999999999E-5</v>
      </c>
      <c r="H42" s="23">
        <f>G42*250/SUM(G40:G44)</f>
        <v>68.666011143887232</v>
      </c>
      <c r="I42" s="24">
        <f>(H42-$F$12)/H42</f>
        <v>2.9996324673855061E-3</v>
      </c>
      <c r="K42" s="22">
        <v>1.6759999999999999E-5</v>
      </c>
      <c r="L42" s="23">
        <f>K42*250/SUM(K40:K44)</f>
        <v>68.681769006327244</v>
      </c>
      <c r="M42" s="24">
        <f>(L42-$F$12)/L42</f>
        <v>3.2283772255872448E-3</v>
      </c>
      <c r="O42" s="22">
        <v>1.6779999999999999E-5</v>
      </c>
      <c r="P42" s="23">
        <f>O42*250/SUM(O40:O44)</f>
        <v>68.754712033303832</v>
      </c>
      <c r="Q42" s="24">
        <f>(P42-$F$12)/P42</f>
        <v>4.2858689555258902E-3</v>
      </c>
      <c r="S42" s="22">
        <v>1.6520000000000001E-5</v>
      </c>
      <c r="T42" s="23">
        <f>S42*250/SUM(S40:S44)</f>
        <v>67.68827337539949</v>
      </c>
      <c r="U42" s="24">
        <f>(T42-$F$12)/T42</f>
        <v>-1.1401752970924089E-2</v>
      </c>
    </row>
    <row r="43" spans="2:21" x14ac:dyDescent="0.35">
      <c r="C43" s="22">
        <v>1.1759999999999999E-5</v>
      </c>
      <c r="D43" s="23">
        <f>C43*250/SUM(C40:C44)</f>
        <v>48.196721311475414</v>
      </c>
      <c r="E43" s="24">
        <f>(D43-$F$13)/D43</f>
        <v>5.4444287998544217E-3</v>
      </c>
      <c r="G43" s="22">
        <v>1.1780000000000001E-5</v>
      </c>
      <c r="H43" s="23">
        <f>G43*250/SUM(G40:G44)</f>
        <v>48.262864634546048</v>
      </c>
      <c r="I43" s="24">
        <f>(H43-$F$13)/H43</f>
        <v>6.807447985634432E-3</v>
      </c>
      <c r="K43" s="22">
        <v>1.181E-5</v>
      </c>
      <c r="L43" s="23">
        <f>K43*250/SUM(K40:K44)</f>
        <v>48.396878995508644</v>
      </c>
      <c r="M43" s="24">
        <f>(L43-$F$13)/L43</f>
        <v>9.557667998444902E-3</v>
      </c>
      <c r="O43" s="22">
        <v>1.185E-5</v>
      </c>
      <c r="P43" s="23">
        <f>O43*250/SUM(O40:O44)</f>
        <v>48.554430130789655</v>
      </c>
      <c r="Q43" s="24">
        <f>(P43-$F$13)/P43</f>
        <v>1.2771490370922189E-2</v>
      </c>
      <c r="S43" s="22">
        <v>1.183E-5</v>
      </c>
      <c r="T43" s="23">
        <f>S43*250/SUM(S40:S44)</f>
        <v>48.471687290010649</v>
      </c>
      <c r="U43" s="24">
        <f>(T43-$F$13)/T43</f>
        <v>1.1086257280190319E-2</v>
      </c>
    </row>
    <row r="44" spans="2:21" ht="15" thickBot="1" x14ac:dyDescent="0.4">
      <c r="C44" s="25">
        <v>1.259E-5</v>
      </c>
      <c r="D44" s="26">
        <f>C44*250/SUM(C40:C44)</f>
        <v>51.598360655737714</v>
      </c>
      <c r="E44" s="27">
        <f>(D44-$F$14)/D44</f>
        <v>5.1081907908136527E-3</v>
      </c>
      <c r="G44" s="25">
        <v>1.26E-5</v>
      </c>
      <c r="H44" s="26">
        <f>G44*250/SUM(G40:G44)</f>
        <v>51.622418879056049</v>
      </c>
      <c r="I44" s="27">
        <f>(H44-$F$14)/H44</f>
        <v>5.5718523131381608E-3</v>
      </c>
      <c r="K44" s="25">
        <v>1.26E-5</v>
      </c>
      <c r="L44" s="26">
        <f>K44*250/SUM(K40:K44)</f>
        <v>51.634265482083734</v>
      </c>
      <c r="M44" s="27">
        <f>(L44-$F$14)/L44</f>
        <v>5.8000069192938337E-3</v>
      </c>
      <c r="O44" s="25">
        <v>1.261E-5</v>
      </c>
      <c r="P44" s="26">
        <f>O44*250/SUM(O40:O44)</f>
        <v>51.668469531582915</v>
      </c>
      <c r="Q44" s="27">
        <f>(P44-$F$14)/P44</f>
        <v>6.4581581299588062E-3</v>
      </c>
      <c r="S44" s="25">
        <v>1.26E-5</v>
      </c>
      <c r="T44" s="26">
        <f>S44*250/SUM(S40:S44)</f>
        <v>51.626649184626729</v>
      </c>
      <c r="U44" s="27">
        <f>(T44-$F$14)/T44</f>
        <v>5.6533361010507998E-3</v>
      </c>
    </row>
    <row r="45" spans="2:21" ht="15" thickBot="1" x14ac:dyDescent="0.4"/>
    <row r="46" spans="2:21" ht="15" thickBot="1" x14ac:dyDescent="0.4">
      <c r="B46">
        <f>B31+5</f>
        <v>11</v>
      </c>
      <c r="C46" s="100" t="str">
        <f>"FE " &amp; B46</f>
        <v>FE 11</v>
      </c>
      <c r="D46" s="101"/>
      <c r="E46" s="102"/>
      <c r="G46" s="100" t="str">
        <f>"FE " &amp; B46+1</f>
        <v>FE 12</v>
      </c>
      <c r="H46" s="101"/>
      <c r="I46" s="102"/>
      <c r="K46" s="100" t="str">
        <f>"FE " &amp;B46+2</f>
        <v>FE 13</v>
      </c>
      <c r="L46" s="101"/>
      <c r="M46" s="102"/>
      <c r="O46" s="100" t="str">
        <f>"FE " &amp; B46+3</f>
        <v>FE 14</v>
      </c>
      <c r="P46" s="101"/>
      <c r="Q46" s="102"/>
      <c r="S46" s="100" t="str">
        <f>"FE " &amp; B46+4</f>
        <v>FE 15</v>
      </c>
      <c r="T46" s="101"/>
      <c r="U46" s="102"/>
    </row>
    <row r="47" spans="2:21" x14ac:dyDescent="0.35">
      <c r="C47" s="17" t="s">
        <v>0</v>
      </c>
      <c r="D47" s="18" t="s">
        <v>2</v>
      </c>
      <c r="E47" s="19" t="s">
        <v>6</v>
      </c>
      <c r="G47" s="17" t="s">
        <v>0</v>
      </c>
      <c r="H47" s="18" t="s">
        <v>2</v>
      </c>
      <c r="I47" s="19" t="s">
        <v>6</v>
      </c>
      <c r="K47" s="17" t="s">
        <v>0</v>
      </c>
      <c r="L47" s="18" t="s">
        <v>2</v>
      </c>
      <c r="M47" s="19" t="s">
        <v>6</v>
      </c>
      <c r="O47" s="17" t="s">
        <v>0</v>
      </c>
      <c r="P47" s="18" t="s">
        <v>2</v>
      </c>
      <c r="Q47" s="19" t="s">
        <v>6</v>
      </c>
      <c r="S47" s="17" t="s">
        <v>0</v>
      </c>
      <c r="T47" s="18" t="s">
        <v>2</v>
      </c>
      <c r="U47" s="19" t="s">
        <v>6</v>
      </c>
    </row>
    <row r="48" spans="2:21" x14ac:dyDescent="0.35">
      <c r="C48" s="7">
        <v>1.04139</v>
      </c>
      <c r="D48" s="20">
        <f>(C48-$C$10)/($C$10*C48*0.0075)</f>
        <v>-0.32742447327864044</v>
      </c>
      <c r="E48" s="21">
        <f>($H$2-$H$4)/-D48</f>
        <v>911.96603909900591</v>
      </c>
      <c r="G48" s="7">
        <v>1.04176</v>
      </c>
      <c r="H48" s="20">
        <f>(G48-$C$10)/($C$10*G48*0.0075)</f>
        <v>-0.28195086884209197</v>
      </c>
      <c r="I48" s="21">
        <f>($H$2-$H$4)/-H48</f>
        <v>1059.0497600744493</v>
      </c>
      <c r="K48" s="7">
        <v>1.0426200000000001</v>
      </c>
      <c r="L48" s="20">
        <f>(K48-$C$10)/($C$10*K48*0.0075)</f>
        <v>-0.17638015495239942</v>
      </c>
      <c r="M48" s="21">
        <f>($H$2-$H$4)/-L48</f>
        <v>1692.9342197288843</v>
      </c>
      <c r="O48" s="7">
        <v>1.0430999999999999</v>
      </c>
      <c r="P48" s="20">
        <f>(O48-$C$10)/($C$10*O48*0.0075)</f>
        <v>-0.1175326604393948</v>
      </c>
      <c r="Q48" s="21">
        <f>($H$2-$H$4)/-P48</f>
        <v>2540.5704157779346</v>
      </c>
      <c r="S48" s="7">
        <v>1.04331</v>
      </c>
      <c r="T48" s="20">
        <f>(S48-$C$10)/($C$10*S48*0.0075)</f>
        <v>-9.180390873183078E-2</v>
      </c>
      <c r="U48" s="21">
        <f>($H$2-$H$4)/-T48</f>
        <v>3252.5848204594768</v>
      </c>
    </row>
    <row r="49" spans="2:21" x14ac:dyDescent="0.35">
      <c r="C49" s="7">
        <v>1.0634600000000001</v>
      </c>
      <c r="D49" s="20">
        <f>(C49-$C$11)/($C$11*C49*0.0075)</f>
        <v>-0.29287350882161445</v>
      </c>
      <c r="E49" s="21">
        <f>($H$2-$H$4)/-D49</f>
        <v>1019.5527796331812</v>
      </c>
      <c r="G49" s="7">
        <v>1.0637099999999999</v>
      </c>
      <c r="H49" s="20">
        <f>(G49-$C$11)/($C$11*G49*0.0075)</f>
        <v>-0.26340661597753773</v>
      </c>
      <c r="I49" s="21">
        <f>($H$2-$H$4)/-H49</f>
        <v>1133.6085803762176</v>
      </c>
      <c r="K49" s="7">
        <v>1.06447</v>
      </c>
      <c r="L49" s="20">
        <f>(K49-$C$11)/($C$11*K49*0.0075)</f>
        <v>-0.17391225722011985</v>
      </c>
      <c r="M49" s="21">
        <f>($H$2-$H$4)/-L49</f>
        <v>1716.957762339106</v>
      </c>
      <c r="O49" s="7">
        <v>1.0649599999999999</v>
      </c>
      <c r="P49" s="20">
        <f>(O49-$C$11)/($C$11*O49*0.0075)</f>
        <v>-0.11627967288118406</v>
      </c>
      <c r="Q49" s="21">
        <f>($H$2-$H$4)/-P49</f>
        <v>2567.9466806301821</v>
      </c>
      <c r="S49" s="7">
        <v>1.06508</v>
      </c>
      <c r="T49" s="20">
        <f>(S49-$C$11)/($C$11*S49*0.0075)</f>
        <v>-0.10217365412057125</v>
      </c>
      <c r="U49" s="21">
        <f>($H$2-$H$4)/-T49</f>
        <v>2922.4754910657643</v>
      </c>
    </row>
    <row r="50" spans="2:21" x14ac:dyDescent="0.35">
      <c r="C50" s="7">
        <v>1.0920399999999999</v>
      </c>
      <c r="D50" s="20">
        <f>(C50-$C$12)/($C$12*C50*0.0075)</f>
        <v>-0.25661128569148839</v>
      </c>
      <c r="E50" s="21">
        <f>($H$2-$H$4)/-D50</f>
        <v>1163.6276993639035</v>
      </c>
      <c r="G50" s="7">
        <v>1.0921799999999999</v>
      </c>
      <c r="H50" s="20">
        <f>(G50-$C$12)/($C$12*G50*0.0075)</f>
        <v>-0.24096057705144411</v>
      </c>
      <c r="I50" s="21">
        <f>($H$2-$H$4)/-H50</f>
        <v>1239.2068597024074</v>
      </c>
      <c r="K50" s="7">
        <v>1.0928599999999999</v>
      </c>
      <c r="L50" s="20">
        <f>(K50-$C$12)/($C$12*K50*0.0075)</f>
        <v>-0.16499988736027918</v>
      </c>
      <c r="M50" s="21">
        <f>($H$2-$H$4)/-L50</f>
        <v>1809.6982051145492</v>
      </c>
      <c r="O50" s="7">
        <v>1.0932999999999999</v>
      </c>
      <c r="P50" s="20">
        <f>(O50-$C$12)/($C$12*O50*0.0075)</f>
        <v>-0.11589920422956138</v>
      </c>
      <c r="Q50" s="21">
        <f>($H$2-$H$4)/-P50</f>
        <v>2576.3766195371236</v>
      </c>
      <c r="S50" s="7">
        <v>1.0934200000000001</v>
      </c>
      <c r="T50" s="20">
        <f>(S50-$C$12)/($C$12*S50*0.0075)</f>
        <v>-0.10251496714035574</v>
      </c>
      <c r="U50" s="21">
        <f>($H$2-$H$4)/-T50</f>
        <v>2912.7454100548994</v>
      </c>
    </row>
    <row r="51" spans="2:21" x14ac:dyDescent="0.35">
      <c r="C51" s="7">
        <v>1.1149</v>
      </c>
      <c r="D51" s="20">
        <f>(C51-$C$13)/($C$13*C51*0.0075)</f>
        <v>-0.23124911084515501</v>
      </c>
      <c r="E51" s="21">
        <f>($H$2-$H$4)/-D51</f>
        <v>1291.2482080847581</v>
      </c>
      <c r="G51" s="7">
        <v>1.11497</v>
      </c>
      <c r="H51" s="20">
        <f>(G51-$C$13)/($C$13*G51*0.0075)</f>
        <v>-0.22374087892492545</v>
      </c>
      <c r="I51" s="21">
        <f>($H$2-$H$4)/-H51</f>
        <v>1334.579543241148</v>
      </c>
      <c r="K51" s="7">
        <v>1.1155900000000001</v>
      </c>
      <c r="L51" s="20">
        <f>(K51-$C$13)/($C$13*K51*0.0075)</f>
        <v>-0.15728052782211224</v>
      </c>
      <c r="M51" s="21">
        <f>($H$2-$H$4)/-L51</f>
        <v>1898.5185523901803</v>
      </c>
      <c r="O51" s="7">
        <v>1.1160099999999999</v>
      </c>
      <c r="P51" s="20">
        <f>(O51-$C$13)/($C$13*O51*0.0075)</f>
        <v>-0.11230095482572872</v>
      </c>
      <c r="Q51" s="21">
        <f>($H$2-$H$4)/-P51</f>
        <v>2658.9266356940116</v>
      </c>
      <c r="S51" s="7">
        <v>1.11612</v>
      </c>
      <c r="T51" s="20">
        <f>(S51-$C$13)/($C$13*S51*0.0075)</f>
        <v>-0.10052618448549733</v>
      </c>
      <c r="U51" s="21">
        <f>($H$2-$H$4)/-T51</f>
        <v>2970.3703719410373</v>
      </c>
    </row>
    <row r="52" spans="2:21" x14ac:dyDescent="0.35">
      <c r="C52" s="7">
        <v>1.1263000000000001</v>
      </c>
      <c r="D52" s="20">
        <f>(C52-$C$14)/($C$14*C52*0.0075)</f>
        <v>-0.22136052775950696</v>
      </c>
      <c r="E52" s="21">
        <f>($H$2-$H$4)/-D52</f>
        <v>1348.9306473121912</v>
      </c>
      <c r="G52" s="7">
        <v>1.1263399999999999</v>
      </c>
      <c r="H52" s="20">
        <f>(G52-$C$14)/($C$14*G52*0.0075)</f>
        <v>-0.21715640744551276</v>
      </c>
      <c r="I52" s="21">
        <f>($H$2-$H$4)/-H52</f>
        <v>1375.0457723653512</v>
      </c>
      <c r="K52" s="7">
        <v>1.1269400000000001</v>
      </c>
      <c r="L52" s="20">
        <f>(K52-$C$14)/($C$14*K52*0.0075)</f>
        <v>-0.1541304161370875</v>
      </c>
      <c r="M52" s="21">
        <f>($H$2-$H$4)/-L52</f>
        <v>1937.320403614674</v>
      </c>
      <c r="O52" s="7">
        <v>1.1273599999999999</v>
      </c>
      <c r="P52" s="20">
        <f>(O52-$C$14)/($C$14*O52*0.0075)</f>
        <v>-0.11005213898054188</v>
      </c>
      <c r="Q52" s="21">
        <f>($H$2-$H$4)/-P52</f>
        <v>2713.259394738297</v>
      </c>
      <c r="S52" s="7">
        <v>1.1274599999999999</v>
      </c>
      <c r="T52" s="20">
        <f>(S52-$C$14)/($C$14*S52*0.0075)</f>
        <v>-9.9562151444544819E-2</v>
      </c>
      <c r="U52" s="21">
        <f>($H$2-$H$4)/-T52</f>
        <v>2999.1316546259791</v>
      </c>
    </row>
    <row r="53" spans="2:21" x14ac:dyDescent="0.35">
      <c r="C53" s="7"/>
      <c r="D53" s="8"/>
      <c r="E53" s="9"/>
      <c r="G53" s="7"/>
      <c r="H53" s="8"/>
      <c r="I53" s="9"/>
      <c r="K53" s="7"/>
      <c r="L53" s="8"/>
      <c r="M53" s="9"/>
      <c r="O53" s="7"/>
      <c r="P53" s="8"/>
      <c r="Q53" s="9"/>
      <c r="S53" s="7"/>
      <c r="T53" s="8"/>
      <c r="U53" s="9"/>
    </row>
    <row r="54" spans="2:21" x14ac:dyDescent="0.35">
      <c r="C54" s="7" t="s">
        <v>1</v>
      </c>
      <c r="D54" s="8"/>
      <c r="E54" s="9"/>
      <c r="G54" s="7" t="s">
        <v>1</v>
      </c>
      <c r="H54" s="8"/>
      <c r="I54" s="9"/>
      <c r="K54" s="7" t="s">
        <v>1</v>
      </c>
      <c r="L54" s="8"/>
      <c r="M54" s="9"/>
      <c r="O54" s="7" t="s">
        <v>1</v>
      </c>
      <c r="P54" s="8"/>
      <c r="Q54" s="9"/>
      <c r="S54" s="7" t="s">
        <v>1</v>
      </c>
      <c r="T54" s="8"/>
      <c r="U54" s="9"/>
    </row>
    <row r="55" spans="2:21" x14ac:dyDescent="0.35">
      <c r="C55" s="22">
        <v>8.9560000000000003E-6</v>
      </c>
      <c r="D55" s="23">
        <f>C55*250/SUM(C55:C59)</f>
        <v>36.701308068058886</v>
      </c>
      <c r="E55" s="24">
        <f>(D55-$F$10)/D55</f>
        <v>4.1528510027069388E-3</v>
      </c>
      <c r="G55" s="22">
        <v>8.9749999999999996E-6</v>
      </c>
      <c r="H55" s="23">
        <f>G55*250/SUM(G55:G59)</f>
        <v>36.773744161271821</v>
      </c>
      <c r="I55" s="24">
        <f>(H55-$F$10)/H55</f>
        <v>6.1144482932698439E-3</v>
      </c>
      <c r="K55" s="22">
        <v>8.9430000000000006E-6</v>
      </c>
      <c r="L55" s="23">
        <f>K55*250/SUM(K55:K59)</f>
        <v>36.643830003441892</v>
      </c>
      <c r="M55" s="24">
        <f>(L55-$F$10)/L55</f>
        <v>2.5908044924666234E-3</v>
      </c>
      <c r="O55" s="22">
        <v>8.9209999999999998E-6</v>
      </c>
      <c r="P55" s="23">
        <f>O55*250/SUM(O55:O59)</f>
        <v>36.554883545590144</v>
      </c>
      <c r="Q55" s="24">
        <f>(P55-$F$10)/P55</f>
        <v>1.6387800920995081E-4</v>
      </c>
      <c r="S55" s="22">
        <v>8.9090000000000006E-6</v>
      </c>
      <c r="T55" s="23">
        <f>S55*250/SUM(S55:S59)</f>
        <v>36.500925941100313</v>
      </c>
      <c r="U55" s="24">
        <f>(T55-$F$10)/T55</f>
        <v>-1.3141327709023114E-3</v>
      </c>
    </row>
    <row r="56" spans="2:21" x14ac:dyDescent="0.35">
      <c r="C56" s="22">
        <v>1.119E-5</v>
      </c>
      <c r="D56" s="23">
        <f>C56*250/SUM(C55:C59)</f>
        <v>45.856145297183893</v>
      </c>
      <c r="E56" s="24">
        <f>(D56-$F$11)/D56</f>
        <v>2.9261231344214819E-3</v>
      </c>
      <c r="G56" s="22">
        <v>1.1219999999999999E-5</v>
      </c>
      <c r="H56" s="23">
        <f>G56*250/SUM(G55:G59)</f>
        <v>45.972301892977136</v>
      </c>
      <c r="I56" s="24">
        <f>(H56-$F$11)/H56</f>
        <v>5.4453945766193479E-3</v>
      </c>
      <c r="K56" s="22">
        <v>1.1199999999999999E-5</v>
      </c>
      <c r="L56" s="23">
        <f>K56*250/SUM(K55:K59)</f>
        <v>45.891859111992524</v>
      </c>
      <c r="M56" s="24">
        <f>(L56-$F$11)/L56</f>
        <v>3.7020627559129814E-3</v>
      </c>
      <c r="O56" s="22">
        <v>1.1209999999999999E-5</v>
      </c>
      <c r="P56" s="23">
        <f>O56*250/SUM(O55:O59)</f>
        <v>45.934339709232766</v>
      </c>
      <c r="Q56" s="24">
        <f>(P56-$F$11)/P56</f>
        <v>4.6234503642090781E-3</v>
      </c>
      <c r="S56" s="22">
        <v>1.1209999999999999E-5</v>
      </c>
      <c r="T56" s="23">
        <f>S56*250/SUM(S55:S59)</f>
        <v>45.92831740933152</v>
      </c>
      <c r="U56" s="24">
        <f>(T56-$F$11)/T56</f>
        <v>4.4929327133413155E-3</v>
      </c>
    </row>
    <row r="57" spans="2:21" x14ac:dyDescent="0.35">
      <c r="C57" s="22">
        <v>1.6509999999999999E-5</v>
      </c>
      <c r="D57" s="23">
        <f>C57*250/SUM(C55:C59)</f>
        <v>67.657279611841474</v>
      </c>
      <c r="E57" s="24">
        <f>(D57-$F$12)/D57</f>
        <v>-1.1865075572329081E-2</v>
      </c>
      <c r="G57" s="22">
        <v>1.6779999999999999E-5</v>
      </c>
      <c r="H57" s="23">
        <f>G57*250/SUM(G55:G59)</f>
        <v>68.753585183971154</v>
      </c>
      <c r="I57" s="24">
        <f>(H57-$F$12)/H57</f>
        <v>4.2695495184943031E-3</v>
      </c>
      <c r="K57" s="22">
        <v>1.677E-5</v>
      </c>
      <c r="L57" s="23">
        <f>K57*250/SUM(K55:K59)</f>
        <v>68.714864045367378</v>
      </c>
      <c r="M57" s="24">
        <f>(L57-$F$12)/L57</f>
        <v>3.7084508781820799E-3</v>
      </c>
      <c r="O57" s="22">
        <v>1.6759999999999999E-5</v>
      </c>
      <c r="P57" s="23">
        <f>O57*250/SUM(O55:O59)</f>
        <v>68.676140368130334</v>
      </c>
      <c r="Q57" s="24">
        <f>(P57-$F$12)/P57</f>
        <v>3.1466826690866906E-3</v>
      </c>
      <c r="S57" s="22">
        <v>1.6759999999999999E-5</v>
      </c>
      <c r="T57" s="23">
        <f>S57*250/SUM(S55:S59)</f>
        <v>68.667136465691001</v>
      </c>
      <c r="U57" s="24">
        <f>(T57-$F$12)/T57</f>
        <v>3.0159713786856905E-3</v>
      </c>
    </row>
    <row r="58" spans="2:21" x14ac:dyDescent="0.35">
      <c r="C58" s="22">
        <v>1.181E-5</v>
      </c>
      <c r="D58" s="23">
        <f>C58*250/SUM(C55:C59)</f>
        <v>48.396878995508651</v>
      </c>
      <c r="E58" s="24">
        <f>(D58-$F$13)/D58</f>
        <v>9.5576679984450477E-3</v>
      </c>
      <c r="G58" s="22">
        <v>1.181E-5</v>
      </c>
      <c r="H58" s="23">
        <f>G58*250/SUM(G55:G59)</f>
        <v>48.389740227812837</v>
      </c>
      <c r="I58" s="24">
        <f>(H58-$F$13)/H58</f>
        <v>9.4115515346869846E-3</v>
      </c>
      <c r="K58" s="22">
        <v>1.1790000000000001E-5</v>
      </c>
      <c r="L58" s="23">
        <f>K58*250/SUM(K55:K59)</f>
        <v>48.309376690213554</v>
      </c>
      <c r="M58" s="24">
        <f>(L58-$F$13)/L58</f>
        <v>7.7636894118915997E-3</v>
      </c>
      <c r="O58" s="22">
        <v>1.1759999999999999E-5</v>
      </c>
      <c r="P58" s="23">
        <f>O58*250/SUM(O55:O59)</f>
        <v>48.188031666420819</v>
      </c>
      <c r="Q58" s="24">
        <f>(P58-$F$13)/P58</f>
        <v>5.2650827132446724E-3</v>
      </c>
      <c r="S58" s="22">
        <v>1.1749999999999999E-5</v>
      </c>
      <c r="T58" s="23">
        <f>S58*250/SUM(S55:S59)</f>
        <v>48.140743047247582</v>
      </c>
      <c r="U58" s="24">
        <f>(T58-$F$13)/T58</f>
        <v>4.2879552801319762E-3</v>
      </c>
    </row>
    <row r="59" spans="2:21" ht="15" thickBot="1" x14ac:dyDescent="0.4">
      <c r="C59" s="25">
        <v>1.254E-5</v>
      </c>
      <c r="D59" s="26">
        <f>C59*250/SUM(C55:C59)</f>
        <v>51.388388027407153</v>
      </c>
      <c r="E59" s="27">
        <f>(D59-$F$14)/D59</f>
        <v>1.0430691533576013E-3</v>
      </c>
      <c r="G59" s="25">
        <v>1.223E-5</v>
      </c>
      <c r="H59" s="26">
        <f>G59*250/SUM(G55:G59)</f>
        <v>50.110628533967059</v>
      </c>
      <c r="I59" s="27">
        <f>(H59-$F$14)/H59</f>
        <v>-2.4429105897527295E-2</v>
      </c>
      <c r="K59" s="25">
        <v>1.2310000000000001E-5</v>
      </c>
      <c r="L59" s="26">
        <f>K59*250/SUM(K55:K59)</f>
        <v>50.440070148984645</v>
      </c>
      <c r="M59" s="27">
        <f>(L59-$F$14)/L59</f>
        <v>-1.7738203642215962E-2</v>
      </c>
      <c r="O59" s="25">
        <v>1.236E-5</v>
      </c>
      <c r="P59" s="26">
        <f>O59*250/SUM(O55:O59)</f>
        <v>50.646604710625958</v>
      </c>
      <c r="Q59" s="27">
        <f>(P59-$F$14)/P59</f>
        <v>-1.358791331266972E-2</v>
      </c>
      <c r="S59" s="25">
        <v>1.239E-5</v>
      </c>
      <c r="T59" s="26">
        <f>S59*250/SUM(S55:S59)</f>
        <v>50.762877136629577</v>
      </c>
      <c r="U59" s="27">
        <f>(T59-$F$14)/T59</f>
        <v>-1.1266289080623004E-2</v>
      </c>
    </row>
    <row r="60" spans="2:21" ht="15" thickBot="1" x14ac:dyDescent="0.4"/>
    <row r="61" spans="2:21" ht="15" thickBot="1" x14ac:dyDescent="0.4">
      <c r="B61">
        <f>B46+5</f>
        <v>16</v>
      </c>
      <c r="C61" s="100" t="str">
        <f>"FE " &amp; B61</f>
        <v>FE 16</v>
      </c>
      <c r="D61" s="101"/>
      <c r="E61" s="102"/>
      <c r="G61" s="100" t="str">
        <f>"FE " &amp; B61+1</f>
        <v>FE 17</v>
      </c>
      <c r="H61" s="101"/>
      <c r="I61" s="102"/>
      <c r="K61" s="100" t="str">
        <f>"FE " &amp;B61+2</f>
        <v>FE 18</v>
      </c>
      <c r="L61" s="101"/>
      <c r="M61" s="102"/>
      <c r="O61" s="100" t="str">
        <f>"FE " &amp; B61+3</f>
        <v>FE 19</v>
      </c>
      <c r="P61" s="101"/>
      <c r="Q61" s="102"/>
      <c r="S61" s="100" t="str">
        <f>"FE " &amp; B61+4</f>
        <v>FE 20</v>
      </c>
      <c r="T61" s="101"/>
      <c r="U61" s="102"/>
    </row>
    <row r="62" spans="2:21" x14ac:dyDescent="0.35">
      <c r="C62" s="17" t="s">
        <v>0</v>
      </c>
      <c r="D62" s="18" t="s">
        <v>2</v>
      </c>
      <c r="E62" s="19" t="s">
        <v>6</v>
      </c>
      <c r="G62" s="17" t="s">
        <v>0</v>
      </c>
      <c r="H62" s="18" t="s">
        <v>2</v>
      </c>
      <c r="I62" s="19" t="s">
        <v>6</v>
      </c>
      <c r="K62" s="17" t="s">
        <v>0</v>
      </c>
      <c r="L62" s="18" t="s">
        <v>2</v>
      </c>
      <c r="M62" s="19" t="s">
        <v>6</v>
      </c>
      <c r="O62" s="17" t="s">
        <v>0</v>
      </c>
      <c r="P62" s="18" t="s">
        <v>2</v>
      </c>
      <c r="Q62" s="19" t="s">
        <v>6</v>
      </c>
      <c r="S62" s="17" t="s">
        <v>0</v>
      </c>
      <c r="T62" s="18" t="s">
        <v>2</v>
      </c>
      <c r="U62" s="19" t="s">
        <v>6</v>
      </c>
    </row>
    <row r="63" spans="2:21" x14ac:dyDescent="0.35">
      <c r="C63" s="7">
        <v>1.0432999999999999</v>
      </c>
      <c r="D63" s="20">
        <f>(C63-$C$10)/($C$10*C63*0.0075)</f>
        <v>-9.3028852518548311E-2</v>
      </c>
      <c r="E63" s="21">
        <f>($H$2-$H$4)/-D63</f>
        <v>3209.7568863430242</v>
      </c>
      <c r="G63" s="7">
        <v>1.0430600000000001</v>
      </c>
      <c r="H63" s="20">
        <f>(G63-$C$10)/($C$10*G63*0.0075)</f>
        <v>-0.12243454965069722</v>
      </c>
      <c r="I63" s="21">
        <f>($H$2-$H$4)/-H63</f>
        <v>2438.854072252469</v>
      </c>
      <c r="K63" s="7">
        <v>1.0425800000000001</v>
      </c>
      <c r="L63" s="20">
        <f>(K63-$C$10)/($C$10*K63*0.0075)</f>
        <v>-0.18128655873968674</v>
      </c>
      <c r="M63" s="21">
        <f>($H$2-$H$4)/-L63</f>
        <v>1647.1160469694069</v>
      </c>
      <c r="O63" s="7">
        <v>1.0417799999999999</v>
      </c>
      <c r="P63" s="20">
        <f>(O63-$C$10)/($C$10*O63*0.0075)</f>
        <v>-0.27949375635717327</v>
      </c>
      <c r="Q63" s="21">
        <f>($H$2-$H$4)/-P63</f>
        <v>1068.3601805344458</v>
      </c>
      <c r="S63" s="7">
        <v>1.0413399999999999</v>
      </c>
      <c r="T63" s="20">
        <f>(S63-$C$10)/($C$10*S63*0.0075)</f>
        <v>-0.33357203343345149</v>
      </c>
      <c r="U63" s="21">
        <f>($H$2-$H$4)/-T63</f>
        <v>895.15897638814351</v>
      </c>
    </row>
    <row r="64" spans="2:21" x14ac:dyDescent="0.35">
      <c r="C64" s="7">
        <v>1.0650599999999999</v>
      </c>
      <c r="D64" s="20">
        <f>(C64-$C$11)/($C$11*C64*0.0075)</f>
        <v>-0.1045244365083218</v>
      </c>
      <c r="E64" s="21">
        <f>($H$2-$H$4)/-D64</f>
        <v>2856.748239692512</v>
      </c>
      <c r="G64" s="7">
        <v>1.0649200000000001</v>
      </c>
      <c r="H64" s="20">
        <f>(G64-$C$11)/($C$11*G64*0.0075)</f>
        <v>-0.12098238559245818</v>
      </c>
      <c r="I64" s="21">
        <f>($H$2-$H$4)/-H64</f>
        <v>2468.1278893430435</v>
      </c>
      <c r="K64" s="7">
        <v>1.06443</v>
      </c>
      <c r="L64" s="20">
        <f>(K64-$C$11)/($C$11*K64*0.0075)</f>
        <v>-0.17861930054273512</v>
      </c>
      <c r="M64" s="21">
        <f>($H$2-$H$4)/-L64</f>
        <v>1671.7118424084256</v>
      </c>
      <c r="O64" s="7">
        <v>1.0637399999999999</v>
      </c>
      <c r="P64" s="20">
        <f>(O64-$C$11)/($C$11*O64*0.0075)</f>
        <v>-0.25987151959714933</v>
      </c>
      <c r="Q64" s="21">
        <f>($H$2-$H$4)/-P64</f>
        <v>1149.0293375083475</v>
      </c>
      <c r="S64" s="7">
        <v>1.06342</v>
      </c>
      <c r="T64" s="20">
        <f>(S64-$C$11)/($C$11*S64*0.0075)</f>
        <v>-0.2975894973999329</v>
      </c>
      <c r="U64" s="21">
        <f>($H$2-$H$4)/-T64</f>
        <v>1003.3956258836282</v>
      </c>
    </row>
    <row r="65" spans="2:21" x14ac:dyDescent="0.35">
      <c r="C65" s="7">
        <v>1.0934200000000001</v>
      </c>
      <c r="D65" s="20">
        <f>(C65-$C$12)/($C$12*C65*0.0075)</f>
        <v>-0.10251496714035574</v>
      </c>
      <c r="E65" s="21">
        <f>($H$2-$H$4)/-D65</f>
        <v>2912.7454100548994</v>
      </c>
      <c r="G65" s="7">
        <v>1.09327</v>
      </c>
      <c r="H65" s="20">
        <f>(G65-$C$12)/($C$12*G65*0.0075)</f>
        <v>-0.11924572259146009</v>
      </c>
      <c r="I65" s="21">
        <f>($H$2-$H$4)/-H65</f>
        <v>2504.0730477437232</v>
      </c>
      <c r="K65" s="7">
        <v>1.0928199999999999</v>
      </c>
      <c r="L65" s="20">
        <f>(K65-$C$12)/($C$12*K65*0.0075)</f>
        <v>-0.16946554641973238</v>
      </c>
      <c r="M65" s="21">
        <f>($H$2-$H$4)/-L65</f>
        <v>1762.0100740738612</v>
      </c>
      <c r="O65" s="7">
        <v>1.0922099999999999</v>
      </c>
      <c r="P65" s="20">
        <f>(O65-$C$12)/($C$12*O65*0.0075)</f>
        <v>-0.23760737577083171</v>
      </c>
      <c r="Q65" s="21">
        <f>($H$2-$H$4)/-P65</f>
        <v>1256.6949953943965</v>
      </c>
      <c r="S65" s="7">
        <v>1.0920099999999999</v>
      </c>
      <c r="T65" s="20">
        <f>(S65-$C$12)/($C$12*S65*0.0075)</f>
        <v>-0.25996553106649128</v>
      </c>
      <c r="U65" s="21">
        <f>($H$2-$H$4)/-T65</f>
        <v>1148.6138134352404</v>
      </c>
    </row>
    <row r="66" spans="2:21" x14ac:dyDescent="0.35">
      <c r="C66" s="7">
        <v>1.1161099999999999</v>
      </c>
      <c r="D66" s="20">
        <f>(C66-$C$13)/($C$13*C66*0.0075)</f>
        <v>-0.10159652224525552</v>
      </c>
      <c r="E66" s="21">
        <f>($H$2-$H$4)/-D66</f>
        <v>2939.0769821744011</v>
      </c>
      <c r="G66" s="7">
        <v>1.1159699999999999</v>
      </c>
      <c r="H66" s="20">
        <f>(G66-$C$13)/($C$13*G66*0.0075)</f>
        <v>-0.1165832650123485</v>
      </c>
      <c r="I66" s="21">
        <f>($H$2-$H$4)/-H66</f>
        <v>2561.2595424255128</v>
      </c>
      <c r="K66" s="7">
        <v>1.11555</v>
      </c>
      <c r="L66" s="20">
        <f>(K66-$C$13)/($C$13*K66*0.0075)</f>
        <v>-0.16156606310236135</v>
      </c>
      <c r="M66" s="21">
        <f>($H$2-$H$4)/-L66</f>
        <v>1848.1604011779368</v>
      </c>
      <c r="O66" s="7">
        <v>1.1149899999999999</v>
      </c>
      <c r="P66" s="20">
        <f>(O66-$C$13)/($C$13*O66*0.0075)</f>
        <v>-0.22159584296231613</v>
      </c>
      <c r="Q66" s="21">
        <f>($H$2-$H$4)/-P66</f>
        <v>1347.4982021696994</v>
      </c>
      <c r="S66" s="7">
        <v>1.11486</v>
      </c>
      <c r="T66" s="20">
        <f>(S66-$C$13)/($C$13*S66*0.0075)</f>
        <v>-0.23553995240840314</v>
      </c>
      <c r="U66" s="21">
        <f>($H$2-$H$4)/-T66</f>
        <v>1267.7254832855572</v>
      </c>
    </row>
    <row r="67" spans="2:21" x14ac:dyDescent="0.35">
      <c r="C67" s="7">
        <v>1.12744</v>
      </c>
      <c r="D67" s="20">
        <f>(C67-$C$14)/($C$14*C67*0.0075)</f>
        <v>-0.10166000008367933</v>
      </c>
      <c r="E67" s="21">
        <f>($H$2-$H$4)/-D67</f>
        <v>2937.241783928916</v>
      </c>
      <c r="G67" s="7">
        <v>1.12731</v>
      </c>
      <c r="H67" s="20">
        <f>(G67-$C$14)/($C$14*G67*0.0075)</f>
        <v>-0.11529783064801088</v>
      </c>
      <c r="I67" s="21">
        <f>($H$2-$H$4)/-H67</f>
        <v>2589.8145552416036</v>
      </c>
      <c r="K67" s="7">
        <v>1.1268899999999999</v>
      </c>
      <c r="L67" s="20">
        <f>(K67-$C$14)/($C$14*K67*0.0075)</f>
        <v>-0.15938001866043813</v>
      </c>
      <c r="M67" s="21">
        <f>($H$2-$H$4)/-L67</f>
        <v>1873.5096313181671</v>
      </c>
      <c r="O67" s="7">
        <v>1.12636</v>
      </c>
      <c r="P67" s="20">
        <f>(O67-$C$14)/($C$14*O67*0.0075)</f>
        <v>-0.2150544592630026</v>
      </c>
      <c r="Q67" s="21">
        <f>($H$2-$H$4)/-P67</f>
        <v>1388.4855074538339</v>
      </c>
      <c r="S67" s="7">
        <v>1.12626</v>
      </c>
      <c r="T67" s="20">
        <f>(S67-$C$14)/($C$14*S67*0.0075)</f>
        <v>-0.22556494669873106</v>
      </c>
      <c r="U67" s="21">
        <f>($H$2-$H$4)/-T67</f>
        <v>1323.7872478422635</v>
      </c>
    </row>
    <row r="68" spans="2:21" x14ac:dyDescent="0.35">
      <c r="C68" s="7"/>
      <c r="D68" s="8"/>
      <c r="E68" s="9"/>
      <c r="G68" s="7"/>
      <c r="H68" s="8"/>
      <c r="I68" s="9"/>
      <c r="K68" s="7"/>
      <c r="L68" s="8"/>
      <c r="M68" s="9"/>
      <c r="O68" s="7"/>
      <c r="P68" s="8"/>
      <c r="Q68" s="9"/>
      <c r="S68" s="7"/>
      <c r="T68" s="8"/>
      <c r="U68" s="9"/>
    </row>
    <row r="69" spans="2:21" x14ac:dyDescent="0.35">
      <c r="C69" s="7" t="s">
        <v>1</v>
      </c>
      <c r="D69" s="8"/>
      <c r="E69" s="9"/>
      <c r="G69" s="7" t="s">
        <v>1</v>
      </c>
      <c r="H69" s="8"/>
      <c r="I69" s="9"/>
      <c r="K69" s="7" t="s">
        <v>1</v>
      </c>
      <c r="L69" s="8"/>
      <c r="M69" s="9"/>
      <c r="O69" s="7" t="s">
        <v>1</v>
      </c>
      <c r="P69" s="8"/>
      <c r="Q69" s="9"/>
      <c r="S69" s="7" t="s">
        <v>1</v>
      </c>
      <c r="T69" s="8"/>
      <c r="U69" s="9"/>
    </row>
    <row r="70" spans="2:21" x14ac:dyDescent="0.35">
      <c r="C70" s="22">
        <v>8.9099999999999994E-6</v>
      </c>
      <c r="D70" s="23">
        <f>C70*250/SUM(C70:C74)</f>
        <v>36.504424778761063</v>
      </c>
      <c r="E70" s="24">
        <f>(D70-$F$10)/D70</f>
        <v>-1.2181598684606731E-3</v>
      </c>
      <c r="G70" s="22">
        <v>8.9239999999999996E-6</v>
      </c>
      <c r="H70" s="23">
        <f>G70*250/SUM(G70:G74)</f>
        <v>36.571372369024985</v>
      </c>
      <c r="I70" s="24">
        <f>(H70-$F$10)/H70</f>
        <v>6.1467108071211962E-4</v>
      </c>
      <c r="K70" s="22">
        <v>8.9460000000000004E-6</v>
      </c>
      <c r="L70" s="23">
        <f>K70*250/SUM(K70:K74)</f>
        <v>36.660328492279454</v>
      </c>
      <c r="M70" s="24">
        <f>(L70-$F$10)/L70</f>
        <v>3.0396751151624628E-3</v>
      </c>
      <c r="O70" s="22">
        <v>8.9730000000000003E-6</v>
      </c>
      <c r="P70" s="23">
        <f>O70*250/SUM(O70:O74)</f>
        <v>36.772781666475417</v>
      </c>
      <c r="Q70" s="24">
        <f>(P70-$F$10)/P70</f>
        <v>6.0884342244834416E-3</v>
      </c>
      <c r="S70" s="22">
        <v>8.9560000000000003E-6</v>
      </c>
      <c r="T70" s="23">
        <f>S70*250/SUM(S70:S74)</f>
        <v>36.701308068058886</v>
      </c>
      <c r="U70" s="24">
        <f>(T70-$F$10)/T70</f>
        <v>4.1528510027069388E-3</v>
      </c>
    </row>
    <row r="71" spans="2:21" x14ac:dyDescent="0.35">
      <c r="C71" s="22">
        <v>1.1219999999999999E-5</v>
      </c>
      <c r="D71" s="23">
        <f>C71*250/SUM(C70:C74)</f>
        <v>45.968534906588005</v>
      </c>
      <c r="E71" s="24">
        <f>(D71-$F$11)/D71</f>
        <v>5.3638937485096299E-3</v>
      </c>
      <c r="G71" s="22">
        <v>1.1229999999999999E-5</v>
      </c>
      <c r="H71" s="23">
        <f>G71*250/SUM(G70:G74)</f>
        <v>46.02157235591109</v>
      </c>
      <c r="I71" s="24">
        <f>(H71-$F$11)/H71</f>
        <v>6.5101597142236088E-3</v>
      </c>
      <c r="K71" s="22">
        <v>1.1250000000000001E-5</v>
      </c>
      <c r="L71" s="23">
        <f>K71*250/SUM(K70:K74)</f>
        <v>46.102022751860481</v>
      </c>
      <c r="M71" s="24">
        <f>(L71-$F$11)/L71</f>
        <v>8.2438504777045413E-3</v>
      </c>
      <c r="O71" s="22">
        <v>1.1270000000000001E-5</v>
      </c>
      <c r="P71" s="23">
        <f>O71*250/SUM(O70:O74)</f>
        <v>46.186253135091718</v>
      </c>
      <c r="Q71" s="24">
        <f>(P71-$F$11)/P71</f>
        <v>1.005252719157136E-2</v>
      </c>
      <c r="S71" s="22">
        <v>1.1270000000000001E-5</v>
      </c>
      <c r="T71" s="23">
        <f>S71*250/SUM(S70:S74)</f>
        <v>46.183981903419337</v>
      </c>
      <c r="U71" s="24">
        <f>(T71-$F$11)/T71</f>
        <v>1.0003843644558499E-2</v>
      </c>
    </row>
    <row r="72" spans="2:21" x14ac:dyDescent="0.35">
      <c r="C72" s="22">
        <v>1.6759999999999999E-5</v>
      </c>
      <c r="D72" s="23">
        <f>C72*250/SUM(C70:C74)</f>
        <v>68.666011143887246</v>
      </c>
      <c r="E72" s="24">
        <f>(D72-$F$12)/D72</f>
        <v>2.9996324673857121E-3</v>
      </c>
      <c r="G72" s="22">
        <v>1.6759999999999999E-5</v>
      </c>
      <c r="H72" s="23">
        <f>G72*250/SUM(G70:G74)</f>
        <v>68.684020719952784</v>
      </c>
      <c r="I72" s="24">
        <f>(H72-$F$12)/H72</f>
        <v>3.2610550481874142E-3</v>
      </c>
      <c r="K72" s="22">
        <v>1.677E-5</v>
      </c>
      <c r="L72" s="23">
        <f>K72*250/SUM(K70:K74)</f>
        <v>68.722748582106675</v>
      </c>
      <c r="M72" s="24">
        <f>(L72-$F$12)/L72</f>
        <v>3.8227550566989968E-3</v>
      </c>
      <c r="O72" s="22">
        <v>1.6779999999999999E-5</v>
      </c>
      <c r="P72" s="23">
        <f>O72*250/SUM(O70:O74)</f>
        <v>68.767109814271436</v>
      </c>
      <c r="Q72" s="24">
        <f>(P72-$F$12)/P72</f>
        <v>4.4653827628732962E-3</v>
      </c>
      <c r="S72" s="22">
        <v>1.6500000000000001E-5</v>
      </c>
      <c r="T72" s="23">
        <f>S72*250/SUM(S70:S74)</f>
        <v>67.616300036062029</v>
      </c>
      <c r="U72" s="24">
        <f>(T72-$F$12)/T72</f>
        <v>-1.2478327133282218E-2</v>
      </c>
    </row>
    <row r="73" spans="2:21" x14ac:dyDescent="0.35">
      <c r="C73" s="22">
        <v>1.1749999999999999E-5</v>
      </c>
      <c r="D73" s="23">
        <f>C73*250/SUM(C70:C74)</f>
        <v>48.139954113405445</v>
      </c>
      <c r="E73" s="24">
        <f>(D73-$F$13)/D73</f>
        <v>4.2716372145340485E-3</v>
      </c>
      <c r="G73" s="22">
        <v>1.1739999999999999E-5</v>
      </c>
      <c r="H73" s="23">
        <f>G73*250/SUM(G70:G74)</f>
        <v>48.111599239394138</v>
      </c>
      <c r="I73" s="24">
        <f>(H73-$F$13)/H73</f>
        <v>3.6847984329799301E-3</v>
      </c>
      <c r="K73" s="22">
        <v>1.1739999999999999E-5</v>
      </c>
      <c r="L73" s="23">
        <f>K73*250/SUM(K70:K74)</f>
        <v>48.110021965052617</v>
      </c>
      <c r="M73" s="24">
        <f>(L73-$F$13)/L73</f>
        <v>3.6521345026944542E-3</v>
      </c>
      <c r="O73" s="22">
        <v>1.1749999999999999E-5</v>
      </c>
      <c r="P73" s="23">
        <f>O73*250/SUM(O70:O74)</f>
        <v>48.153369506417718</v>
      </c>
      <c r="Q73" s="24">
        <f>(P73-$F$13)/P73</f>
        <v>4.5490443296987391E-3</v>
      </c>
      <c r="S73" s="22">
        <v>1.173E-5</v>
      </c>
      <c r="T73" s="23">
        <f>S73*250/SUM(S70:S74)</f>
        <v>48.069042389273186</v>
      </c>
      <c r="U73" s="24">
        <f>(T73-$F$13)/T73</f>
        <v>2.8027330828331574E-3</v>
      </c>
    </row>
    <row r="74" spans="2:21" ht="15" thickBot="1" x14ac:dyDescent="0.4">
      <c r="C74" s="25">
        <v>1.238E-5</v>
      </c>
      <c r="D74" s="26">
        <f>C74*250/SUM(C70:C74)</f>
        <v>50.721075057358249</v>
      </c>
      <c r="E74" s="27">
        <f>(D74-$F$14)/D74</f>
        <v>-1.2099730279035398E-2</v>
      </c>
      <c r="G74" s="25">
        <v>1.235E-5</v>
      </c>
      <c r="H74" s="26">
        <f>G74*250/SUM(G70:G74)</f>
        <v>50.61143531571701</v>
      </c>
      <c r="I74" s="27">
        <f>(H74-$F$14)/H74</f>
        <v>-1.4292245710592445E-2</v>
      </c>
      <c r="K74" s="25">
        <v>1.2300000000000001E-5</v>
      </c>
      <c r="L74" s="26">
        <f>K74*250/SUM(K70:K74)</f>
        <v>50.404878208700787</v>
      </c>
      <c r="M74" s="27">
        <f>(L74-$F$14)/L74</f>
        <v>-1.8448773399747806E-2</v>
      </c>
      <c r="O74" s="25">
        <v>1.223E-5</v>
      </c>
      <c r="P74" s="26">
        <f>O74*250/SUM(O70:O74)</f>
        <v>50.120485877743718</v>
      </c>
      <c r="Q74" s="27">
        <f>(P74-$F$14)/P74</f>
        <v>-2.4227628403947543E-2</v>
      </c>
      <c r="S74" s="25">
        <v>1.255E-5</v>
      </c>
      <c r="T74" s="26">
        <f>S74*250/SUM(S70:S74)</f>
        <v>51.429367603186577</v>
      </c>
      <c r="U74" s="27">
        <f>(T74-$F$14)/T74</f>
        <v>1.8390507715619554E-3</v>
      </c>
    </row>
    <row r="75" spans="2:21" ht="15" thickBot="1" x14ac:dyDescent="0.4"/>
    <row r="76" spans="2:21" ht="15" thickBot="1" x14ac:dyDescent="0.4">
      <c r="B76">
        <f>B61+5</f>
        <v>21</v>
      </c>
      <c r="C76" s="100" t="str">
        <f>"FE " &amp; B76</f>
        <v>FE 21</v>
      </c>
      <c r="D76" s="101"/>
      <c r="E76" s="102"/>
      <c r="G76" s="100" t="str">
        <f>"FE " &amp; B76+1</f>
        <v>FE 22</v>
      </c>
      <c r="H76" s="101"/>
      <c r="I76" s="102"/>
      <c r="K76" s="100" t="str">
        <f>"FE " &amp;B76+2</f>
        <v>FE 23</v>
      </c>
      <c r="L76" s="101"/>
      <c r="M76" s="102"/>
      <c r="O76" s="100" t="str">
        <f>"FE " &amp; B76+3</f>
        <v>FE 24</v>
      </c>
      <c r="P76" s="101"/>
      <c r="Q76" s="102"/>
      <c r="S76" s="100" t="str">
        <f>"FE " &amp; B76+4</f>
        <v>FE 25</v>
      </c>
      <c r="T76" s="101"/>
      <c r="U76" s="102"/>
    </row>
    <row r="77" spans="2:21" x14ac:dyDescent="0.35">
      <c r="C77" s="17" t="s">
        <v>0</v>
      </c>
      <c r="D77" s="18" t="s">
        <v>2</v>
      </c>
      <c r="E77" s="19" t="s">
        <v>6</v>
      </c>
      <c r="G77" s="17" t="s">
        <v>0</v>
      </c>
      <c r="H77" s="18" t="s">
        <v>2</v>
      </c>
      <c r="I77" s="19" t="s">
        <v>6</v>
      </c>
      <c r="K77" s="17" t="s">
        <v>0</v>
      </c>
      <c r="L77" s="18" t="s">
        <v>2</v>
      </c>
      <c r="M77" s="19" t="s">
        <v>6</v>
      </c>
      <c r="O77" s="17" t="s">
        <v>0</v>
      </c>
      <c r="P77" s="18" t="s">
        <v>2</v>
      </c>
      <c r="Q77" s="19" t="s">
        <v>6</v>
      </c>
      <c r="S77" s="17" t="s">
        <v>0</v>
      </c>
      <c r="T77" s="18" t="s">
        <v>2</v>
      </c>
      <c r="U77" s="19" t="s">
        <v>6</v>
      </c>
    </row>
    <row r="78" spans="2:21" x14ac:dyDescent="0.35">
      <c r="C78" s="7">
        <v>1.04142</v>
      </c>
      <c r="D78" s="20">
        <f>(C78-$C$10)/($C$10*C78*0.0075)</f>
        <v>-0.32373622053243323</v>
      </c>
      <c r="E78" s="21">
        <f>($H$2-$H$4)/-D78</f>
        <v>922.35585968387204</v>
      </c>
      <c r="G78" s="7">
        <v>1.04186</v>
      </c>
      <c r="H78" s="20">
        <f>(G78-$C$10)/($C$10*G78*0.0075)</f>
        <v>-0.2696662497735513</v>
      </c>
      <c r="I78" s="21">
        <f>($H$2-$H$4)/-H78</f>
        <v>1107.2946660946466</v>
      </c>
      <c r="K78" s="7">
        <v>1.04271</v>
      </c>
      <c r="L78" s="20">
        <f>(K78-$C$10)/($C$10*K78*0.0075)</f>
        <v>-0.16534212277066501</v>
      </c>
      <c r="M78" s="21">
        <f>($H$2-$H$4)/-L78</f>
        <v>1805.9523792020507</v>
      </c>
      <c r="O78" s="7">
        <v>1.0431299999999999</v>
      </c>
      <c r="P78" s="20">
        <f>(O78-$C$10)/($C$10*O78*0.0075)</f>
        <v>-0.11385649023954431</v>
      </c>
      <c r="Q78" s="21">
        <f>($H$2-$H$4)/-P78</f>
        <v>2622.5997250729511</v>
      </c>
      <c r="S78" s="7">
        <v>1.0433699999999999</v>
      </c>
      <c r="T78" s="20">
        <f>(S78-$C$10)/($C$10*S78*0.0075)</f>
        <v>-8.4454739102612378E-2</v>
      </c>
      <c r="U78" s="21">
        <f>($H$2-$H$4)/-T78</f>
        <v>3535.6216024443752</v>
      </c>
    </row>
    <row r="79" spans="2:21" x14ac:dyDescent="0.35">
      <c r="C79" s="7">
        <v>1.0634999999999999</v>
      </c>
      <c r="D79" s="20">
        <f>(C79-$C$11)/($C$11*C79*0.0075)</f>
        <v>-0.28815787499563639</v>
      </c>
      <c r="E79" s="21">
        <f>($H$2-$H$4)/-D79</f>
        <v>1036.2375139132387</v>
      </c>
      <c r="G79" s="7">
        <v>1.0638399999999999</v>
      </c>
      <c r="H79" s="20">
        <f>(G79-$C$11)/($C$11*G79*0.0075)</f>
        <v>-0.24808930494461487</v>
      </c>
      <c r="I79" s="21">
        <f>($H$2-$H$4)/-H79</f>
        <v>1203.598841419873</v>
      </c>
      <c r="K79" s="7">
        <v>1.0645899999999999</v>
      </c>
      <c r="L79" s="20">
        <f>(K79-$C$11)/($C$11*K79*0.0075)</f>
        <v>-0.15979324955365071</v>
      </c>
      <c r="M79" s="21">
        <f>($H$2-$H$4)/-L79</f>
        <v>1868.6646703416895</v>
      </c>
      <c r="O79" s="7">
        <v>1.06501</v>
      </c>
      <c r="P79" s="20">
        <f>(O79-$C$11)/($C$11*O79*0.0075)</f>
        <v>-0.11040177875281507</v>
      </c>
      <c r="Q79" s="21">
        <f>($H$2-$H$4)/-P79</f>
        <v>2704.6665676334151</v>
      </c>
      <c r="S79" s="7">
        <v>1.0651600000000001</v>
      </c>
      <c r="T79" s="20">
        <f>(S79-$C$11)/($C$11*S79*0.0075)</f>
        <v>-9.2771407359957994E-2</v>
      </c>
      <c r="U79" s="21">
        <f>($H$2-$H$4)/-T79</f>
        <v>3218.6641175056893</v>
      </c>
    </row>
    <row r="80" spans="2:21" x14ac:dyDescent="0.35">
      <c r="C80" s="7">
        <v>1.09209</v>
      </c>
      <c r="D80" s="20">
        <f>(C80-$C$12)/($C$12*C80*0.0075)</f>
        <v>-0.25102128625315195</v>
      </c>
      <c r="E80" s="21">
        <f>($H$2-$H$4)/-D80</f>
        <v>1189.5405543371548</v>
      </c>
      <c r="G80" s="7">
        <v>1.09232</v>
      </c>
      <c r="H80" s="20">
        <f>(G80-$C$12)/($C$12*G80*0.0075)</f>
        <v>-0.22531388023798843</v>
      </c>
      <c r="I80" s="21">
        <f>($H$2-$H$4)/-H80</f>
        <v>1325.2623392957546</v>
      </c>
      <c r="K80" s="7">
        <v>1.09301</v>
      </c>
      <c r="L80" s="20">
        <f>(K80-$C$12)/($C$12*K80*0.0075)</f>
        <v>-0.14825657691475549</v>
      </c>
      <c r="M80" s="21">
        <f>($H$2-$H$4)/-L80</f>
        <v>2014.0759095745811</v>
      </c>
      <c r="O80" s="7">
        <v>1.0933600000000001</v>
      </c>
      <c r="P80" s="20">
        <f>(O80-$C$12)/($C$12*O80*0.0075)</f>
        <v>-0.10920671844349535</v>
      </c>
      <c r="Q80" s="21">
        <f>($H$2-$H$4)/-P80</f>
        <v>2734.2640110049515</v>
      </c>
      <c r="S80" s="7">
        <v>1.09351</v>
      </c>
      <c r="T80" s="20">
        <f>(S80-$C$12)/($C$12*S80*0.0075)</f>
        <v>-9.247871707661505E-2</v>
      </c>
      <c r="U80" s="21">
        <f>($H$2-$H$4)/-T80</f>
        <v>3228.8510204204222</v>
      </c>
    </row>
    <row r="81" spans="2:34" x14ac:dyDescent="0.35">
      <c r="C81" s="7">
        <v>1.1149500000000001</v>
      </c>
      <c r="D81" s="20">
        <f>(C81-$C$13)/($C$13*C81*0.0075)</f>
        <v>-0.22588599184294841</v>
      </c>
      <c r="E81" s="21">
        <f>($H$2-$H$4)/-D81</f>
        <v>1321.9057877993932</v>
      </c>
      <c r="G81" s="7">
        <v>1.1151</v>
      </c>
      <c r="H81" s="20">
        <f>(G81-$C$13)/($C$13*G81*0.0075)</f>
        <v>-0.20979952056088655</v>
      </c>
      <c r="I81" s="21">
        <f>($H$2-$H$4)/-H81</f>
        <v>1423.2635003250277</v>
      </c>
      <c r="K81" s="7">
        <v>1.11575</v>
      </c>
      <c r="L81" s="20">
        <f>(K81-$C$13)/($C$13*K81*0.0075)</f>
        <v>-0.14014145945778222</v>
      </c>
      <c r="M81" s="21">
        <f>($H$2-$H$4)/-L81</f>
        <v>2130.7042266814242</v>
      </c>
      <c r="O81" s="7">
        <v>1.11608</v>
      </c>
      <c r="P81" s="20">
        <f>(O81-$C$13)/($C$13*O81*0.0075)</f>
        <v>-0.10480765060633852</v>
      </c>
      <c r="Q81" s="21">
        <f>($H$2-$H$4)/-P81</f>
        <v>2849.0286565200554</v>
      </c>
      <c r="S81" s="7">
        <v>1.11622</v>
      </c>
      <c r="T81" s="20">
        <f>(S81-$C$13)/($C$13*S81*0.0075)</f>
        <v>-8.9823861672469502E-2</v>
      </c>
      <c r="U81" s="21">
        <f>($H$2-$H$4)/-T81</f>
        <v>3324.2837085851902</v>
      </c>
    </row>
    <row r="82" spans="2:34" x14ac:dyDescent="0.35">
      <c r="C82" s="7">
        <v>1.12635</v>
      </c>
      <c r="D82" s="20">
        <f>(C82-$C$14)/($C$14*C82*0.0075)</f>
        <v>-0.21610542402346272</v>
      </c>
      <c r="E82" s="21">
        <f>($H$2-$H$4)/-D82</f>
        <v>1381.7330191933581</v>
      </c>
      <c r="G82" s="7">
        <v>1.1264700000000001</v>
      </c>
      <c r="H82" s="20">
        <f>(G82-$C$14)/($C$14*G82*0.0075)</f>
        <v>-0.20349507842080733</v>
      </c>
      <c r="I82" s="21">
        <f>($H$2-$H$4)/-H82</f>
        <v>1467.3573548669581</v>
      </c>
      <c r="K82" s="7">
        <v>1.1271</v>
      </c>
      <c r="L82" s="20">
        <f>(K82-$C$14)/($C$14*K82*0.0075)</f>
        <v>-0.13733481798246397</v>
      </c>
      <c r="M82" s="21">
        <f>($H$2-$H$4)/-L82</f>
        <v>2174.2483398356248</v>
      </c>
      <c r="O82" s="7">
        <v>1.1274299999999999</v>
      </c>
      <c r="P82" s="20">
        <f>(O82-$C$14)/($C$14*O82*0.0075)</f>
        <v>-0.1027089523142856</v>
      </c>
      <c r="Q82" s="21">
        <f>($H$2-$H$4)/-P82</f>
        <v>2907.244142519291</v>
      </c>
      <c r="S82" s="7">
        <v>1.1275599999999999</v>
      </c>
      <c r="T82" s="20">
        <f>(S82-$C$14)/($C$14*S82*0.0075)</f>
        <v>-8.9074024561202336E-2</v>
      </c>
      <c r="U82" s="21">
        <f>($H$2-$H$4)/-T82</f>
        <v>3352.2679756636953</v>
      </c>
    </row>
    <row r="83" spans="2:34" x14ac:dyDescent="0.35">
      <c r="C83" s="7"/>
      <c r="D83" s="8"/>
      <c r="E83" s="9"/>
      <c r="G83" s="7"/>
      <c r="H83" s="8"/>
      <c r="I83" s="9"/>
      <c r="K83" s="7"/>
      <c r="L83" s="8"/>
      <c r="M83" s="9"/>
      <c r="O83" s="7"/>
      <c r="P83" s="8"/>
      <c r="Q83" s="9"/>
      <c r="S83" s="7"/>
      <c r="T83" s="8"/>
      <c r="U83" s="9"/>
    </row>
    <row r="84" spans="2:34" x14ac:dyDescent="0.35">
      <c r="C84" s="7" t="s">
        <v>1</v>
      </c>
      <c r="D84" s="8"/>
      <c r="E84" s="9"/>
      <c r="G84" s="7" t="s">
        <v>1</v>
      </c>
      <c r="H84" s="8"/>
      <c r="I84" s="9"/>
      <c r="K84" s="7" t="s">
        <v>1</v>
      </c>
      <c r="L84" s="8"/>
      <c r="M84" s="9"/>
      <c r="O84" s="7" t="s">
        <v>1</v>
      </c>
      <c r="P84" s="8"/>
      <c r="Q84" s="9"/>
      <c r="S84" s="7" t="s">
        <v>1</v>
      </c>
      <c r="T84" s="8"/>
      <c r="U84" s="9"/>
    </row>
    <row r="85" spans="2:34" x14ac:dyDescent="0.35">
      <c r="C85" s="22">
        <v>8.9269999999999994E-6</v>
      </c>
      <c r="D85" s="23">
        <f>C85*250/SUM(C85:C89)</f>
        <v>36.581867654531443</v>
      </c>
      <c r="E85" s="24">
        <f>(D85-$F$10)/D85</f>
        <v>9.0139330214233883E-4</v>
      </c>
      <c r="G85" s="22">
        <v>8.9299999999999992E-6</v>
      </c>
      <c r="H85" s="23">
        <f>G85*250/SUM(G85:G89)</f>
        <v>36.592361907883948</v>
      </c>
      <c r="I85" s="24">
        <f>(H85-$F$10)/H85</f>
        <v>1.1879228770633509E-3</v>
      </c>
      <c r="K85" s="22">
        <v>8.9169999999999995E-6</v>
      </c>
      <c r="L85" s="23">
        <f>K85*250/SUM(K85:K89)</f>
        <v>36.546879354722364</v>
      </c>
      <c r="M85" s="24">
        <f>(L85-$F$10)/L85</f>
        <v>-5.5097709051507115E-5</v>
      </c>
      <c r="O85" s="22">
        <v>8.9029999999999993E-6</v>
      </c>
      <c r="P85" s="23">
        <f>O85*250/SUM(O85:O89)</f>
        <v>36.479930506613336</v>
      </c>
      <c r="Q85" s="24">
        <f>(P85-$F$10)/P85</f>
        <v>-1.8904229387704937E-3</v>
      </c>
      <c r="S85" s="22">
        <v>8.8910000000000001E-6</v>
      </c>
      <c r="T85" s="23">
        <f>S85*250/SUM(S85:S89)</f>
        <v>36.431954893379881</v>
      </c>
      <c r="U85" s="24">
        <f>(T85-$F$10)/T85</f>
        <v>-3.2097676616622832E-3</v>
      </c>
    </row>
    <row r="86" spans="2:34" x14ac:dyDescent="0.35">
      <c r="C86" s="22">
        <v>1.13E-5</v>
      </c>
      <c r="D86" s="23">
        <f>C86*250/SUM(C85:C89)</f>
        <v>46.306161588014497</v>
      </c>
      <c r="E86" s="24">
        <f>(D86-$F$11)/D86</f>
        <v>1.2615967258044017E-2</v>
      </c>
      <c r="G86" s="22">
        <v>1.132E-5</v>
      </c>
      <c r="H86" s="23">
        <f>G86*250/SUM(G85:G89)</f>
        <v>46.385838387149647</v>
      </c>
      <c r="I86" s="24">
        <f>(H86-$F$11)/H86</f>
        <v>1.4311993501860489E-2</v>
      </c>
      <c r="K86" s="22">
        <v>1.1270000000000001E-5</v>
      </c>
      <c r="L86" s="23">
        <f>K86*250/SUM(K85:K89)</f>
        <v>46.190796268668954</v>
      </c>
      <c r="M86" s="24">
        <f>(L86-$F$11)/L86</f>
        <v>1.014989428559712E-2</v>
      </c>
      <c r="O86" s="22">
        <v>1.1250000000000001E-5</v>
      </c>
      <c r="P86" s="23">
        <f>O86*250/SUM(O85:O89)</f>
        <v>46.09673348302821</v>
      </c>
      <c r="Q86" s="24">
        <f>(P86-$F$11)/P86</f>
        <v>8.1300535881090319E-3</v>
      </c>
      <c r="S86" s="22">
        <v>1.1229999999999999E-5</v>
      </c>
      <c r="T86" s="23">
        <f>S86*250/SUM(S85:S89)</f>
        <v>46.016292144039589</v>
      </c>
      <c r="U86" s="24">
        <f>(T86-$F$11)/T86</f>
        <v>6.3961601587515628E-3</v>
      </c>
    </row>
    <row r="87" spans="2:34" x14ac:dyDescent="0.35">
      <c r="C87" s="22">
        <v>1.6500000000000001E-5</v>
      </c>
      <c r="D87" s="23">
        <f>C87*250/SUM(C85:C89)</f>
        <v>67.615191699313201</v>
      </c>
      <c r="E87" s="24">
        <f>(D87-$F$12)/D87</f>
        <v>-1.249492350621486E-2</v>
      </c>
      <c r="G87" s="22">
        <v>1.6779999999999999E-5</v>
      </c>
      <c r="H87" s="23">
        <f>G87*250/SUM(G85:G89)</f>
        <v>68.759219800032781</v>
      </c>
      <c r="I87" s="24">
        <f>(H87-$F$12)/H87</f>
        <v>4.3511467036521792E-3</v>
      </c>
      <c r="K87" s="22">
        <v>1.6759999999999999E-5</v>
      </c>
      <c r="L87" s="23">
        <f>K87*250/SUM(K85:K89)</f>
        <v>68.691902880469527</v>
      </c>
      <c r="M87" s="24">
        <f>(L87-$F$12)/L87</f>
        <v>3.3754274272882029E-3</v>
      </c>
      <c r="O87" s="22">
        <v>1.6759999999999999E-5</v>
      </c>
      <c r="P87" s="23">
        <f>O87*250/SUM(O85:O89)</f>
        <v>68.673889171160226</v>
      </c>
      <c r="Q87" s="24">
        <f>(P87-$F$12)/P87</f>
        <v>3.1140048464862631E-3</v>
      </c>
      <c r="S87" s="22">
        <v>1.6750000000000001E-5</v>
      </c>
      <c r="T87" s="23">
        <f>S87*250/SUM(S85:S89)</f>
        <v>68.635164150726922</v>
      </c>
      <c r="U87" s="24">
        <f>(T87-$F$12)/T87</f>
        <v>2.5515463602325253E-3</v>
      </c>
      <c r="Y87" s="3"/>
      <c r="Z87" s="4"/>
      <c r="AC87" s="3"/>
      <c r="AD87" s="4"/>
      <c r="AG87" s="3"/>
      <c r="AH87" s="4"/>
    </row>
    <row r="88" spans="2:34" x14ac:dyDescent="0.35">
      <c r="C88" s="22">
        <v>1.168E-5</v>
      </c>
      <c r="D88" s="23">
        <f>C88*250/SUM(C85:C89)</f>
        <v>47.863359942301699</v>
      </c>
      <c r="E88" s="24">
        <f>(D88-$F$13)/D88</f>
        <v>-1.4825066959883221E-3</v>
      </c>
      <c r="G88" s="22">
        <v>1.137E-5</v>
      </c>
      <c r="H88" s="23">
        <f>G88*250/SUM(G85:G89)</f>
        <v>46.59072283232257</v>
      </c>
      <c r="I88" s="24">
        <f>(H88-$F$13)/H88</f>
        <v>-2.8838248902503926E-2</v>
      </c>
      <c r="K88" s="22">
        <v>1.146E-5</v>
      </c>
      <c r="L88" s="23">
        <f>K88*250/SUM(K85:K89)</f>
        <v>46.969523091299571</v>
      </c>
      <c r="M88" s="24">
        <f>(L88-$F$13)/L88</f>
        <v>-2.0540864354396726E-2</v>
      </c>
      <c r="O88" s="22">
        <v>1.151E-5</v>
      </c>
      <c r="P88" s="23">
        <f>O88*250/SUM(O85:O89)</f>
        <v>47.162080212413741</v>
      </c>
      <c r="Q88" s="24">
        <f>(P88-$F$13)/P88</f>
        <v>-1.6374118317445528E-2</v>
      </c>
      <c r="S88" s="22">
        <v>1.155E-5</v>
      </c>
      <c r="T88" s="23">
        <f>S88*250/SUM(S85:S89)</f>
        <v>47.327531100949003</v>
      </c>
      <c r="U88" s="24">
        <f>(T88-$F$13)/T88</f>
        <v>-1.2821006691969417E-2</v>
      </c>
      <c r="Y88" s="3"/>
      <c r="Z88" s="4"/>
      <c r="AC88" s="3"/>
      <c r="AD88" s="4"/>
      <c r="AG88" s="3"/>
      <c r="AH88" s="4"/>
    </row>
    <row r="89" spans="2:34" ht="15" thickBot="1" x14ac:dyDescent="0.4">
      <c r="C89" s="25">
        <v>1.26E-5</v>
      </c>
      <c r="D89" s="26">
        <f>C89*250/SUM(C85:C89)</f>
        <v>51.633419115839168</v>
      </c>
      <c r="E89" s="27">
        <f>(D89-$F$14)/D89</f>
        <v>5.7837101617112339E-3</v>
      </c>
      <c r="G89" s="25">
        <v>1.261E-5</v>
      </c>
      <c r="H89" s="26">
        <f>G89*250/SUM(G85:G89)</f>
        <v>51.671857072611047</v>
      </c>
      <c r="I89" s="27">
        <f>(H89-$F$14)/H89</f>
        <v>6.5232934655781866E-3</v>
      </c>
      <c r="K89" s="25">
        <v>1.259E-5</v>
      </c>
      <c r="L89" s="26">
        <f>K89*250/SUM(K85:K89)</f>
        <v>51.600898404839583</v>
      </c>
      <c r="M89" s="27">
        <f>(L89-$F$14)/L89</f>
        <v>5.1571198961844304E-3</v>
      </c>
      <c r="O89" s="25">
        <v>1.259E-5</v>
      </c>
      <c r="P89" s="26">
        <f>O89*250/SUM(O85:O89)</f>
        <v>51.587366626784451</v>
      </c>
      <c r="Q89" s="27">
        <f>(P89-$F$14)/P89</f>
        <v>4.8961646675392953E-3</v>
      </c>
      <c r="S89" s="25">
        <v>1.259E-5</v>
      </c>
      <c r="T89" s="26">
        <f>S89*250/SUM(S85:S89)</f>
        <v>51.589057710904591</v>
      </c>
      <c r="U89" s="27">
        <f>(T89-$F$14)/T89</f>
        <v>4.9287840711200051E-3</v>
      </c>
      <c r="Y89" s="3"/>
      <c r="Z89" s="4"/>
      <c r="AC89" s="3"/>
      <c r="AD89" s="4"/>
      <c r="AG89" s="3"/>
      <c r="AH89" s="4"/>
    </row>
    <row r="90" spans="2:34" ht="15" thickBot="1" x14ac:dyDescent="0.4">
      <c r="Y90" s="3"/>
      <c r="Z90" s="4"/>
      <c r="AC90" s="3"/>
      <c r="AD90" s="4"/>
      <c r="AG90" s="3"/>
      <c r="AH90" s="4"/>
    </row>
    <row r="91" spans="2:34" ht="15" thickBot="1" x14ac:dyDescent="0.4">
      <c r="B91">
        <f>B76+5</f>
        <v>26</v>
      </c>
      <c r="C91" s="100" t="str">
        <f>"FE " &amp; B91</f>
        <v>FE 26</v>
      </c>
      <c r="D91" s="101"/>
      <c r="E91" s="102"/>
      <c r="G91" s="100" t="str">
        <f>"FE " &amp; B91+1</f>
        <v>FE 27</v>
      </c>
      <c r="H91" s="101"/>
      <c r="I91" s="102"/>
      <c r="K91" s="100" t="str">
        <f>"FE " &amp;B91+2</f>
        <v>FE 28</v>
      </c>
      <c r="L91" s="101"/>
      <c r="M91" s="102"/>
      <c r="O91" s="100" t="str">
        <f>"FE " &amp; B91+3</f>
        <v>FE 29</v>
      </c>
      <c r="P91" s="101"/>
      <c r="Q91" s="102"/>
      <c r="S91" s="100" t="str">
        <f>"FE " &amp; B91+4</f>
        <v>FE 30</v>
      </c>
      <c r="T91" s="101"/>
      <c r="U91" s="102"/>
      <c r="Y91" s="3"/>
      <c r="Z91" s="4"/>
      <c r="AC91" s="3"/>
      <c r="AD91" s="4"/>
      <c r="AG91" s="3"/>
      <c r="AH91" s="4"/>
    </row>
    <row r="92" spans="2:34" x14ac:dyDescent="0.35">
      <c r="C92" s="17" t="s">
        <v>0</v>
      </c>
      <c r="D92" s="18" t="s">
        <v>2</v>
      </c>
      <c r="E92" s="19" t="s">
        <v>6</v>
      </c>
      <c r="G92" s="17" t="s">
        <v>0</v>
      </c>
      <c r="H92" s="18" t="s">
        <v>2</v>
      </c>
      <c r="I92" s="19" t="s">
        <v>6</v>
      </c>
      <c r="K92" s="17" t="s">
        <v>0</v>
      </c>
      <c r="L92" s="18" t="s">
        <v>2</v>
      </c>
      <c r="M92" s="19" t="s">
        <v>6</v>
      </c>
      <c r="O92" s="17" t="s">
        <v>0</v>
      </c>
      <c r="P92" s="18" t="s">
        <v>2</v>
      </c>
      <c r="Q92" s="19" t="s">
        <v>6</v>
      </c>
      <c r="S92" s="17" t="s">
        <v>0</v>
      </c>
      <c r="T92" s="18" t="s">
        <v>2</v>
      </c>
      <c r="U92" s="19" t="s">
        <v>6</v>
      </c>
    </row>
    <row r="93" spans="2:34" x14ac:dyDescent="0.35">
      <c r="C93" s="7">
        <v>1.04339</v>
      </c>
      <c r="D93" s="20">
        <f>(C93-$C$10)/($C$10*C93*0.0075)</f>
        <v>-8.2005203720854625E-2</v>
      </c>
      <c r="E93" s="21">
        <f>($H$2-$H$4)/-D93</f>
        <v>3641.2323419917739</v>
      </c>
      <c r="G93" s="7">
        <v>1.0432300000000001</v>
      </c>
      <c r="H93" s="20">
        <f>(G93-$C$10)/($C$10*G93*0.0075)</f>
        <v>-0.10160411656842869</v>
      </c>
      <c r="I93" s="21">
        <f>($H$2-$H$4)/-H93</f>
        <v>2938.8573030788361</v>
      </c>
      <c r="K93" s="7">
        <v>1.04284</v>
      </c>
      <c r="L93" s="20">
        <f>(K93-$C$10)/($C$10*K93*0.0075)</f>
        <v>-0.14940166205513564</v>
      </c>
      <c r="M93" s="21">
        <f>($H$2-$H$4)/-L93</f>
        <v>1998.6390773203298</v>
      </c>
      <c r="O93" s="7">
        <v>1.0420700000000001</v>
      </c>
      <c r="P93" s="20">
        <f>(O93-$C$10)/($C$10*O93*0.0075)</f>
        <v>-0.24387622415360369</v>
      </c>
      <c r="Q93" s="21">
        <f>($H$2-$H$4)/-P93</f>
        <v>1224.391598796974</v>
      </c>
      <c r="S93" s="7">
        <v>1.0416300000000001</v>
      </c>
      <c r="T93" s="20">
        <f>(S93-$C$10)/($C$10*S93*0.0075)</f>
        <v>-0.29792439993237546</v>
      </c>
      <c r="U93" s="21">
        <f>($H$2-$H$4)/-T93</f>
        <v>1002.2676896144724</v>
      </c>
    </row>
    <row r="94" spans="2:34" x14ac:dyDescent="0.35">
      <c r="C94" s="7">
        <v>1.0651900000000001</v>
      </c>
      <c r="D94" s="20">
        <f>(C94-$C$11)/($C$11*C94*0.0075)</f>
        <v>-8.9245928931306034E-2</v>
      </c>
      <c r="E94" s="21">
        <f>($H$2-$H$4)/-D94</f>
        <v>3345.8108798423405</v>
      </c>
      <c r="G94" s="7">
        <v>1.0650999999999999</v>
      </c>
      <c r="H94" s="20">
        <f>(G94-$C$11)/($C$11*G94*0.0075)</f>
        <v>-9.9822960016853465E-2</v>
      </c>
      <c r="I94" s="21">
        <f>($H$2-$H$4)/-H94</f>
        <v>2991.2957895617033</v>
      </c>
      <c r="K94" s="7">
        <v>1.06471</v>
      </c>
      <c r="L94" s="20">
        <f>(K94-$C$11)/($C$11*K94*0.0075)</f>
        <v>-0.14567742450198951</v>
      </c>
      <c r="M94" s="21">
        <f>($H$2-$H$4)/-L94</f>
        <v>2049.734205699951</v>
      </c>
      <c r="O94" s="7">
        <v>1.0640499999999999</v>
      </c>
      <c r="P94" s="20">
        <f>(O94-$C$11)/($C$11*O94*0.0075)</f>
        <v>-0.22335386269055624</v>
      </c>
      <c r="Q94" s="21">
        <f>($H$2-$H$4)/-P94</f>
        <v>1336.8920349217015</v>
      </c>
      <c r="S94" s="7">
        <v>1.0637099999999999</v>
      </c>
      <c r="T94" s="20">
        <f>(S94-$C$11)/($C$11*S94*0.0075)</f>
        <v>-0.26340661597753773</v>
      </c>
      <c r="U94" s="21">
        <f>($H$2-$H$4)/-T94</f>
        <v>1133.6085803762176</v>
      </c>
      <c r="X94" s="1"/>
      <c r="AB94" s="1"/>
      <c r="AF94" s="1"/>
    </row>
    <row r="95" spans="2:34" x14ac:dyDescent="0.35">
      <c r="C95" s="7">
        <v>1.0935299999999999</v>
      </c>
      <c r="D95" s="20">
        <f>(C95-$C$12)/($C$12*C95*0.0075)</f>
        <v>-9.0248663632030449E-2</v>
      </c>
      <c r="E95" s="21">
        <f>($H$2-$H$4)/-D95</f>
        <v>3308.6362499225188</v>
      </c>
      <c r="G95" s="7">
        <v>1.09345</v>
      </c>
      <c r="H95" s="20">
        <f>(G95-$C$12)/($C$12*G95*0.0075)</f>
        <v>-9.9169366882090285E-2</v>
      </c>
      <c r="I95" s="21">
        <f>($H$2-$H$4)/-H95</f>
        <v>3011.0104499812669</v>
      </c>
      <c r="K95" s="7">
        <v>1.09311</v>
      </c>
      <c r="L95" s="20">
        <f>(K95-$C$12)/($C$12*K95*0.0075)</f>
        <v>-0.1370969228064581</v>
      </c>
      <c r="M95" s="21">
        <f>($H$2-$H$4)/-L95</f>
        <v>2178.021168436715</v>
      </c>
      <c r="O95" s="7">
        <v>1.09253</v>
      </c>
      <c r="P95" s="20">
        <f>(O95-$C$12)/($C$12*O95*0.0075)</f>
        <v>-0.20185135381896091</v>
      </c>
      <c r="Q95" s="21">
        <f>($H$2-$H$4)/-P95</f>
        <v>1479.3064022142369</v>
      </c>
      <c r="S95" s="7">
        <v>1.0923</v>
      </c>
      <c r="T95" s="20">
        <f>(S95-$C$12)/($C$12*S95*0.0075)</f>
        <v>-0.22754887707632937</v>
      </c>
      <c r="U95" s="21">
        <f>($H$2-$H$4)/-T95</f>
        <v>1312.2455440632086</v>
      </c>
      <c r="X95" s="1"/>
      <c r="AB95" s="1"/>
      <c r="AF95" s="1"/>
    </row>
    <row r="96" spans="2:34" x14ac:dyDescent="0.35">
      <c r="C96" s="7">
        <v>1.1162399999999999</v>
      </c>
      <c r="D96" s="20">
        <f>(C96-$C$13)/($C$13*C96*0.0075)</f>
        <v>-8.7683627217867682E-2</v>
      </c>
      <c r="E96" s="21">
        <f>($H$2-$H$4)/-D96</f>
        <v>3405.424815034944</v>
      </c>
      <c r="G96" s="7">
        <v>1.1161700000000001</v>
      </c>
      <c r="H96" s="20">
        <f>(G96-$C$13)/($C$13*G96*0.0075)</f>
        <v>-9.5174783368111776E-2</v>
      </c>
      <c r="I96" s="21">
        <f>($H$2-$H$4)/-H96</f>
        <v>3137.3856544027153</v>
      </c>
      <c r="K96" s="7">
        <v>1.11585</v>
      </c>
      <c r="L96" s="20">
        <f>(K96-$C$13)/($C$13*K96*0.0075)</f>
        <v>-0.12943203767362205</v>
      </c>
      <c r="M96" s="21">
        <f>($H$2-$H$4)/-L96</f>
        <v>2307.0022335038461</v>
      </c>
      <c r="O96" s="7">
        <v>1.1153200000000001</v>
      </c>
      <c r="P96" s="20">
        <f>(O96-$C$13)/($C$13*O96*0.0075)</f>
        <v>-0.18621385633112303</v>
      </c>
      <c r="Q96" s="21">
        <f>($H$2-$H$4)/-P96</f>
        <v>1603.532658004963</v>
      </c>
      <c r="S96" s="7">
        <v>1.1151500000000001</v>
      </c>
      <c r="T96" s="20">
        <f>(S96-$C$13)/($C$13*S96*0.0075)</f>
        <v>-0.20443832515937463</v>
      </c>
      <c r="U96" s="21">
        <f>($H$2-$H$4)/-T96</f>
        <v>1460.587195513461</v>
      </c>
      <c r="X96" s="1"/>
      <c r="AB96" s="1"/>
      <c r="AF96" s="1"/>
    </row>
    <row r="97" spans="2:33" x14ac:dyDescent="0.35">
      <c r="C97" s="7">
        <v>1.12758</v>
      </c>
      <c r="D97" s="20">
        <f>(C97-$C$14)/($C$14*C97*0.0075)</f>
        <v>-8.6976622419274993E-2</v>
      </c>
      <c r="E97" s="21">
        <f>($H$2-$H$4)/-D97</f>
        <v>3433.1064106005906</v>
      </c>
      <c r="G97" s="7">
        <v>1.1275200000000001</v>
      </c>
      <c r="H97" s="20">
        <f>(G97-$C$14)/($C$14*G97*0.0075)</f>
        <v>-9.3269052067886313E-2</v>
      </c>
      <c r="I97" s="21">
        <f>($H$2-$H$4)/-H97</f>
        <v>3201.4906700527267</v>
      </c>
      <c r="K97" s="7">
        <v>1.1272</v>
      </c>
      <c r="L97" s="20">
        <f>(K97-$C$14)/($C$14*K97*0.0075)</f>
        <v>-0.12683999043168731</v>
      </c>
      <c r="M97" s="21">
        <f>($H$2-$H$4)/-L97</f>
        <v>2354.1471343836006</v>
      </c>
      <c r="O97" s="7">
        <v>1.12669</v>
      </c>
      <c r="P97" s="20">
        <f>(O97-$C$14)/($C$14*O97*0.0075)</f>
        <v>-0.18038308806782302</v>
      </c>
      <c r="Q97" s="21">
        <f>($H$2-$H$4)/-P97</f>
        <v>1655.3658283515365</v>
      </c>
      <c r="S97" s="7">
        <v>1.1265499999999999</v>
      </c>
      <c r="T97" s="20">
        <f>(S97-$C$14)/($C$14*S97*0.0075)</f>
        <v>-0.19508967385553491</v>
      </c>
      <c r="U97" s="21">
        <f>($H$2-$H$4)/-T97</f>
        <v>1530.5781905254255</v>
      </c>
      <c r="X97" s="1"/>
      <c r="AB97" s="1"/>
      <c r="AF97" s="1"/>
    </row>
    <row r="98" spans="2:33" x14ac:dyDescent="0.35">
      <c r="C98" s="7"/>
      <c r="D98" s="8"/>
      <c r="E98" s="9"/>
      <c r="G98" s="7"/>
      <c r="H98" s="8"/>
      <c r="I98" s="9"/>
      <c r="K98" s="7"/>
      <c r="L98" s="8"/>
      <c r="M98" s="9"/>
      <c r="O98" s="7"/>
      <c r="P98" s="8"/>
      <c r="Q98" s="9"/>
      <c r="S98" s="7"/>
      <c r="T98" s="8"/>
      <c r="U98" s="9"/>
      <c r="X98" s="1"/>
      <c r="AB98" s="1"/>
      <c r="AF98" s="1"/>
    </row>
    <row r="99" spans="2:33" x14ac:dyDescent="0.35">
      <c r="C99" s="7" t="s">
        <v>1</v>
      </c>
      <c r="D99" s="8"/>
      <c r="E99" s="9"/>
      <c r="G99" s="7" t="s">
        <v>1</v>
      </c>
      <c r="H99" s="8"/>
      <c r="I99" s="9"/>
      <c r="K99" s="7" t="s">
        <v>1</v>
      </c>
      <c r="L99" s="8"/>
      <c r="M99" s="9"/>
      <c r="O99" s="7" t="s">
        <v>1</v>
      </c>
      <c r="P99" s="8"/>
      <c r="Q99" s="9"/>
      <c r="S99" s="7" t="s">
        <v>1</v>
      </c>
      <c r="T99" s="8"/>
      <c r="U99" s="9"/>
    </row>
    <row r="100" spans="2:33" x14ac:dyDescent="0.35">
      <c r="C100" s="22">
        <v>8.8869999999999998E-6</v>
      </c>
      <c r="D100" s="23">
        <f>C100*250/SUM(C100:C104)</f>
        <v>36.411983545569264</v>
      </c>
      <c r="E100" s="24">
        <f>(D100-$F$10)/D100</f>
        <v>-3.7600109949293583E-3</v>
      </c>
      <c r="G100" s="22">
        <v>8.8859999999999993E-6</v>
      </c>
      <c r="H100" s="23">
        <f>G100*250/SUM(G100:G104)</f>
        <v>36.408483020846987</v>
      </c>
      <c r="I100" s="24">
        <f>(H100-$F$10)/H100</f>
        <v>-3.8565183592078676E-3</v>
      </c>
      <c r="K100" s="22">
        <v>8.8780000000000004E-6</v>
      </c>
      <c r="L100" s="23">
        <f>K100*250/SUM(K100:K104)</f>
        <v>36.374512438952443</v>
      </c>
      <c r="M100" s="24">
        <f>(L100-$F$10)/L100</f>
        <v>-4.7940316832565527E-3</v>
      </c>
      <c r="O100" s="22">
        <v>8.8810000000000002E-6</v>
      </c>
      <c r="P100" s="23">
        <f>O100*250/SUM(O100:O104)</f>
        <v>36.390978675976463</v>
      </c>
      <c r="Q100" s="24">
        <f>(P100-$F$10)/P100</f>
        <v>-4.3393811822811873E-3</v>
      </c>
      <c r="S100" s="22">
        <v>8.8599999999999999E-6</v>
      </c>
      <c r="T100" s="23">
        <f>S100*250/SUM(S100:S104)</f>
        <v>36.305523684641862</v>
      </c>
      <c r="U100" s="24">
        <f>(T100-$F$10)/T100</f>
        <v>-6.7033689286481778E-3</v>
      </c>
    </row>
    <row r="101" spans="2:33" x14ac:dyDescent="0.35">
      <c r="C101" s="22">
        <v>1.1229999999999999E-5</v>
      </c>
      <c r="D101" s="23">
        <f>C101*250/SUM(C100:C104)</f>
        <v>46.01176721241621</v>
      </c>
      <c r="E101" s="24">
        <f>(D101-$F$11)/D101</f>
        <v>6.2984462540616442E-3</v>
      </c>
      <c r="G101" s="22">
        <v>1.1240000000000001E-5</v>
      </c>
      <c r="H101" s="23">
        <f>G101*250/SUM(G100:G104)</f>
        <v>46.053494165464798</v>
      </c>
      <c r="I101" s="24">
        <f>(H101-$F$11)/H101</f>
        <v>7.1987935312625905E-3</v>
      </c>
      <c r="K101" s="22">
        <v>1.1270000000000001E-5</v>
      </c>
      <c r="L101" s="23">
        <f>K101*250/SUM(K100:K104)</f>
        <v>46.174899210069164</v>
      </c>
      <c r="M101" s="24">
        <f>(L101-$F$11)/L101</f>
        <v>9.8091094565071323E-3</v>
      </c>
      <c r="O101" s="22">
        <v>1.131E-5</v>
      </c>
      <c r="P101" s="23">
        <f>O101*250/SUM(O100:O104)</f>
        <v>46.344101883266951</v>
      </c>
      <c r="Q101" s="24">
        <f>(P101-$F$11)/P101</f>
        <v>1.3424304030307907E-2</v>
      </c>
      <c r="S101" s="22">
        <v>1.129E-5</v>
      </c>
      <c r="T101" s="23">
        <f>S101*250/SUM(S100:S104)</f>
        <v>46.262907720045895</v>
      </c>
      <c r="U101" s="24">
        <f>(T101-$F$11)/T101</f>
        <v>1.1692804822060327E-2</v>
      </c>
      <c r="X101" s="2"/>
      <c r="Y101" s="5"/>
      <c r="AB101" s="2"/>
      <c r="AC101" s="5"/>
      <c r="AF101" s="2"/>
      <c r="AG101" s="5"/>
    </row>
    <row r="102" spans="2:33" x14ac:dyDescent="0.35">
      <c r="C102" s="22">
        <v>1.6750000000000001E-5</v>
      </c>
      <c r="D102" s="23">
        <f>C102*250/SUM(C100:C104)</f>
        <v>68.628415031876372</v>
      </c>
      <c r="E102" s="24">
        <f>(D102-$F$12)/D102</f>
        <v>2.4534543649884963E-3</v>
      </c>
      <c r="G102" s="22">
        <v>1.6759999999999999E-5</v>
      </c>
      <c r="H102" s="23">
        <f>G102*250/SUM(G100:G104)</f>
        <v>68.670512652419021</v>
      </c>
      <c r="I102" s="24">
        <f>(H102-$F$12)/H102</f>
        <v>3.0649881125859538E-3</v>
      </c>
      <c r="K102" s="22">
        <v>1.6759999999999999E-5</v>
      </c>
      <c r="L102" s="23">
        <f>K102*250/SUM(K100:K104)</f>
        <v>68.668261824379684</v>
      </c>
      <c r="M102" s="24">
        <f>(L102-$F$12)/L102</f>
        <v>3.0323102899858772E-3</v>
      </c>
      <c r="O102" s="22">
        <v>1.677E-5</v>
      </c>
      <c r="P102" s="23">
        <f>O102*250/SUM(O100:O104)</f>
        <v>68.717116585533759</v>
      </c>
      <c r="Q102" s="24">
        <f>(P102-$F$12)/P102</f>
        <v>3.7411092149012837E-3</v>
      </c>
      <c r="S102" s="22">
        <v>1.6520000000000001E-5</v>
      </c>
      <c r="T102" s="23">
        <f>S102*250/SUM(S100:S104)</f>
        <v>67.693820685133588</v>
      </c>
      <c r="U102" s="24">
        <f>(T102-$F$12)/T102</f>
        <v>-1.131887156856632E-2</v>
      </c>
      <c r="X102" s="2"/>
      <c r="Y102" s="5"/>
      <c r="AB102" s="2"/>
      <c r="AC102" s="5"/>
      <c r="AF102" s="2"/>
      <c r="AG102" s="5"/>
    </row>
    <row r="103" spans="2:33" x14ac:dyDescent="0.35">
      <c r="C103" s="22">
        <v>1.155E-5</v>
      </c>
      <c r="D103" s="23">
        <f>C103*250/SUM(C100:C104)</f>
        <v>47.322877230935646</v>
      </c>
      <c r="E103" s="24">
        <f>(D103-$F$13)/D103</f>
        <v>-1.2920610468995472E-2</v>
      </c>
      <c r="G103" s="22">
        <v>1.152E-5</v>
      </c>
      <c r="H103" s="23">
        <f>G103*250/SUM(G100:G104)</f>
        <v>47.20073423364363</v>
      </c>
      <c r="I103" s="24">
        <f>(H103-$F$13)/H103</f>
        <v>-1.5541780698448308E-2</v>
      </c>
      <c r="K103" s="22">
        <v>1.148E-5</v>
      </c>
      <c r="L103" s="23">
        <f>K103*250/SUM(K100:K104)</f>
        <v>47.035301058703993</v>
      </c>
      <c r="M103" s="24">
        <f>(L103-$F$13)/L103</f>
        <v>-1.9113657507637064E-2</v>
      </c>
      <c r="O103" s="22">
        <v>1.1399999999999999E-5</v>
      </c>
      <c r="P103" s="23">
        <f>O103*250/SUM(O100:O104)</f>
        <v>46.712887839897718</v>
      </c>
      <c r="Q103" s="24">
        <f>(P103-$F$13)/P103</f>
        <v>-2.6147598885284781E-2</v>
      </c>
      <c r="S103" s="22">
        <v>1.168E-5</v>
      </c>
      <c r="T103" s="23">
        <f>S103*250/SUM(S100:S104)</f>
        <v>47.861006392394685</v>
      </c>
      <c r="U103" s="24">
        <f>(T103-$F$13)/T103</f>
        <v>-1.5317542826601427E-3</v>
      </c>
      <c r="X103" s="2"/>
      <c r="Y103" s="5"/>
      <c r="AB103" s="2"/>
      <c r="AC103" s="5"/>
      <c r="AF103" s="2"/>
      <c r="AG103" s="5"/>
    </row>
    <row r="104" spans="2:33" ht="15" thickBot="1" x14ac:dyDescent="0.4">
      <c r="C104" s="25">
        <v>1.26E-5</v>
      </c>
      <c r="D104" s="26">
        <f>C104*250/SUM(C100:C104)</f>
        <v>51.624956979202523</v>
      </c>
      <c r="E104" s="27">
        <f>(D104-$F$14)/D104</f>
        <v>5.620742585885863E-3</v>
      </c>
      <c r="G104" s="25">
        <v>1.261E-5</v>
      </c>
      <c r="H104" s="26">
        <f>G104*250/SUM(G100:G104)</f>
        <v>51.666775927625537</v>
      </c>
      <c r="I104" s="27">
        <f>(H104-$F$14)/H104</f>
        <v>6.4255904621490587E-3</v>
      </c>
      <c r="K104" s="25">
        <v>1.2629999999999999E-5</v>
      </c>
      <c r="L104" s="26">
        <f>K104*250/SUM(K100:K104)</f>
        <v>51.747025467894716</v>
      </c>
      <c r="M104" s="27">
        <f>(L104-$F$14)/L104</f>
        <v>7.9664305175470764E-3</v>
      </c>
      <c r="O104" s="25">
        <v>1.2649999999999999E-5</v>
      </c>
      <c r="P104" s="26">
        <f>O104*250/SUM(O100:O104)</f>
        <v>51.834915015325102</v>
      </c>
      <c r="Q104" s="27">
        <f>(P104-$F$14)/P104</f>
        <v>9.6484894431146297E-3</v>
      </c>
      <c r="S104" s="25">
        <v>1.2660000000000001E-5</v>
      </c>
      <c r="T104" s="26">
        <f>S104*250/SUM(S100:S104)</f>
        <v>51.876741517783977</v>
      </c>
      <c r="U104" s="27">
        <f>(T104-$F$14)/T104</f>
        <v>1.0446977140674772E-2</v>
      </c>
      <c r="X104" s="2"/>
      <c r="Y104" s="5"/>
      <c r="AB104" s="2"/>
      <c r="AC104" s="5"/>
      <c r="AF104" s="2"/>
      <c r="AG104" s="5"/>
    </row>
    <row r="105" spans="2:33" ht="15" thickBot="1" x14ac:dyDescent="0.4">
      <c r="X105" s="2"/>
      <c r="Y105" s="5"/>
      <c r="AB105" s="2"/>
      <c r="AC105" s="5"/>
      <c r="AF105" s="2"/>
      <c r="AG105" s="5"/>
    </row>
    <row r="106" spans="2:33" ht="15" thickBot="1" x14ac:dyDescent="0.4">
      <c r="B106">
        <f>B91+5</f>
        <v>31</v>
      </c>
      <c r="C106" s="100" t="str">
        <f>"FE " &amp; B106</f>
        <v>FE 31</v>
      </c>
      <c r="D106" s="101"/>
      <c r="E106" s="102"/>
      <c r="G106" s="100" t="str">
        <f>"FE " &amp; B106+1</f>
        <v>FE 32</v>
      </c>
      <c r="H106" s="101"/>
      <c r="I106" s="102"/>
      <c r="K106" s="100" t="str">
        <f>"FE " &amp;B106+2</f>
        <v>FE 33</v>
      </c>
      <c r="L106" s="101"/>
      <c r="M106" s="102"/>
      <c r="O106" s="100" t="str">
        <f>"FE " &amp; B106+3</f>
        <v>FE 34</v>
      </c>
      <c r="P106" s="101"/>
      <c r="Q106" s="102"/>
      <c r="S106" s="100" t="str">
        <f>"FE " &amp; B106+4</f>
        <v>FE 35</v>
      </c>
      <c r="T106" s="101"/>
      <c r="U106" s="102"/>
    </row>
    <row r="107" spans="2:33" x14ac:dyDescent="0.35">
      <c r="C107" s="17" t="s">
        <v>0</v>
      </c>
      <c r="D107" s="18" t="s">
        <v>2</v>
      </c>
      <c r="E107" s="19" t="s">
        <v>6</v>
      </c>
      <c r="G107" s="17" t="s">
        <v>0</v>
      </c>
      <c r="H107" s="18" t="s">
        <v>2</v>
      </c>
      <c r="I107" s="19" t="s">
        <v>6</v>
      </c>
      <c r="K107" s="17" t="s">
        <v>0</v>
      </c>
      <c r="L107" s="18" t="s">
        <v>2</v>
      </c>
      <c r="M107" s="19" t="s">
        <v>6</v>
      </c>
      <c r="O107" s="17" t="s">
        <v>0</v>
      </c>
      <c r="P107" s="18" t="s">
        <v>2</v>
      </c>
      <c r="Q107" s="19" t="s">
        <v>6</v>
      </c>
      <c r="S107" s="17" t="s">
        <v>0</v>
      </c>
      <c r="T107" s="18" t="s">
        <v>2</v>
      </c>
      <c r="U107" s="19" t="s">
        <v>6</v>
      </c>
    </row>
    <row r="108" spans="2:33" x14ac:dyDescent="0.35">
      <c r="C108" s="7">
        <v>1.04183</v>
      </c>
      <c r="D108" s="20">
        <f>(C108-$C$10)/($C$10*C108*0.0075)</f>
        <v>-0.273351387875017</v>
      </c>
      <c r="E108" s="21">
        <f>($H$2-$H$4)/-D108</f>
        <v>1092.3668700615024</v>
      </c>
      <c r="G108" s="7">
        <v>1.0423899999999999</v>
      </c>
      <c r="H108" s="20">
        <f>(G108-$C$10)/($C$10*G108*0.0075)</f>
        <v>-0.20459711899479766</v>
      </c>
      <c r="I108" s="21">
        <f>($H$2-$H$4)/-H108</f>
        <v>1459.4535908767739</v>
      </c>
      <c r="K108" s="7">
        <v>1.0432600000000001</v>
      </c>
      <c r="L108" s="20">
        <f>(K108-$C$10)/($C$10*K108*0.0075)</f>
        <v>-9.7928862495375066E-2</v>
      </c>
      <c r="M108" s="21">
        <f>($H$2-$H$4)/-L108</f>
        <v>3049.1521334080862</v>
      </c>
      <c r="O108" s="7">
        <v>1.0434099999999999</v>
      </c>
      <c r="P108" s="20">
        <f>(O108-$C$10)/($C$10*O108*0.0075)</f>
        <v>-7.9555762244123363E-2</v>
      </c>
      <c r="Q108" s="21">
        <f>($H$2-$H$4)/-P108</f>
        <v>3753.3422039716179</v>
      </c>
      <c r="S108" s="7">
        <v>1.04355</v>
      </c>
      <c r="T108" s="20">
        <f>(S108-$C$10)/($C$10*S108*0.0075)</f>
        <v>-6.2412300793371851E-2</v>
      </c>
      <c r="U108" s="21">
        <f>($H$2-$H$4)/-T108</f>
        <v>4784.3132876734317</v>
      </c>
    </row>
    <row r="109" spans="2:33" x14ac:dyDescent="0.35">
      <c r="C109" s="7">
        <v>1.0639000000000001</v>
      </c>
      <c r="D109" s="20">
        <f>(C109-$C$11)/($C$11*C109*0.0075)</f>
        <v>-0.24102103930995517</v>
      </c>
      <c r="E109" s="21">
        <f>($H$2-$H$4)/-D109</f>
        <v>1238.895993706167</v>
      </c>
      <c r="G109" s="7">
        <v>1.06437</v>
      </c>
      <c r="H109" s="20">
        <f>(G109-$C$11)/($C$11*G109*0.0075)</f>
        <v>-0.18568052888290112</v>
      </c>
      <c r="I109" s="21">
        <f>($H$2-$H$4)/-H109</f>
        <v>1608.1384612401187</v>
      </c>
      <c r="K109" s="7">
        <v>1.06515</v>
      </c>
      <c r="L109" s="20">
        <f>(K109-$C$11)/($C$11*K109*0.0075)</f>
        <v>-9.3946610967413469E-2</v>
      </c>
      <c r="M109" s="21">
        <f>($H$2-$H$4)/-L109</f>
        <v>3178.4009760987874</v>
      </c>
      <c r="O109" s="7">
        <v>1.0652900000000001</v>
      </c>
      <c r="P109" s="20">
        <f>(O109-$C$11)/($C$11*O109*0.0075)</f>
        <v>-7.7495768245590693E-2</v>
      </c>
      <c r="Q109" s="21">
        <f>($H$2-$H$4)/-P109</f>
        <v>3853.1136184586385</v>
      </c>
      <c r="S109" s="7">
        <v>1.06538</v>
      </c>
      <c r="T109" s="20">
        <f>(S109-$C$11)/($C$11*S109*0.0075)</f>
        <v>-6.6922509601044081E-2</v>
      </c>
      <c r="U109" s="21">
        <f>($H$2-$H$4)/-T109</f>
        <v>4461.8769047976866</v>
      </c>
    </row>
    <row r="110" spans="2:33" x14ac:dyDescent="0.35">
      <c r="C110" s="7">
        <v>1.0924799999999999</v>
      </c>
      <c r="D110" s="20">
        <f>(C110-$C$12)/($C$12*C110*0.0075)</f>
        <v>-0.20743685148483976</v>
      </c>
      <c r="E110" s="21">
        <f>($H$2-$H$4)/-D110</f>
        <v>1439.4742200463006</v>
      </c>
      <c r="G110" s="7">
        <v>1.0928599999999999</v>
      </c>
      <c r="H110" s="20">
        <f>(G110-$C$12)/($C$12*G110*0.0075)</f>
        <v>-0.16499988736027918</v>
      </c>
      <c r="I110" s="21">
        <f>($H$2-$H$4)/-H110</f>
        <v>1809.6982051145492</v>
      </c>
      <c r="K110" s="7">
        <v>1.0935699999999999</v>
      </c>
      <c r="L110" s="20">
        <f>(K110-$C$12)/($C$12*K110*0.0075)</f>
        <v>-8.5788801451829363E-2</v>
      </c>
      <c r="M110" s="21">
        <f>($H$2-$H$4)/-L110</f>
        <v>3480.6407706682403</v>
      </c>
      <c r="O110" s="7">
        <v>1.0936699999999999</v>
      </c>
      <c r="P110" s="20">
        <f>(O110-$C$12)/($C$12*O110*0.0075)</f>
        <v>-7.4640573261630594E-2</v>
      </c>
      <c r="Q110" s="21">
        <f>($H$2-$H$4)/-P110</f>
        <v>4000.5051803842057</v>
      </c>
      <c r="S110" s="7">
        <v>1.0937600000000001</v>
      </c>
      <c r="T110" s="20">
        <f>(S110-$C$12)/($C$12*S110*0.0075)</f>
        <v>-6.4608910820346338E-2</v>
      </c>
      <c r="U110" s="21">
        <f>($H$2-$H$4)/-T110</f>
        <v>4621.6535182011812</v>
      </c>
    </row>
    <row r="111" spans="2:33" x14ac:dyDescent="0.35">
      <c r="C111" s="7">
        <v>1.1153299999999999</v>
      </c>
      <c r="D111" s="20">
        <f>(C111-$C$13)/($C$13*C111*0.0075)</f>
        <v>-0.1851420017645502</v>
      </c>
      <c r="E111" s="21">
        <f>($H$2-$H$4)/-D111</f>
        <v>1612.8160933451354</v>
      </c>
      <c r="G111" s="7">
        <v>1.11565</v>
      </c>
      <c r="H111" s="20">
        <f>(G111-$C$13)/($C$13*G111*0.0075)</f>
        <v>-0.15085280109526272</v>
      </c>
      <c r="I111" s="21">
        <f>($H$2-$H$4)/-H111</f>
        <v>1979.4130293373587</v>
      </c>
      <c r="K111" s="7">
        <v>1.11632</v>
      </c>
      <c r="L111" s="20">
        <f>(K111-$C$13)/($C$13*K111*0.0075)</f>
        <v>-7.9123456288639954E-2</v>
      </c>
      <c r="M111" s="21">
        <f>($H$2-$H$4)/-L111</f>
        <v>3773.8492983764049</v>
      </c>
      <c r="O111" s="7">
        <v>1.1164000000000001</v>
      </c>
      <c r="P111" s="20">
        <f>(O111-$C$13)/($C$13*O111*0.0075)</f>
        <v>-7.0564512184339345E-2</v>
      </c>
      <c r="Q111" s="21">
        <f>($H$2-$H$4)/-P111</f>
        <v>4231.5888079825691</v>
      </c>
      <c r="S111" s="7">
        <v>1.1164799999999999</v>
      </c>
      <c r="T111" s="20">
        <f>(S111-$C$13)/($C$13*S111*0.0075)</f>
        <v>-6.200679464126977E-2</v>
      </c>
      <c r="U111" s="21">
        <f>($H$2-$H$4)/-T111</f>
        <v>4815.6012857542755</v>
      </c>
    </row>
    <row r="112" spans="2:33" x14ac:dyDescent="0.35">
      <c r="C112" s="7">
        <v>1.12673</v>
      </c>
      <c r="D112" s="20">
        <f>(C112-$C$14)/($C$14*C112*0.0075)</f>
        <v>-0.17618187768299007</v>
      </c>
      <c r="E112" s="21">
        <f>($H$2-$H$4)/-D112</f>
        <v>1694.8394688884005</v>
      </c>
      <c r="G112" s="7">
        <v>1.1270199999999999</v>
      </c>
      <c r="H112" s="20">
        <f>(G112-$C$14)/($C$14*G112*0.0075)</f>
        <v>-0.14573202095330642</v>
      </c>
      <c r="I112" s="21">
        <f>($H$2-$H$4)/-H112</f>
        <v>2048.9663016179102</v>
      </c>
      <c r="K112" s="7">
        <v>1.12768</v>
      </c>
      <c r="L112" s="20">
        <f>(K112-$C$14)/($C$14*K112*0.0075)</f>
        <v>-7.6490727665728675E-2</v>
      </c>
      <c r="M112" s="21">
        <f>($H$2-$H$4)/-L112</f>
        <v>3903.741134545206</v>
      </c>
      <c r="O112" s="7">
        <v>1.12775</v>
      </c>
      <c r="P112" s="20">
        <f>(O112-$C$14)/($C$14*O112*0.0075)</f>
        <v>-6.9151707808184651E-2</v>
      </c>
      <c r="Q112" s="21">
        <f>($H$2-$H$4)/-P112</f>
        <v>4318.0423081996296</v>
      </c>
      <c r="S112" s="7">
        <v>1.12782</v>
      </c>
      <c r="T112" s="20">
        <f>(S112-$C$14)/($C$14*S112*0.0075)</f>
        <v>-6.181359896727455E-2</v>
      </c>
      <c r="U112" s="21">
        <f>($H$2-$H$4)/-T112</f>
        <v>4830.652234924637</v>
      </c>
    </row>
    <row r="113" spans="2:21" x14ac:dyDescent="0.35">
      <c r="C113" s="7"/>
      <c r="D113" s="8"/>
      <c r="E113" s="9"/>
      <c r="G113" s="7"/>
      <c r="H113" s="8"/>
      <c r="I113" s="9"/>
      <c r="K113" s="7"/>
      <c r="L113" s="8"/>
      <c r="M113" s="9"/>
      <c r="O113" s="7"/>
      <c r="P113" s="8"/>
      <c r="Q113" s="9"/>
      <c r="S113" s="7"/>
      <c r="T113" s="8"/>
      <c r="U113" s="9"/>
    </row>
    <row r="114" spans="2:21" x14ac:dyDescent="0.35">
      <c r="C114" s="7" t="s">
        <v>1</v>
      </c>
      <c r="D114" s="8"/>
      <c r="E114" s="9"/>
      <c r="G114" s="7" t="s">
        <v>1</v>
      </c>
      <c r="H114" s="8"/>
      <c r="I114" s="9"/>
      <c r="K114" s="7" t="s">
        <v>1</v>
      </c>
      <c r="L114" s="8"/>
      <c r="M114" s="9"/>
      <c r="O114" s="7" t="s">
        <v>1</v>
      </c>
      <c r="P114" s="8"/>
      <c r="Q114" s="9"/>
      <c r="S114" s="7" t="s">
        <v>1</v>
      </c>
      <c r="T114" s="8"/>
      <c r="U114" s="9"/>
    </row>
    <row r="115" spans="2:21" x14ac:dyDescent="0.35">
      <c r="C115" s="22">
        <v>8.8170000000000005E-6</v>
      </c>
      <c r="D115" s="23">
        <f>C115*250/SUM(C115:C119)</f>
        <v>36.125178229018147</v>
      </c>
      <c r="E115" s="24">
        <f>(D115-$F$10)/D115</f>
        <v>-1.17290708531173E-2</v>
      </c>
      <c r="G115" s="32">
        <v>8.5739999999999996E-6</v>
      </c>
      <c r="H115" s="23">
        <f>G115*250/SUM(G115:G119)</f>
        <v>35.137040194085635</v>
      </c>
      <c r="I115" s="24">
        <f>(H115-$F$10)/H115</f>
        <v>-4.0181324384852501E-2</v>
      </c>
      <c r="K115" s="22">
        <v>8.7180000000000002E-6</v>
      </c>
      <c r="L115" s="23">
        <f>K115*250/SUM(K115:K119)</f>
        <v>35.683879629326434</v>
      </c>
      <c r="M115" s="24">
        <f>(L115-$F$10)/L115</f>
        <v>-2.4241012572255593E-2</v>
      </c>
      <c r="O115" s="22">
        <v>8.7090000000000008E-6</v>
      </c>
      <c r="P115" s="23">
        <f>O115*250/SUM(O115:O119)</f>
        <v>35.687357602976618</v>
      </c>
      <c r="Q115" s="24">
        <f>(P115-$F$10)/P115</f>
        <v>-2.4141193378781105E-2</v>
      </c>
      <c r="S115" s="22">
        <v>8.7390000000000005E-6</v>
      </c>
      <c r="T115" s="23">
        <f>S115*250/SUM(S115:S119)</f>
        <v>35.810290285039912</v>
      </c>
      <c r="U115" s="24">
        <f>(T115-$F$10)/T115</f>
        <v>-2.0625432330450489E-2</v>
      </c>
    </row>
    <row r="116" spans="2:21" x14ac:dyDescent="0.35">
      <c r="C116" s="22">
        <v>1.1260000000000001E-5</v>
      </c>
      <c r="D116" s="23">
        <f>C116*250/SUM(C115:C119)</f>
        <v>46.134683776652416</v>
      </c>
      <c r="E116" s="24">
        <f>(D116-$F$11)/D116</f>
        <v>8.9459637151966809E-3</v>
      </c>
      <c r="G116" s="32">
        <v>1.1250000000000001E-5</v>
      </c>
      <c r="H116" s="23">
        <f>G116*250/SUM(G115:G119)</f>
        <v>46.103534194479053</v>
      </c>
      <c r="I116" s="24">
        <f>(H116-$F$11)/H116</f>
        <v>8.2763638747316657E-3</v>
      </c>
      <c r="K116" s="22">
        <v>1.1229999999999999E-5</v>
      </c>
      <c r="L116" s="23">
        <f>K116*250/SUM(K115:K119)</f>
        <v>45.965814204787314</v>
      </c>
      <c r="M116" s="24">
        <f>(L116-$F$11)/L116</f>
        <v>5.3050215563788883E-3</v>
      </c>
      <c r="O116" s="22">
        <v>1.1209999999999999E-5</v>
      </c>
      <c r="P116" s="23">
        <f>O116*250/SUM(O115:O119)</f>
        <v>45.93584553098723</v>
      </c>
      <c r="Q116" s="24">
        <f>(P116-$F$11)/P116</f>
        <v>4.656079776925847E-3</v>
      </c>
      <c r="S116" s="22">
        <v>1.1199999999999999E-5</v>
      </c>
      <c r="T116" s="23">
        <f>S116*250/SUM(S115:S119)</f>
        <v>45.894867970299465</v>
      </c>
      <c r="U116" s="24">
        <f>(T116-$F$11)/T116</f>
        <v>3.7673798481553085E-3</v>
      </c>
    </row>
    <row r="117" spans="2:21" x14ac:dyDescent="0.35">
      <c r="C117" s="22">
        <v>1.6529999999999999E-5</v>
      </c>
      <c r="D117" s="23">
        <f>C117*250/SUM(C115:C119)</f>
        <v>67.727026894144259</v>
      </c>
      <c r="E117" s="24">
        <f>(D117-$F$12)/D117</f>
        <v>-1.0823027186112761E-2</v>
      </c>
      <c r="G117" s="32">
        <v>1.6759999999999999E-5</v>
      </c>
      <c r="H117" s="23">
        <f>G117*250/SUM(G115:G119)</f>
        <v>68.684020719952784</v>
      </c>
      <c r="I117" s="24">
        <f>(H117-$F$12)/H117</f>
        <v>3.2610550481874142E-3</v>
      </c>
      <c r="K117" s="22">
        <v>1.6759999999999999E-5</v>
      </c>
      <c r="L117" s="23">
        <f>K117*250/SUM(K115:K119)</f>
        <v>68.600805527358446</v>
      </c>
      <c r="M117" s="24">
        <f>(L117-$F$12)/L117</f>
        <v>2.0519756119792829E-3</v>
      </c>
      <c r="O117" s="22">
        <v>1.6750000000000001E-5</v>
      </c>
      <c r="P117" s="23">
        <f>O117*250/SUM(O115:O119)</f>
        <v>68.637414152010365</v>
      </c>
      <c r="Q117" s="24">
        <f>(P117-$F$12)/P117</f>
        <v>2.5842436919805882E-3</v>
      </c>
      <c r="S117" s="22">
        <v>1.6739999999999999E-5</v>
      </c>
      <c r="T117" s="23">
        <f>S117*250/SUM(S115:S119)</f>
        <v>68.596436591322586</v>
      </c>
      <c r="U117" s="24">
        <f>(T117-$F$12)/T117</f>
        <v>1.9884158805658363E-3</v>
      </c>
    </row>
    <row r="118" spans="2:21" x14ac:dyDescent="0.35">
      <c r="C118" s="22">
        <v>1.173E-5</v>
      </c>
      <c r="D118" s="23">
        <f>C118*250/SUM(C115:C119)</f>
        <v>48.060376616352819</v>
      </c>
      <c r="E118" s="24">
        <f>(D118-$F$13)/D118</f>
        <v>2.622928310579792E-3</v>
      </c>
      <c r="G118" s="32">
        <v>1.1739999999999999E-5</v>
      </c>
      <c r="H118" s="23">
        <f>G118*250/SUM(G115:G119)</f>
        <v>48.111599239394131</v>
      </c>
      <c r="I118" s="24">
        <f>(H118-$F$13)/H118</f>
        <v>3.6847984329797831E-3</v>
      </c>
      <c r="K118" s="22">
        <v>1.1739999999999999E-5</v>
      </c>
      <c r="L118" s="23">
        <f>K118*250/SUM(K115:K119)</f>
        <v>48.053308883722451</v>
      </c>
      <c r="M118" s="24">
        <f>(L118-$F$13)/L118</f>
        <v>2.4762330124179599E-3</v>
      </c>
      <c r="O118" s="22">
        <v>1.173E-5</v>
      </c>
      <c r="P118" s="23">
        <f>O118*250/SUM(O115:O119)</f>
        <v>48.066678686751132</v>
      </c>
      <c r="Q118" s="24">
        <f>(P118-$F$13)/P118</f>
        <v>2.7536954176730949E-3</v>
      </c>
      <c r="S118" s="22">
        <v>1.173E-5</v>
      </c>
      <c r="T118" s="23">
        <f>S118*250/SUM(S115:S119)</f>
        <v>48.066678686751132</v>
      </c>
      <c r="U118" s="24">
        <f>(T118-$F$13)/T118</f>
        <v>2.7536954176730949E-3</v>
      </c>
    </row>
    <row r="119" spans="2:21" ht="15" thickBot="1" x14ac:dyDescent="0.4">
      <c r="C119" s="25">
        <v>1.2680000000000001E-5</v>
      </c>
      <c r="D119" s="26">
        <f>C119*250/SUM(C115:C119)</f>
        <v>51.95273448383238</v>
      </c>
      <c r="E119" s="27">
        <f>(D119-$F$14)/D119</f>
        <v>1.1894428752536424E-2</v>
      </c>
      <c r="G119" s="33">
        <v>1.2680000000000001E-5</v>
      </c>
      <c r="H119" s="26">
        <f>G119*250/SUM(G115:G119)</f>
        <v>51.963805652088389</v>
      </c>
      <c r="I119" s="27">
        <f>(H119-$F$14)/H119</f>
        <v>1.2104949958531685E-2</v>
      </c>
      <c r="K119" s="25">
        <v>1.2629999999999999E-5</v>
      </c>
      <c r="L119" s="26">
        <f>K119*250/SUM(K115:K119)</f>
        <v>51.696191754805326</v>
      </c>
      <c r="M119" s="27">
        <f>(L119-$F$14)/L119</f>
        <v>6.9909476408721964E-3</v>
      </c>
      <c r="O119" s="25">
        <v>1.261E-5</v>
      </c>
      <c r="P119" s="26">
        <f>O119*250/SUM(O115:O119)</f>
        <v>51.672704027274662</v>
      </c>
      <c r="Q119" s="27">
        <f>(P119-$F$14)/P119</f>
        <v>6.5395772994829883E-3</v>
      </c>
      <c r="S119" s="25">
        <v>1.26E-5</v>
      </c>
      <c r="T119" s="26">
        <f>S119*250/SUM(S115:S119)</f>
        <v>51.631726466586898</v>
      </c>
      <c r="U119" s="27">
        <f>(T119-$F$14)/T119</f>
        <v>5.7511166465461262E-3</v>
      </c>
    </row>
    <row r="120" spans="2:21" ht="15" thickBot="1" x14ac:dyDescent="0.4"/>
    <row r="121" spans="2:21" ht="15" thickBot="1" x14ac:dyDescent="0.4">
      <c r="B121">
        <f>B106+5</f>
        <v>36</v>
      </c>
      <c r="C121" s="100" t="str">
        <f>"FE " &amp; B121</f>
        <v>FE 36</v>
      </c>
      <c r="D121" s="101"/>
      <c r="E121" s="102"/>
      <c r="G121" s="100" t="str">
        <f>"FE " &amp; B121+1</f>
        <v>FE 37</v>
      </c>
      <c r="H121" s="101"/>
      <c r="I121" s="102"/>
      <c r="K121" s="100" t="str">
        <f>"FE " &amp;B121+2</f>
        <v>FE 38</v>
      </c>
      <c r="L121" s="101"/>
      <c r="M121" s="102"/>
      <c r="O121" s="100" t="str">
        <f>"FE " &amp; B121+3</f>
        <v>FE 39</v>
      </c>
      <c r="P121" s="101"/>
      <c r="Q121" s="102"/>
      <c r="S121" s="100" t="str">
        <f>"FE " &amp; B121+4</f>
        <v>FE 40</v>
      </c>
      <c r="T121" s="101"/>
      <c r="U121" s="102"/>
    </row>
    <row r="122" spans="2:21" x14ac:dyDescent="0.35">
      <c r="C122" s="17" t="s">
        <v>0</v>
      </c>
      <c r="D122" s="18" t="s">
        <v>2</v>
      </c>
      <c r="E122" s="19" t="s">
        <v>6</v>
      </c>
      <c r="G122" s="17" t="s">
        <v>0</v>
      </c>
      <c r="H122" s="18" t="s">
        <v>2</v>
      </c>
      <c r="I122" s="19" t="s">
        <v>6</v>
      </c>
      <c r="K122" s="17" t="s">
        <v>0</v>
      </c>
      <c r="L122" s="18" t="s">
        <v>2</v>
      </c>
      <c r="M122" s="19" t="s">
        <v>6</v>
      </c>
      <c r="O122" s="17" t="s">
        <v>0</v>
      </c>
      <c r="P122" s="18" t="s">
        <v>2</v>
      </c>
      <c r="Q122" s="19" t="s">
        <v>6</v>
      </c>
      <c r="S122" s="17" t="s">
        <v>0</v>
      </c>
      <c r="T122" s="18" t="s">
        <v>2</v>
      </c>
      <c r="U122" s="19" t="s">
        <v>6</v>
      </c>
    </row>
    <row r="123" spans="2:21" x14ac:dyDescent="0.35">
      <c r="C123" s="7">
        <v>1.04356</v>
      </c>
      <c r="D123" s="20">
        <f>(C123-$C$10)/($C$10*C123*0.0075)</f>
        <v>-6.1187943845421575E-2</v>
      </c>
      <c r="E123" s="21">
        <f>($H$2-$H$4)/-D123</f>
        <v>4880.0463168749366</v>
      </c>
      <c r="G123" s="7">
        <v>1.0434399999999999</v>
      </c>
      <c r="H123" s="20">
        <f>(G123-$C$10)/($C$10*G123*0.0075)</f>
        <v>-7.5881776089074496E-2</v>
      </c>
      <c r="I123" s="21">
        <f>($H$2-$H$4)/-H123</f>
        <v>3935.068673794427</v>
      </c>
      <c r="K123" s="7">
        <v>1.0430600000000001</v>
      </c>
      <c r="L123" s="20">
        <f>(K123-$C$10)/($C$10*K123*0.0075)</f>
        <v>-0.12243454965069722</v>
      </c>
      <c r="M123" s="21">
        <f>($H$2-$H$4)/-L123</f>
        <v>2438.854072252469</v>
      </c>
      <c r="O123" s="7">
        <v>1.0424500000000001</v>
      </c>
      <c r="P123" s="20">
        <f>(O123-$C$10)/($C$10*O123*0.0075)</f>
        <v>-0.19723497144941729</v>
      </c>
      <c r="Q123" s="21">
        <f>($H$2-$H$4)/-P123</f>
        <v>1513.9303025507254</v>
      </c>
      <c r="S123" s="7">
        <v>1.0418799999999999</v>
      </c>
      <c r="T123" s="20">
        <f>(S123-$C$10)/($C$10*S123*0.0075)</f>
        <v>-0.26720960893952311</v>
      </c>
      <c r="U123" s="21">
        <f>($H$2-$H$4)/-T123</f>
        <v>1117.4747838786793</v>
      </c>
    </row>
    <row r="124" spans="2:21" x14ac:dyDescent="0.35">
      <c r="C124" s="7">
        <v>1.0653900000000001</v>
      </c>
      <c r="D124" s="20">
        <f>(C124-$C$11)/($C$11*C124*0.0075)</f>
        <v>-6.5747813355065063E-2</v>
      </c>
      <c r="E124" s="21">
        <f>($H$2-$H$4)/-D124</f>
        <v>4541.595906580771</v>
      </c>
      <c r="G124" s="7">
        <v>1.06532</v>
      </c>
      <c r="H124" s="20">
        <f>(G124-$C$11)/($C$11*G124*0.0075)</f>
        <v>-7.3971150198203661E-2</v>
      </c>
      <c r="I124" s="21">
        <f>($H$2-$H$4)/-H124</f>
        <v>4036.7088952910635</v>
      </c>
      <c r="K124" s="7">
        <v>1.0649500000000001</v>
      </c>
      <c r="L124" s="20">
        <f>(K124-$C$11)/($C$11*K124*0.0075)</f>
        <v>-0.11745531793973948</v>
      </c>
      <c r="M124" s="21">
        <f>($H$2-$H$4)/-L124</f>
        <v>2542.2433418740302</v>
      </c>
      <c r="O124" s="7">
        <v>1.06443</v>
      </c>
      <c r="P124" s="20">
        <f>(O124-$C$11)/($C$11*O124*0.0075)</f>
        <v>-0.17861930054273512</v>
      </c>
      <c r="Q124" s="21">
        <f>($H$2-$H$4)/-P124</f>
        <v>1671.7118424084256</v>
      </c>
      <c r="S124" s="7">
        <v>1.06395</v>
      </c>
      <c r="T124" s="20">
        <f>(S124-$C$11)/($C$11*S124*0.0075)</f>
        <v>-0.23513142692784333</v>
      </c>
      <c r="U124" s="21">
        <f>($H$2-$H$4)/-T124</f>
        <v>1269.9280734243739</v>
      </c>
    </row>
    <row r="125" spans="2:21" x14ac:dyDescent="0.35">
      <c r="C125" s="7">
        <v>1.0937600000000001</v>
      </c>
      <c r="D125" s="20">
        <f>(C125-$C$12)/($C$12*C125*0.0075)</f>
        <v>-6.4608910820346338E-2</v>
      </c>
      <c r="E125" s="21">
        <f>($H$2-$H$4)/-D125</f>
        <v>4621.6535182011812</v>
      </c>
      <c r="G125" s="7">
        <v>1.0936900000000001</v>
      </c>
      <c r="H125" s="20">
        <f>(G125-$C$12)/($C$12*G125*0.0075)</f>
        <v>-7.2411172260974668E-2</v>
      </c>
      <c r="I125" s="21">
        <f>($H$2-$H$4)/-H125</f>
        <v>4123.6730559177504</v>
      </c>
      <c r="K125" s="7">
        <v>1.0933600000000001</v>
      </c>
      <c r="L125" s="20">
        <f>(K125-$C$12)/($C$12*K125*0.0075)</f>
        <v>-0.10920671844349535</v>
      </c>
      <c r="M125" s="21">
        <f>($H$2-$H$4)/-L125</f>
        <v>2734.2640110049515</v>
      </c>
      <c r="O125" s="7">
        <v>1.09293</v>
      </c>
      <c r="P125" s="20">
        <f>(O125-$C$12)/($C$12*O125*0.0075)</f>
        <v>-0.15718577055192132</v>
      </c>
      <c r="Q125" s="21">
        <f>($H$2-$H$4)/-P125</f>
        <v>1899.6630480706713</v>
      </c>
      <c r="S125" s="7">
        <v>1.0925400000000001</v>
      </c>
      <c r="T125" s="20">
        <f>(S125-$C$12)/($C$12*S125*0.0075)</f>
        <v>-0.20073431563453817</v>
      </c>
      <c r="U125" s="21">
        <f>($H$2-$H$4)/-T125</f>
        <v>1487.5383865289805</v>
      </c>
    </row>
    <row r="126" spans="2:21" x14ac:dyDescent="0.35">
      <c r="C126" s="7">
        <v>1.1164799999999999</v>
      </c>
      <c r="D126" s="20">
        <f>(C126-$C$13)/($C$13*C126*0.0075)</f>
        <v>-6.200679464126977E-2</v>
      </c>
      <c r="E126" s="21">
        <f>($H$2-$H$4)/-D126</f>
        <v>4815.6012857542755</v>
      </c>
      <c r="G126" s="7">
        <v>1.11642</v>
      </c>
      <c r="H126" s="20">
        <f>(G126-$C$13)/($C$13*G126*0.0075)</f>
        <v>-6.8424967818764615E-2</v>
      </c>
      <c r="I126" s="21">
        <f>($H$2-$H$4)/-H126</f>
        <v>4363.9041349773652</v>
      </c>
      <c r="K126" s="7">
        <v>1.1161000000000001</v>
      </c>
      <c r="L126" s="20">
        <f>(K126-$C$13)/($C$13*K126*0.0075)</f>
        <v>-0.10266687918495163</v>
      </c>
      <c r="M126" s="21">
        <f>($H$2-$H$4)/-L126</f>
        <v>2908.4355380285801</v>
      </c>
      <c r="O126" s="7">
        <v>1.11572</v>
      </c>
      <c r="P126" s="20">
        <f>(O126-$C$13)/($C$13*O126*0.0075)</f>
        <v>-0.14335466034093741</v>
      </c>
      <c r="Q126" s="21">
        <f>($H$2-$H$4)/-P126</f>
        <v>2082.9458860273244</v>
      </c>
      <c r="S126" s="7">
        <v>1.1153900000000001</v>
      </c>
      <c r="T126" s="20">
        <f>(S126-$C$13)/($C$13*S126*0.0075)</f>
        <v>-0.17871127797173086</v>
      </c>
      <c r="U126" s="21">
        <f>($H$2-$H$4)/-T126</f>
        <v>1670.8514615805811</v>
      </c>
    </row>
    <row r="127" spans="2:21" x14ac:dyDescent="0.35">
      <c r="C127" s="7">
        <v>1.12782</v>
      </c>
      <c r="D127" s="20">
        <f>(C127-$C$14)/($C$14*C127*0.0075)</f>
        <v>-6.181359896727455E-2</v>
      </c>
      <c r="E127" s="21">
        <f>($H$2-$H$4)/-D127</f>
        <v>4830.652234924637</v>
      </c>
      <c r="G127" s="7">
        <v>1.1277600000000001</v>
      </c>
      <c r="H127" s="20">
        <f>(G127-$C$14)/($C$14*G127*0.0075)</f>
        <v>-6.8103350772618865E-2</v>
      </c>
      <c r="I127" s="21">
        <f>($H$2-$H$4)/-H127</f>
        <v>4384.5126063907701</v>
      </c>
      <c r="K127" s="7">
        <v>1.1274500000000001</v>
      </c>
      <c r="L127" s="20">
        <f>(K127-$C$14)/($C$14*K127*0.0075)</f>
        <v>-0.10061106646058968</v>
      </c>
      <c r="M127" s="21">
        <f>($H$2-$H$4)/-L127</f>
        <v>2967.8643762012452</v>
      </c>
      <c r="O127" s="7">
        <v>1.1271</v>
      </c>
      <c r="P127" s="20">
        <f>(O127-$C$14)/($C$14*O127*0.0075)</f>
        <v>-0.13733481798246397</v>
      </c>
      <c r="Q127" s="21">
        <f>($H$2-$H$4)/-P127</f>
        <v>2174.2483398356248</v>
      </c>
      <c r="S127" s="7">
        <v>1.12679</v>
      </c>
      <c r="T127" s="20">
        <f>(S127-$C$14)/($C$14*S127*0.0075)</f>
        <v>-0.1698806213772738</v>
      </c>
      <c r="U127" s="21">
        <f>($H$2-$H$4)/-T127</f>
        <v>1757.7048964099561</v>
      </c>
    </row>
    <row r="128" spans="2:21" x14ac:dyDescent="0.35">
      <c r="C128" s="7"/>
      <c r="D128" s="8"/>
      <c r="E128" s="9"/>
      <c r="G128" s="7"/>
      <c r="H128" s="8"/>
      <c r="I128" s="9"/>
      <c r="K128" s="7"/>
      <c r="L128" s="8"/>
      <c r="M128" s="9"/>
      <c r="O128" s="7"/>
      <c r="P128" s="8"/>
      <c r="Q128" s="9"/>
      <c r="S128" s="7"/>
      <c r="T128" s="8"/>
      <c r="U128" s="9"/>
    </row>
    <row r="129" spans="1:21" x14ac:dyDescent="0.35">
      <c r="C129" s="7" t="s">
        <v>1</v>
      </c>
      <c r="D129" s="8"/>
      <c r="E129" s="9"/>
      <c r="G129" s="7" t="s">
        <v>1</v>
      </c>
      <c r="H129" s="8"/>
      <c r="I129" s="9"/>
      <c r="K129" s="7" t="s">
        <v>1</v>
      </c>
      <c r="L129" s="8"/>
      <c r="M129" s="9"/>
      <c r="O129" s="7" t="s">
        <v>1</v>
      </c>
      <c r="P129" s="8"/>
      <c r="Q129" s="9"/>
      <c r="S129" s="7" t="s">
        <v>1</v>
      </c>
      <c r="T129" s="8"/>
      <c r="U129" s="9"/>
    </row>
    <row r="130" spans="1:21" x14ac:dyDescent="0.35">
      <c r="C130" s="22">
        <v>8.7409999999999998E-6</v>
      </c>
      <c r="D130" s="23">
        <f>C130*250/SUM(C130:C134)</f>
        <v>35.817311632328604</v>
      </c>
      <c r="E130" s="24">
        <f>(D130-$F$10)/D130</f>
        <v>-2.042535685617633E-2</v>
      </c>
      <c r="G130" s="22">
        <v>8.7150000000000004E-6</v>
      </c>
      <c r="H130" s="23">
        <f>G130*250/SUM(G130:G134)</f>
        <v>35.708432352700157</v>
      </c>
      <c r="I130" s="24">
        <f>(H130-$F$10)/H130</f>
        <v>-2.3536755773712392E-2</v>
      </c>
      <c r="K130" s="22">
        <v>8.6600000000000001E-6</v>
      </c>
      <c r="L130" s="23">
        <f>K130*250/SUM(K130:K134)</f>
        <v>35.485985903950166</v>
      </c>
      <c r="M130" s="24">
        <f>(L130-$F$10)/L130</f>
        <v>-2.9952869365799599E-2</v>
      </c>
      <c r="O130" s="22">
        <v>8.5860000000000005E-6</v>
      </c>
      <c r="P130" s="23">
        <f>O130*250/SUM(O130:O134)</f>
        <v>35.185063764219912</v>
      </c>
      <c r="Q130" s="24">
        <f>(P130-$F$10)/P130</f>
        <v>-3.8761596368478736E-2</v>
      </c>
      <c r="S130" s="22">
        <v>8.8200000000000003E-6</v>
      </c>
      <c r="T130" s="23">
        <f>S130*250/SUM(S130:S134)</f>
        <v>36.141616128503522</v>
      </c>
      <c r="U130" s="24">
        <f>(T130-$F$10)/T130</f>
        <v>-1.1268917087054823E-2</v>
      </c>
    </row>
    <row r="131" spans="1:21" x14ac:dyDescent="0.35">
      <c r="C131" s="22">
        <v>1.1199999999999999E-5</v>
      </c>
      <c r="D131" s="23">
        <f>C131*250/SUM(C130:C134)</f>
        <v>45.893363491829348</v>
      </c>
      <c r="E131" s="24">
        <f>(D131-$F$11)/D131</f>
        <v>3.7347213020342768E-3</v>
      </c>
      <c r="G131" s="22">
        <v>1.1199999999999999E-5</v>
      </c>
      <c r="H131" s="23">
        <f>G131*250/SUM(G130:G134)</f>
        <v>45.890354830779316</v>
      </c>
      <c r="I131" s="24">
        <f>(H131-$F$11)/H131</f>
        <v>3.669404209791892E-3</v>
      </c>
      <c r="K131" s="22">
        <v>1.119E-5</v>
      </c>
      <c r="L131" s="23">
        <f>K131*250/SUM(K130:K134)</f>
        <v>45.85313882970005</v>
      </c>
      <c r="M131" s="24">
        <f>(L131-$F$11)/L131</f>
        <v>2.8607476712297713E-3</v>
      </c>
      <c r="O131" s="22">
        <v>1.1199999999999999E-5</v>
      </c>
      <c r="P131" s="23">
        <f>O131*250/SUM(O130:O134)</f>
        <v>45.897124872963317</v>
      </c>
      <c r="Q131" s="24">
        <f>(P131-$F$11)/P131</f>
        <v>3.8163676673370183E-3</v>
      </c>
      <c r="S131" s="22">
        <v>1.119E-5</v>
      </c>
      <c r="T131" s="23">
        <f>S131*250/SUM(S130:S134)</f>
        <v>45.85313882970005</v>
      </c>
      <c r="U131" s="24">
        <f>(T131-$F$11)/T131</f>
        <v>2.8607476712297713E-3</v>
      </c>
    </row>
    <row r="132" spans="1:21" x14ac:dyDescent="0.35">
      <c r="C132" s="22">
        <v>1.6739999999999999E-5</v>
      </c>
      <c r="D132" s="23">
        <f>C132*250/SUM(C130:C134)</f>
        <v>68.594187933323497</v>
      </c>
      <c r="E132" s="24">
        <f>(D132-$F$12)/D132</f>
        <v>1.9556990163616013E-3</v>
      </c>
      <c r="G132" s="22">
        <v>1.6750000000000001E-5</v>
      </c>
      <c r="H132" s="23">
        <f>G132*250/SUM(G130:G134)</f>
        <v>68.630664590674428</v>
      </c>
      <c r="I132" s="24">
        <f>(H132-$F$12)/H132</f>
        <v>2.4861516967364435E-3</v>
      </c>
      <c r="K132" s="22">
        <v>1.6750000000000001E-5</v>
      </c>
      <c r="L132" s="23">
        <f>K132*250/SUM(K130:K134)</f>
        <v>68.636289132929036</v>
      </c>
      <c r="M132" s="24">
        <f>(L132-$F$12)/L132</f>
        <v>2.5678950261066062E-3</v>
      </c>
      <c r="O132" s="22">
        <v>1.6759999999999999E-5</v>
      </c>
      <c r="P132" s="23">
        <f>O132*250/SUM(O130:O134)</f>
        <v>68.681769006327244</v>
      </c>
      <c r="Q132" s="24">
        <f>(P132-$F$12)/P132</f>
        <v>3.2283772255872448E-3</v>
      </c>
      <c r="S132" s="22">
        <v>1.6529999999999999E-5</v>
      </c>
      <c r="T132" s="23">
        <f>S132*250/SUM(S130:S134)</f>
        <v>67.734797574168169</v>
      </c>
      <c r="U132" s="24">
        <f>(T132-$F$12)/T132</f>
        <v>-1.0707063418797114E-2</v>
      </c>
    </row>
    <row r="133" spans="1:21" x14ac:dyDescent="0.35">
      <c r="C133" s="22">
        <v>1.173E-5</v>
      </c>
      <c r="D133" s="23">
        <f>C133*250/SUM(C130:C134)</f>
        <v>48.06510301421055</v>
      </c>
      <c r="E133" s="24">
        <f>(D133-$F$13)/D133</f>
        <v>2.7210036408997695E-3</v>
      </c>
      <c r="G133" s="22">
        <v>1.1739999999999999E-5</v>
      </c>
      <c r="H133" s="23">
        <f>G133*250/SUM(G130:G134)</f>
        <v>48.102925510120457</v>
      </c>
      <c r="I133" s="24">
        <f>(H133-$F$13)/H133</f>
        <v>3.5051468164098015E-3</v>
      </c>
      <c r="K133" s="22">
        <v>1.1770000000000001E-5</v>
      </c>
      <c r="L133" s="23">
        <f>K133*250/SUM(K130:K134)</f>
        <v>48.229798393705956</v>
      </c>
      <c r="M133" s="24">
        <f>(L133-$F$13)/L133</f>
        <v>6.1265174153383103E-3</v>
      </c>
      <c r="O133" s="22">
        <v>1.1780000000000001E-5</v>
      </c>
      <c r="P133" s="23">
        <f>O133*250/SUM(O130:O134)</f>
        <v>48.27394026817035</v>
      </c>
      <c r="Q133" s="24">
        <f>(P133-$F$13)/P133</f>
        <v>7.0353191054019042E-3</v>
      </c>
      <c r="S133" s="22">
        <v>1.1790000000000001E-5</v>
      </c>
      <c r="T133" s="23">
        <f>S133*250/SUM(S130:S134)</f>
        <v>48.311752171775119</v>
      </c>
      <c r="U133" s="24">
        <f>(T133-$F$13)/T133</f>
        <v>7.8124775215038609E-3</v>
      </c>
    </row>
    <row r="134" spans="1:21" ht="15" thickBot="1" x14ac:dyDescent="0.4">
      <c r="C134" s="25">
        <v>1.26E-5</v>
      </c>
      <c r="D134" s="26">
        <f>C134*250/SUM(C130:C134)</f>
        <v>51.630033928308016</v>
      </c>
      <c r="E134" s="27">
        <f>(D134-$F$14)/D134</f>
        <v>5.7185231313811469E-3</v>
      </c>
      <c r="G134" s="25">
        <v>1.261E-5</v>
      </c>
      <c r="H134" s="26">
        <f>G134*250/SUM(G130:G134)</f>
        <v>51.667622715725642</v>
      </c>
      <c r="I134" s="27">
        <f>(H134-$F$14)/H134</f>
        <v>6.4418742960539958E-3</v>
      </c>
      <c r="K134" s="25">
        <v>1.2639999999999999E-5</v>
      </c>
      <c r="L134" s="26">
        <f>K134*250/SUM(K130:K134)</f>
        <v>51.794787739714792</v>
      </c>
      <c r="M134" s="27">
        <f>(L134-$F$14)/L134</f>
        <v>8.881228686783137E-3</v>
      </c>
      <c r="O134" s="25">
        <v>1.2680000000000001E-5</v>
      </c>
      <c r="P134" s="26">
        <f>O134*250/SUM(O130:O134)</f>
        <v>51.962102088319185</v>
      </c>
      <c r="Q134" s="27">
        <f>(P134-$F$14)/P134</f>
        <v>1.2072562080686272E-2</v>
      </c>
      <c r="S134" s="25">
        <v>1.2680000000000001E-5</v>
      </c>
      <c r="T134" s="26">
        <f>S134*250/SUM(S130:S134)</f>
        <v>51.95869529585314</v>
      </c>
      <c r="U134" s="27">
        <f>(T134-$F$14)/T134</f>
        <v>1.2007786324995365E-2</v>
      </c>
    </row>
    <row r="140" spans="1:21" x14ac:dyDescent="0.35">
      <c r="A140" t="s">
        <v>8</v>
      </c>
      <c r="N140" t="s">
        <v>16</v>
      </c>
    </row>
    <row r="141" spans="1:21" x14ac:dyDescent="0.35">
      <c r="L141" t="s">
        <v>22</v>
      </c>
      <c r="M141" t="s">
        <v>6</v>
      </c>
      <c r="N141" t="s">
        <v>17</v>
      </c>
      <c r="O141" t="s">
        <v>18</v>
      </c>
      <c r="P141" t="s">
        <v>19</v>
      </c>
      <c r="Q141" t="s">
        <v>20</v>
      </c>
      <c r="R141" t="s">
        <v>21</v>
      </c>
      <c r="T141" t="s">
        <v>23</v>
      </c>
      <c r="U141" t="s">
        <v>24</v>
      </c>
    </row>
    <row r="142" spans="1:21" ht="15" thickBot="1" x14ac:dyDescent="0.4">
      <c r="C142" t="s">
        <v>11</v>
      </c>
      <c r="K142">
        <v>1</v>
      </c>
      <c r="L142" s="6">
        <f>D18</f>
        <v>-0.28195086884209197</v>
      </c>
      <c r="M142" s="4">
        <f>E18</f>
        <v>1059.0497600744493</v>
      </c>
      <c r="N142" s="23">
        <v>36.316031009784794</v>
      </c>
      <c r="O142" s="23">
        <v>45.605034992542571</v>
      </c>
      <c r="P142" s="23">
        <v>67.731467064396099</v>
      </c>
      <c r="Q142" s="23">
        <v>48.473276187042103</v>
      </c>
      <c r="R142" s="26">
        <v>51.874190746234405</v>
      </c>
      <c r="T142" s="31">
        <v>0.108</v>
      </c>
    </row>
    <row r="143" spans="1:21" ht="15" thickBot="1" x14ac:dyDescent="0.4">
      <c r="A143">
        <v>3.75</v>
      </c>
      <c r="B143">
        <v>1</v>
      </c>
      <c r="C143" s="6">
        <f>AVERAGE(L142:L181)</f>
        <v>-0.17469271795895899</v>
      </c>
      <c r="D143" s="2">
        <f>$J$2/-C143</f>
        <v>1709.2870469286011</v>
      </c>
      <c r="E143" t="s">
        <v>12</v>
      </c>
      <c r="K143">
        <v>2</v>
      </c>
      <c r="L143" s="6">
        <f>H18</f>
        <v>-0.22791617859059998</v>
      </c>
      <c r="M143" s="4">
        <f>I18</f>
        <v>1310.1307763516322</v>
      </c>
      <c r="N143" s="23">
        <v>36.403947346851794</v>
      </c>
      <c r="O143" s="23">
        <v>44.506007901250761</v>
      </c>
      <c r="P143" s="23">
        <v>68.726128223202139</v>
      </c>
      <c r="Q143" s="23">
        <v>48.522203826041341</v>
      </c>
      <c r="R143" s="26">
        <v>51.841712702653972</v>
      </c>
      <c r="T143" s="31">
        <v>0.14899999999999999</v>
      </c>
    </row>
    <row r="144" spans="1:21" ht="15" thickBot="1" x14ac:dyDescent="0.4">
      <c r="A144">
        <v>48.75</v>
      </c>
      <c r="B144">
        <v>2</v>
      </c>
      <c r="C144" s="28">
        <f>AVERAGE(D19,T19,AA11,AE11,Y88)</f>
        <v>-0.16749403790623518</v>
      </c>
      <c r="D144" s="29">
        <f>$J$2/-C144</f>
        <v>1782.7500234196948</v>
      </c>
      <c r="E144" s="30" t="s">
        <v>12</v>
      </c>
      <c r="K144">
        <v>3</v>
      </c>
      <c r="L144" s="6">
        <f>L18</f>
        <v>-0.1383682864001487</v>
      </c>
      <c r="M144" s="4">
        <f>M18</f>
        <v>2158.0089467645466</v>
      </c>
      <c r="N144" s="23">
        <v>36.378013405660532</v>
      </c>
      <c r="O144" s="23">
        <v>44.863075435520081</v>
      </c>
      <c r="P144" s="23">
        <v>68.667136465691001</v>
      </c>
      <c r="Q144" s="23">
        <v>48.345597272980548</v>
      </c>
      <c r="R144" s="26">
        <v>51.746177420147816</v>
      </c>
      <c r="T144" s="31">
        <v>0.13200000000000001</v>
      </c>
    </row>
    <row r="145" spans="1:20" ht="15" thickBot="1" x14ac:dyDescent="0.4">
      <c r="A145">
        <v>82.5</v>
      </c>
      <c r="B145">
        <v>3</v>
      </c>
      <c r="C145" s="28">
        <f>AVERAGE(D20,T20,AA12,AE12,Y89)</f>
        <v>-0.14884955815080159</v>
      </c>
      <c r="D145" s="29">
        <f>$J$2/-C145</f>
        <v>2006.0523101955341</v>
      </c>
      <c r="E145" s="30" t="s">
        <v>12</v>
      </c>
      <c r="K145">
        <v>4</v>
      </c>
      <c r="L145" s="6">
        <f>P18</f>
        <v>-9.5478810539608952E-2</v>
      </c>
      <c r="M145" s="4">
        <f>Q18</f>
        <v>3127.3954745815267</v>
      </c>
      <c r="N145" s="23">
        <v>36.408483020846987</v>
      </c>
      <c r="O145" s="23">
        <v>45.029172676019407</v>
      </c>
      <c r="P145" s="23">
        <v>68.670512652419021</v>
      </c>
      <c r="Q145" s="23">
        <v>48.225055723089028</v>
      </c>
      <c r="R145" s="26">
        <v>51.666775927625537</v>
      </c>
      <c r="T145" s="31">
        <v>0.104</v>
      </c>
    </row>
    <row r="146" spans="1:20" ht="15" thickBot="1" x14ac:dyDescent="0.4">
      <c r="A146">
        <v>116.25</v>
      </c>
      <c r="B146">
        <v>4</v>
      </c>
      <c r="C146" s="28">
        <f>AVERAGE(D21,T21,AA13,AE13,Y90)</f>
        <v>-0.13534743868376392</v>
      </c>
      <c r="D146" s="29">
        <f>$J$2/-C146</f>
        <v>2206.1739985909289</v>
      </c>
      <c r="E146" s="30" t="s">
        <v>12</v>
      </c>
      <c r="K146">
        <v>5</v>
      </c>
      <c r="L146" s="6">
        <f>T18</f>
        <v>-7.8331076718431383E-2</v>
      </c>
      <c r="M146" s="4">
        <f>U18</f>
        <v>3812.0247098523432</v>
      </c>
      <c r="N146" s="23">
        <v>36.417952038290686</v>
      </c>
      <c r="O146" s="23">
        <v>45.117773370268978</v>
      </c>
      <c r="P146" s="23">
        <v>68.639664300817941</v>
      </c>
      <c r="Q146" s="23">
        <v>48.191191174783221</v>
      </c>
      <c r="R146" s="26">
        <v>51.633419115839168</v>
      </c>
      <c r="T146" s="31">
        <v>8.8999999999999996E-2</v>
      </c>
    </row>
    <row r="147" spans="1:20" ht="15" thickBot="1" x14ac:dyDescent="0.4">
      <c r="A147">
        <v>153.75</v>
      </c>
      <c r="B147">
        <v>5</v>
      </c>
      <c r="C147" s="28">
        <f>AVERAGE(D22,T22,AA14,AE14,Y91)</f>
        <v>-0.11950887645145918</v>
      </c>
      <c r="D147" s="29">
        <f>$J$2/-C147</f>
        <v>2498.5591770773794</v>
      </c>
      <c r="E147" s="30" t="s">
        <v>12</v>
      </c>
      <c r="K147">
        <v>6</v>
      </c>
      <c r="L147" s="6">
        <f>D33</f>
        <v>-7.9555762244123363E-2</v>
      </c>
      <c r="M147" s="4">
        <f>E33</f>
        <v>3753.3422039716179</v>
      </c>
      <c r="N147" s="23">
        <v>36.434426229508205</v>
      </c>
      <c r="O147" s="23">
        <v>45.122950819672134</v>
      </c>
      <c r="P147" s="23">
        <v>68.647540983606575</v>
      </c>
      <c r="Q147" s="23">
        <v>48.196721311475414</v>
      </c>
      <c r="R147" s="26">
        <v>51.598360655737714</v>
      </c>
      <c r="T147" s="31">
        <v>0.09</v>
      </c>
    </row>
    <row r="148" spans="1:20" ht="15" thickBot="1" x14ac:dyDescent="0.4">
      <c r="K148">
        <v>7</v>
      </c>
      <c r="L148" s="6">
        <f>H33</f>
        <v>-0.10282924823266129</v>
      </c>
      <c r="M148" s="4">
        <f>I33</f>
        <v>2903.8430712280242</v>
      </c>
      <c r="N148" s="23">
        <v>36.463454605047524</v>
      </c>
      <c r="O148" s="23">
        <v>44.985250737463126</v>
      </c>
      <c r="P148" s="23">
        <v>68.666011143887232</v>
      </c>
      <c r="Q148" s="23">
        <v>48.262864634546048</v>
      </c>
      <c r="R148" s="26">
        <v>51.622418879056049</v>
      </c>
      <c r="T148" s="31">
        <v>0.111</v>
      </c>
    </row>
    <row r="149" spans="1:20" ht="15" thickBot="1" x14ac:dyDescent="0.4">
      <c r="K149">
        <v>8</v>
      </c>
      <c r="L149" s="6">
        <f>L33</f>
        <v>-0.15553213813471198</v>
      </c>
      <c r="M149" s="4">
        <f>M33</f>
        <v>1919.8604454429337</v>
      </c>
      <c r="N149" s="23">
        <v>36.537389764941153</v>
      </c>
      <c r="O149" s="23">
        <v>44.74969675113924</v>
      </c>
      <c r="P149" s="23">
        <v>68.681769006327244</v>
      </c>
      <c r="Q149" s="23">
        <v>48.396878995508644</v>
      </c>
      <c r="R149" s="26">
        <v>51.634265482083734</v>
      </c>
      <c r="T149" s="31">
        <v>0.151</v>
      </c>
    </row>
    <row r="150" spans="1:20" ht="15" thickBot="1" x14ac:dyDescent="0.4">
      <c r="K150">
        <v>9</v>
      </c>
      <c r="L150" s="6">
        <f>P33</f>
        <v>-0.24142057334451347</v>
      </c>
      <c r="M150" s="4">
        <f>Q33</f>
        <v>1236.8457081488662</v>
      </c>
      <c r="N150" s="23">
        <v>36.565378437735603</v>
      </c>
      <c r="O150" s="23">
        <v>44.457009866588002</v>
      </c>
      <c r="P150" s="23">
        <v>68.754712033303832</v>
      </c>
      <c r="Q150" s="23">
        <v>48.554430130789655</v>
      </c>
      <c r="R150" s="26">
        <v>51.668469531582915</v>
      </c>
      <c r="T150" s="31">
        <v>0.17399999999999999</v>
      </c>
    </row>
    <row r="151" spans="1:20" ht="15" thickBot="1" x14ac:dyDescent="0.4">
      <c r="K151">
        <v>10</v>
      </c>
      <c r="L151" s="6">
        <f>T33</f>
        <v>-0.30775624714153338</v>
      </c>
      <c r="M151" s="4">
        <f>U33</f>
        <v>970.24837927230601</v>
      </c>
      <c r="N151" s="23">
        <v>36.568876505777268</v>
      </c>
      <c r="O151" s="23">
        <v>45.644513644185857</v>
      </c>
      <c r="P151" s="23">
        <v>67.68827337539949</v>
      </c>
      <c r="Q151" s="23">
        <v>48.471687290010649</v>
      </c>
      <c r="R151" s="26">
        <v>51.626649184626729</v>
      </c>
      <c r="T151" s="31">
        <v>0.12</v>
      </c>
    </row>
    <row r="152" spans="1:20" ht="15" thickBot="1" x14ac:dyDescent="0.4">
      <c r="K152">
        <v>11</v>
      </c>
      <c r="L152" s="6">
        <f>D48</f>
        <v>-0.32742447327864044</v>
      </c>
      <c r="M152" s="4">
        <f>E48</f>
        <v>911.96603909900591</v>
      </c>
      <c r="N152" s="23">
        <v>36.701308068058886</v>
      </c>
      <c r="O152" s="23">
        <v>45.856145297183893</v>
      </c>
      <c r="P152" s="23">
        <v>67.657279611841474</v>
      </c>
      <c r="Q152" s="23">
        <v>48.396878995508651</v>
      </c>
      <c r="R152" s="26">
        <v>51.388388027407153</v>
      </c>
      <c r="T152" s="31">
        <v>0.13200000000000001</v>
      </c>
    </row>
    <row r="153" spans="1:20" ht="15" thickBot="1" x14ac:dyDescent="0.4">
      <c r="K153">
        <v>12</v>
      </c>
      <c r="L153" s="6">
        <f>H48</f>
        <v>-0.28195086884209197</v>
      </c>
      <c r="M153" s="4">
        <f>I48</f>
        <v>1059.0497600744493</v>
      </c>
      <c r="N153" s="23">
        <v>36.773744161271821</v>
      </c>
      <c r="O153" s="23">
        <v>45.972301892977136</v>
      </c>
      <c r="P153" s="23">
        <v>68.753585183971154</v>
      </c>
      <c r="Q153" s="23">
        <v>48.389740227812837</v>
      </c>
      <c r="R153" s="26">
        <v>50.110628533967059</v>
      </c>
      <c r="T153" s="31">
        <v>0.129</v>
      </c>
    </row>
    <row r="154" spans="1:20" ht="15" thickBot="1" x14ac:dyDescent="0.4">
      <c r="K154">
        <v>13</v>
      </c>
      <c r="L154" s="6">
        <f>L48</f>
        <v>-0.17638015495239942</v>
      </c>
      <c r="M154" s="4">
        <f>M48</f>
        <v>1692.9342197288843</v>
      </c>
      <c r="N154" s="23">
        <v>36.643830003441892</v>
      </c>
      <c r="O154" s="23">
        <v>45.891859111992524</v>
      </c>
      <c r="P154" s="23">
        <v>68.714864045367378</v>
      </c>
      <c r="Q154" s="23">
        <v>48.309376690213554</v>
      </c>
      <c r="R154" s="26">
        <v>50.440070148984645</v>
      </c>
      <c r="T154" s="31">
        <v>0.13</v>
      </c>
    </row>
    <row r="155" spans="1:20" ht="15" thickBot="1" x14ac:dyDescent="0.4">
      <c r="K155">
        <v>14</v>
      </c>
      <c r="L155" s="6">
        <f>P48</f>
        <v>-0.1175326604393948</v>
      </c>
      <c r="M155" s="4">
        <f>Q48</f>
        <v>2540.5704157779346</v>
      </c>
      <c r="N155" s="23">
        <v>36.504424778761063</v>
      </c>
      <c r="O155" s="23">
        <v>45.968534906588005</v>
      </c>
      <c r="P155" s="23">
        <v>68.666011143887246</v>
      </c>
      <c r="Q155" s="23">
        <v>48.139954113405445</v>
      </c>
      <c r="R155" s="26">
        <v>50.721075057358249</v>
      </c>
      <c r="T155" s="31">
        <v>0.11799999999999999</v>
      </c>
    </row>
    <row r="156" spans="1:20" ht="15" thickBot="1" x14ac:dyDescent="0.4">
      <c r="K156">
        <v>15</v>
      </c>
      <c r="L156" s="6">
        <f>T48</f>
        <v>-9.180390873183078E-2</v>
      </c>
      <c r="M156" s="4">
        <f>U48</f>
        <v>3252.5848204594768</v>
      </c>
      <c r="N156" s="23">
        <v>36.500925941100313</v>
      </c>
      <c r="O156" s="23">
        <v>45.92831740933152</v>
      </c>
      <c r="P156" s="23">
        <v>68.667136465691001</v>
      </c>
      <c r="Q156" s="23">
        <v>48.140743047247582</v>
      </c>
      <c r="R156" s="26">
        <v>50.762877136629577</v>
      </c>
      <c r="T156" s="31">
        <v>0.111</v>
      </c>
    </row>
    <row r="157" spans="1:20" ht="15" thickBot="1" x14ac:dyDescent="0.4">
      <c r="K157">
        <v>16</v>
      </c>
      <c r="L157" s="6">
        <f>D63</f>
        <v>-9.3028852518548311E-2</v>
      </c>
      <c r="M157" s="4">
        <f>E63</f>
        <v>3209.7568863430242</v>
      </c>
      <c r="N157" s="23">
        <v>36.504424778761063</v>
      </c>
      <c r="O157" s="23">
        <v>45.968534906588005</v>
      </c>
      <c r="P157" s="23">
        <v>68.666011143887246</v>
      </c>
      <c r="Q157" s="23">
        <v>48.139954113405445</v>
      </c>
      <c r="R157" s="26">
        <v>50.721075057358249</v>
      </c>
      <c r="T157" s="31">
        <v>0.112</v>
      </c>
    </row>
    <row r="158" spans="1:20" ht="15" thickBot="1" x14ac:dyDescent="0.4">
      <c r="K158">
        <v>17</v>
      </c>
      <c r="L158" s="6">
        <f>H63</f>
        <v>-0.12243454965069722</v>
      </c>
      <c r="M158" s="4">
        <f>I63</f>
        <v>2438.854072252469</v>
      </c>
      <c r="N158" s="23">
        <v>36.571372369024985</v>
      </c>
      <c r="O158" s="23">
        <v>46.02157235591109</v>
      </c>
      <c r="P158" s="23">
        <v>68.684020719952784</v>
      </c>
      <c r="Q158" s="23">
        <v>48.111599239394138</v>
      </c>
      <c r="R158" s="26">
        <v>50.61143531571701</v>
      </c>
      <c r="T158" s="31">
        <v>0.122</v>
      </c>
    </row>
    <row r="159" spans="1:20" ht="15" thickBot="1" x14ac:dyDescent="0.4">
      <c r="K159">
        <v>18</v>
      </c>
      <c r="L159" s="6">
        <f>L63</f>
        <v>-0.18128655873968674</v>
      </c>
      <c r="M159" s="4">
        <f>M63</f>
        <v>1647.1160469694069</v>
      </c>
      <c r="N159" s="23">
        <v>36.660328492279454</v>
      </c>
      <c r="O159" s="23">
        <v>46.102022751860481</v>
      </c>
      <c r="P159" s="23">
        <v>68.722748582106675</v>
      </c>
      <c r="Q159" s="23">
        <v>48.110021965052617</v>
      </c>
      <c r="R159" s="26">
        <v>50.404878208700787</v>
      </c>
      <c r="T159" s="31">
        <v>0.13900000000000001</v>
      </c>
    </row>
    <row r="160" spans="1:20" ht="15" thickBot="1" x14ac:dyDescent="0.4">
      <c r="K160">
        <v>19</v>
      </c>
      <c r="L160" s="6">
        <f>P63</f>
        <v>-0.27949375635717327</v>
      </c>
      <c r="M160" s="4">
        <f>Q63</f>
        <v>1068.3601805344458</v>
      </c>
      <c r="N160" s="23">
        <v>36.772781666475417</v>
      </c>
      <c r="O160" s="23">
        <v>46.186253135091718</v>
      </c>
      <c r="P160" s="23">
        <v>68.767109814271436</v>
      </c>
      <c r="Q160" s="23">
        <v>48.153369506417718</v>
      </c>
      <c r="R160" s="26">
        <v>50.120485877743718</v>
      </c>
      <c r="T160" s="31">
        <v>0.13700000000000001</v>
      </c>
    </row>
    <row r="161" spans="11:20" ht="15" thickBot="1" x14ac:dyDescent="0.4">
      <c r="K161">
        <v>20</v>
      </c>
      <c r="L161" s="6">
        <f>T63</f>
        <v>-0.33357203343345149</v>
      </c>
      <c r="M161" s="4">
        <f>U63</f>
        <v>895.15897638814351</v>
      </c>
      <c r="N161" s="23">
        <v>36.701308068058886</v>
      </c>
      <c r="O161" s="23">
        <v>46.183981903419337</v>
      </c>
      <c r="P161" s="23">
        <v>67.616300036062029</v>
      </c>
      <c r="Q161" s="23">
        <v>48.069042389273186</v>
      </c>
      <c r="R161" s="26">
        <v>51.429367603186577</v>
      </c>
      <c r="T161" s="31">
        <v>0.14099999999999999</v>
      </c>
    </row>
    <row r="162" spans="11:20" ht="15" thickBot="1" x14ac:dyDescent="0.4">
      <c r="K162">
        <v>21</v>
      </c>
      <c r="L162" s="6">
        <f>D78</f>
        <v>-0.32373622053243323</v>
      </c>
      <c r="M162" s="4">
        <f>E78</f>
        <v>922.35585968387204</v>
      </c>
      <c r="N162" s="23">
        <v>36.581867654531443</v>
      </c>
      <c r="O162" s="23">
        <v>46.306161588014497</v>
      </c>
      <c r="P162" s="23">
        <v>67.615191699313201</v>
      </c>
      <c r="Q162" s="23">
        <v>47.863359942301699</v>
      </c>
      <c r="R162" s="26">
        <v>51.633419115839168</v>
      </c>
      <c r="T162" s="31">
        <v>0.14099999999999999</v>
      </c>
    </row>
    <row r="163" spans="11:20" ht="15" thickBot="1" x14ac:dyDescent="0.4">
      <c r="K163">
        <v>22</v>
      </c>
      <c r="L163" s="6">
        <f>H78</f>
        <v>-0.2696662497735513</v>
      </c>
      <c r="M163" s="4">
        <f>I78</f>
        <v>1107.2946660946466</v>
      </c>
      <c r="N163" s="23">
        <v>36.592361907883948</v>
      </c>
      <c r="O163" s="23">
        <v>46.385838387149647</v>
      </c>
      <c r="P163" s="23">
        <v>68.759219800032781</v>
      </c>
      <c r="Q163" s="23">
        <v>46.59072283232257</v>
      </c>
      <c r="R163" s="26">
        <v>51.671857072611047</v>
      </c>
      <c r="T163" s="31">
        <v>0.14199999999999999</v>
      </c>
    </row>
    <row r="164" spans="11:20" ht="15" thickBot="1" x14ac:dyDescent="0.4">
      <c r="K164">
        <v>23</v>
      </c>
      <c r="L164" s="6">
        <f>L78</f>
        <v>-0.16534212277066501</v>
      </c>
      <c r="M164" s="4">
        <f>M78</f>
        <v>1805.9523792020507</v>
      </c>
      <c r="N164" s="23">
        <v>36.546879354722364</v>
      </c>
      <c r="O164" s="23">
        <v>46.190796268668954</v>
      </c>
      <c r="P164" s="23">
        <v>68.691902880469527</v>
      </c>
      <c r="Q164" s="23">
        <v>46.969523091299571</v>
      </c>
      <c r="R164" s="26">
        <v>51.600898404839583</v>
      </c>
      <c r="T164" s="31">
        <v>0.14000000000000001</v>
      </c>
    </row>
    <row r="165" spans="11:20" ht="15" thickBot="1" x14ac:dyDescent="0.4">
      <c r="K165">
        <v>24</v>
      </c>
      <c r="L165" s="6">
        <f>P78</f>
        <v>-0.11385649023954431</v>
      </c>
      <c r="M165" s="4">
        <f>Q78</f>
        <v>2622.5997250729511</v>
      </c>
      <c r="N165" s="23">
        <v>36.479930506613336</v>
      </c>
      <c r="O165" s="23">
        <v>46.09673348302821</v>
      </c>
      <c r="P165" s="23">
        <v>68.673889171160226</v>
      </c>
      <c r="Q165" s="23">
        <v>47.162080212413741</v>
      </c>
      <c r="R165" s="26">
        <v>51.587366626784451</v>
      </c>
      <c r="T165" s="31">
        <v>0.122</v>
      </c>
    </row>
    <row r="166" spans="11:20" ht="15" thickBot="1" x14ac:dyDescent="0.4">
      <c r="K166">
        <v>25</v>
      </c>
      <c r="L166" s="6">
        <f>T78</f>
        <v>-8.4454739102612378E-2</v>
      </c>
      <c r="M166" s="4">
        <f>U78</f>
        <v>3535.6216024443752</v>
      </c>
      <c r="N166" s="23">
        <v>36.431954893379881</v>
      </c>
      <c r="O166" s="23">
        <v>46.016292144039589</v>
      </c>
      <c r="P166" s="23">
        <v>68.635164150726922</v>
      </c>
      <c r="Q166" s="23">
        <v>47.327531100949003</v>
      </c>
      <c r="R166" s="26">
        <v>51.589057710904591</v>
      </c>
      <c r="T166" s="31">
        <v>0.112</v>
      </c>
    </row>
    <row r="167" spans="11:20" ht="15" thickBot="1" x14ac:dyDescent="0.4">
      <c r="K167">
        <v>26</v>
      </c>
      <c r="L167" s="6">
        <f>D93</f>
        <v>-8.2005203720854625E-2</v>
      </c>
      <c r="M167" s="4">
        <f>E93</f>
        <v>3641.2323419917739</v>
      </c>
      <c r="N167" s="23">
        <v>36.411983545569264</v>
      </c>
      <c r="O167" s="23">
        <v>46.01176721241621</v>
      </c>
      <c r="P167" s="23">
        <v>68.628415031876372</v>
      </c>
      <c r="Q167" s="23">
        <v>47.322877230935646</v>
      </c>
      <c r="R167" s="26">
        <v>51.624956979202523</v>
      </c>
      <c r="T167" s="31">
        <v>0.11</v>
      </c>
    </row>
    <row r="168" spans="11:20" ht="15" thickBot="1" x14ac:dyDescent="0.4">
      <c r="K168">
        <v>27</v>
      </c>
      <c r="L168" s="6">
        <f>H93</f>
        <v>-0.10160411656842869</v>
      </c>
      <c r="M168" s="4">
        <f>I93</f>
        <v>2938.8573030788361</v>
      </c>
      <c r="N168" s="23">
        <v>36.408483020846987</v>
      </c>
      <c r="O168" s="23">
        <v>46.053494165464798</v>
      </c>
      <c r="P168" s="23">
        <v>68.670512652419021</v>
      </c>
      <c r="Q168" s="23">
        <v>47.20073423364363</v>
      </c>
      <c r="R168" s="26">
        <v>51.666775927625537</v>
      </c>
      <c r="T168" s="31">
        <v>0.11700000000000001</v>
      </c>
    </row>
    <row r="169" spans="11:20" ht="15" thickBot="1" x14ac:dyDescent="0.4">
      <c r="K169">
        <v>28</v>
      </c>
      <c r="L169" s="6">
        <f>L93</f>
        <v>-0.14940166205513564</v>
      </c>
      <c r="M169" s="4">
        <f>M93</f>
        <v>1998.6390773203298</v>
      </c>
      <c r="N169" s="23">
        <v>36.374512438952443</v>
      </c>
      <c r="O169" s="23">
        <v>46.174899210069164</v>
      </c>
      <c r="P169" s="23">
        <v>68.668261824379684</v>
      </c>
      <c r="Q169" s="23">
        <v>47.035301058703993</v>
      </c>
      <c r="R169" s="26">
        <v>51.747025467894716</v>
      </c>
      <c r="T169" s="31">
        <v>0.128</v>
      </c>
    </row>
    <row r="170" spans="11:20" ht="15" thickBot="1" x14ac:dyDescent="0.4">
      <c r="K170">
        <v>29</v>
      </c>
      <c r="L170" s="6">
        <f>P93</f>
        <v>-0.24387622415360369</v>
      </c>
      <c r="M170" s="4">
        <f>Q93</f>
        <v>1224.391598796974</v>
      </c>
      <c r="N170" s="23">
        <v>36.390978675976463</v>
      </c>
      <c r="O170" s="23">
        <v>46.344101883266951</v>
      </c>
      <c r="P170" s="23">
        <v>68.717116585533759</v>
      </c>
      <c r="Q170" s="23">
        <v>46.712887839897718</v>
      </c>
      <c r="R170" s="26">
        <v>51.834915015325102</v>
      </c>
      <c r="T170" s="31">
        <v>0.13100000000000001</v>
      </c>
    </row>
    <row r="171" spans="11:20" ht="15" thickBot="1" x14ac:dyDescent="0.4">
      <c r="K171">
        <v>30</v>
      </c>
      <c r="L171" s="6">
        <f>T93</f>
        <v>-0.29792439993237546</v>
      </c>
      <c r="M171" s="4">
        <f>U93</f>
        <v>1002.2676896144724</v>
      </c>
      <c r="N171" s="23">
        <v>36.305523684641862</v>
      </c>
      <c r="O171" s="23">
        <v>46.262907720045895</v>
      </c>
      <c r="P171" s="23">
        <v>67.693820685133588</v>
      </c>
      <c r="Q171" s="23">
        <v>47.861006392394685</v>
      </c>
      <c r="R171" s="26">
        <v>51.876741517783977</v>
      </c>
      <c r="T171" s="31">
        <v>0.13</v>
      </c>
    </row>
    <row r="172" spans="11:20" ht="15" thickBot="1" x14ac:dyDescent="0.4">
      <c r="K172">
        <v>31</v>
      </c>
      <c r="L172" s="6">
        <f>D108</f>
        <v>-0.273351387875017</v>
      </c>
      <c r="M172" s="4">
        <f>E108</f>
        <v>1092.3668700615024</v>
      </c>
      <c r="N172" s="23">
        <v>36.125178229018147</v>
      </c>
      <c r="O172" s="23">
        <v>46.134683776652416</v>
      </c>
      <c r="P172" s="23">
        <v>67.727026894144259</v>
      </c>
      <c r="Q172" s="23">
        <v>48.060376616352819</v>
      </c>
      <c r="R172" s="26">
        <v>51.95273448383238</v>
      </c>
      <c r="T172" s="31">
        <v>0.11700000000000001</v>
      </c>
    </row>
    <row r="173" spans="11:20" ht="15" thickBot="1" x14ac:dyDescent="0.4">
      <c r="K173">
        <v>32</v>
      </c>
      <c r="L173" s="6">
        <f>H108</f>
        <v>-0.20459711899479766</v>
      </c>
      <c r="M173" s="4">
        <f>I108</f>
        <v>1459.4535908767739</v>
      </c>
      <c r="N173" s="23">
        <v>35.137040194085635</v>
      </c>
      <c r="O173" s="23">
        <v>46.103534194479053</v>
      </c>
      <c r="P173" s="23">
        <v>68.684020719952784</v>
      </c>
      <c r="Q173" s="23">
        <v>48.111599239394131</v>
      </c>
      <c r="R173" s="26">
        <v>51.963805652088389</v>
      </c>
      <c r="T173" s="31">
        <v>0.161</v>
      </c>
    </row>
    <row r="174" spans="11:20" ht="15" thickBot="1" x14ac:dyDescent="0.4">
      <c r="K174">
        <v>33</v>
      </c>
      <c r="L174" s="6">
        <f>L108</f>
        <v>-9.7928862495375066E-2</v>
      </c>
      <c r="M174" s="4">
        <f>M108</f>
        <v>3049.1521334080862</v>
      </c>
      <c r="N174" s="23">
        <v>35.683879629326434</v>
      </c>
      <c r="O174" s="23">
        <v>45.965814204787314</v>
      </c>
      <c r="P174" s="23">
        <v>68.600805527358446</v>
      </c>
      <c r="Q174" s="23">
        <v>48.053308883722451</v>
      </c>
      <c r="R174" s="26">
        <v>51.696191754805326</v>
      </c>
      <c r="T174" s="31">
        <v>0.14499999999999999</v>
      </c>
    </row>
    <row r="175" spans="11:20" ht="15" thickBot="1" x14ac:dyDescent="0.4">
      <c r="K175">
        <v>34</v>
      </c>
      <c r="L175" s="6">
        <f>P108</f>
        <v>-7.9555762244123363E-2</v>
      </c>
      <c r="M175" s="4">
        <f>Q108</f>
        <v>3753.3422039716179</v>
      </c>
      <c r="N175" s="23">
        <v>35.687357602976618</v>
      </c>
      <c r="O175" s="23">
        <v>45.93584553098723</v>
      </c>
      <c r="P175" s="23">
        <v>68.637414152010365</v>
      </c>
      <c r="Q175" s="23">
        <v>48.066678686751132</v>
      </c>
      <c r="R175" s="26">
        <v>51.672704027274662</v>
      </c>
      <c r="T175" s="31">
        <v>0.11700000000000001</v>
      </c>
    </row>
    <row r="176" spans="11:20" ht="15" thickBot="1" x14ac:dyDescent="0.4">
      <c r="K176">
        <v>35</v>
      </c>
      <c r="L176" s="6">
        <f>T108</f>
        <v>-6.2412300793371851E-2</v>
      </c>
      <c r="M176" s="4">
        <f>U108</f>
        <v>4784.3132876734317</v>
      </c>
      <c r="N176" s="23">
        <v>35.810290285039912</v>
      </c>
      <c r="O176" s="23">
        <v>45.894867970299465</v>
      </c>
      <c r="P176" s="23">
        <v>68.596436591322586</v>
      </c>
      <c r="Q176" s="23">
        <v>48.066678686751132</v>
      </c>
      <c r="R176" s="26">
        <v>51.631726466586898</v>
      </c>
      <c r="T176" s="31">
        <v>9.7000000000000003E-2</v>
      </c>
    </row>
    <row r="177" spans="11:20" ht="15" thickBot="1" x14ac:dyDescent="0.4">
      <c r="K177">
        <v>36</v>
      </c>
      <c r="L177" s="6">
        <f>D123</f>
        <v>-6.1187943845421575E-2</v>
      </c>
      <c r="M177" s="4">
        <f>E123</f>
        <v>4880.0463168749366</v>
      </c>
      <c r="N177" s="23">
        <v>35.817311632328604</v>
      </c>
      <c r="O177" s="23">
        <v>45.893363491829348</v>
      </c>
      <c r="P177" s="23">
        <v>68.594187933323497</v>
      </c>
      <c r="Q177" s="23">
        <v>48.06510301421055</v>
      </c>
      <c r="R177" s="26">
        <v>51.630033928308016</v>
      </c>
      <c r="T177" s="31">
        <v>9.6000000000000002E-2</v>
      </c>
    </row>
    <row r="178" spans="11:20" ht="15" thickBot="1" x14ac:dyDescent="0.4">
      <c r="K178">
        <v>37</v>
      </c>
      <c r="L178" s="6">
        <f>H123</f>
        <v>-7.5881776089074496E-2</v>
      </c>
      <c r="M178" s="4">
        <f>I123</f>
        <v>3935.068673794427</v>
      </c>
      <c r="N178" s="23">
        <v>35.708432352700157</v>
      </c>
      <c r="O178" s="23">
        <v>45.890354830779316</v>
      </c>
      <c r="P178" s="23">
        <v>68.630664590674428</v>
      </c>
      <c r="Q178" s="23">
        <v>48.102925510120457</v>
      </c>
      <c r="R178" s="26">
        <v>51.667622715725642</v>
      </c>
      <c r="T178" s="31">
        <v>0.108</v>
      </c>
    </row>
    <row r="179" spans="11:20" ht="15" thickBot="1" x14ac:dyDescent="0.4">
      <c r="K179">
        <v>38</v>
      </c>
      <c r="L179" s="6">
        <f>L123</f>
        <v>-0.12243454965069722</v>
      </c>
      <c r="M179" s="4">
        <f>M123</f>
        <v>2438.854072252469</v>
      </c>
      <c r="N179" s="23">
        <v>35.485985903950166</v>
      </c>
      <c r="O179" s="23">
        <v>45.85313882970005</v>
      </c>
      <c r="P179" s="23">
        <v>68.636289132929036</v>
      </c>
      <c r="Q179" s="23">
        <v>48.229798393705956</v>
      </c>
      <c r="R179" s="26">
        <v>51.794787739714792</v>
      </c>
      <c r="T179" s="31">
        <v>0.13</v>
      </c>
    </row>
    <row r="180" spans="11:20" ht="15" thickBot="1" x14ac:dyDescent="0.4">
      <c r="K180">
        <v>39</v>
      </c>
      <c r="L180" s="6">
        <f>P123</f>
        <v>-0.19723497144941729</v>
      </c>
      <c r="M180" s="4">
        <f>Q123</f>
        <v>1513.9303025507254</v>
      </c>
      <c r="N180" s="23">
        <v>35.185063764219912</v>
      </c>
      <c r="O180" s="23">
        <v>45.897124872963317</v>
      </c>
      <c r="P180" s="23">
        <v>68.681769006327244</v>
      </c>
      <c r="Q180" s="23">
        <v>48.27394026817035</v>
      </c>
      <c r="R180" s="26">
        <v>51.962102088319185</v>
      </c>
      <c r="T180" s="31">
        <v>0.14799999999999999</v>
      </c>
    </row>
    <row r="181" spans="11:20" ht="15" thickBot="1" x14ac:dyDescent="0.4">
      <c r="K181">
        <v>40</v>
      </c>
      <c r="L181" s="6">
        <f>T123</f>
        <v>-0.26720960893952311</v>
      </c>
      <c r="M181" s="4">
        <f>U123</f>
        <v>1117.4747838786793</v>
      </c>
      <c r="N181" s="23">
        <v>36.141616128503522</v>
      </c>
      <c r="O181" s="23">
        <v>45.85313882970005</v>
      </c>
      <c r="P181" s="23">
        <v>67.734797574168169</v>
      </c>
      <c r="Q181" s="23">
        <v>48.311752171775119</v>
      </c>
      <c r="R181" s="26">
        <v>51.95869529585314</v>
      </c>
      <c r="T181" s="31">
        <v>0.11</v>
      </c>
    </row>
    <row r="201" spans="3:4" x14ac:dyDescent="0.35">
      <c r="C201" t="s">
        <v>25</v>
      </c>
    </row>
    <row r="202" spans="3:4" x14ac:dyDescent="0.35">
      <c r="C202" t="s">
        <v>26</v>
      </c>
    </row>
    <row r="204" spans="3:4" x14ac:dyDescent="0.35">
      <c r="C204">
        <f>60*110</f>
        <v>6600</v>
      </c>
      <c r="D204" t="s">
        <v>27</v>
      </c>
    </row>
    <row r="205" spans="3:4" x14ac:dyDescent="0.35">
      <c r="C205">
        <f>1.3*C204</f>
        <v>8580</v>
      </c>
      <c r="D205" t="s">
        <v>28</v>
      </c>
    </row>
    <row r="206" spans="3:4" x14ac:dyDescent="0.35">
      <c r="C206" t="s">
        <v>29</v>
      </c>
    </row>
    <row r="207" spans="3:4" x14ac:dyDescent="0.35">
      <c r="C207">
        <v>5</v>
      </c>
      <c r="D207" t="s">
        <v>30</v>
      </c>
    </row>
    <row r="208" spans="3:4" x14ac:dyDescent="0.35">
      <c r="C208">
        <f>C205/C207</f>
        <v>1716</v>
      </c>
      <c r="D208" t="s">
        <v>6</v>
      </c>
    </row>
  </sheetData>
  <mergeCells count="41">
    <mergeCell ref="S16:U16"/>
    <mergeCell ref="C8:F8"/>
    <mergeCell ref="C16:E16"/>
    <mergeCell ref="G16:I16"/>
    <mergeCell ref="K16:M16"/>
    <mergeCell ref="O16:Q16"/>
    <mergeCell ref="C46:E46"/>
    <mergeCell ref="G46:I46"/>
    <mergeCell ref="K46:M46"/>
    <mergeCell ref="O46:Q46"/>
    <mergeCell ref="S46:U46"/>
    <mergeCell ref="C31:E31"/>
    <mergeCell ref="G31:I31"/>
    <mergeCell ref="K31:M31"/>
    <mergeCell ref="O31:Q31"/>
    <mergeCell ref="S31:U31"/>
    <mergeCell ref="C76:E76"/>
    <mergeCell ref="G76:I76"/>
    <mergeCell ref="K76:M76"/>
    <mergeCell ref="O76:Q76"/>
    <mergeCell ref="S76:U76"/>
    <mergeCell ref="C61:E61"/>
    <mergeCell ref="G61:I61"/>
    <mergeCell ref="K61:M61"/>
    <mergeCell ref="O61:Q61"/>
    <mergeCell ref="S61:U61"/>
    <mergeCell ref="C106:E106"/>
    <mergeCell ref="G106:I106"/>
    <mergeCell ref="K106:M106"/>
    <mergeCell ref="O106:Q106"/>
    <mergeCell ref="S106:U106"/>
    <mergeCell ref="C91:E91"/>
    <mergeCell ref="G91:I91"/>
    <mergeCell ref="K91:M91"/>
    <mergeCell ref="O91:Q91"/>
    <mergeCell ref="S91:U91"/>
    <mergeCell ref="C121:E121"/>
    <mergeCell ref="G121:I121"/>
    <mergeCell ref="K121:M121"/>
    <mergeCell ref="O121:Q121"/>
    <mergeCell ref="S121:U1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C562-39AF-460C-86AD-0527FFF9D1F7}">
  <dimension ref="B5:AT178"/>
  <sheetViews>
    <sheetView topLeftCell="Z174" workbookViewId="0">
      <selection activeCell="G177" sqref="G177:AT177"/>
    </sheetView>
  </sheetViews>
  <sheetFormatPr defaultRowHeight="14.5" x14ac:dyDescent="0.35"/>
  <sheetData>
    <row r="5" spans="6:14" x14ac:dyDescent="0.35">
      <c r="F5" t="s">
        <v>132</v>
      </c>
    </row>
    <row r="6" spans="6:14" x14ac:dyDescent="0.35">
      <c r="F6" t="s">
        <v>133</v>
      </c>
      <c r="L6" t="s">
        <v>134</v>
      </c>
      <c r="M6">
        <v>3.33</v>
      </c>
      <c r="N6" t="s">
        <v>136</v>
      </c>
    </row>
    <row r="7" spans="6:14" x14ac:dyDescent="0.35">
      <c r="L7" t="s">
        <v>135</v>
      </c>
      <c r="M7">
        <v>10</v>
      </c>
      <c r="N7" t="s">
        <v>136</v>
      </c>
    </row>
    <row r="10" spans="6:14" x14ac:dyDescent="0.35">
      <c r="F10" t="s">
        <v>137</v>
      </c>
    </row>
    <row r="11" spans="6:14" x14ac:dyDescent="0.35">
      <c r="F11" t="s">
        <v>138</v>
      </c>
    </row>
    <row r="12" spans="6:14" x14ac:dyDescent="0.35">
      <c r="F12" t="s">
        <v>139</v>
      </c>
    </row>
    <row r="14" spans="6:14" x14ac:dyDescent="0.35">
      <c r="G14" s="6">
        <f>AVERAGE(G16:G55)</f>
        <v>-0.154119510034985</v>
      </c>
    </row>
    <row r="15" spans="6:14" x14ac:dyDescent="0.35">
      <c r="F15" t="s">
        <v>36</v>
      </c>
      <c r="G15" t="s">
        <v>140</v>
      </c>
      <c r="H15" t="s">
        <v>19</v>
      </c>
      <c r="I15" t="s">
        <v>141</v>
      </c>
      <c r="J15" t="s">
        <v>42</v>
      </c>
      <c r="K15" t="s">
        <v>142</v>
      </c>
      <c r="L15" t="s">
        <v>143</v>
      </c>
      <c r="M15" t="s">
        <v>144</v>
      </c>
      <c r="N15" t="s">
        <v>145</v>
      </c>
    </row>
    <row r="16" spans="6:14" x14ac:dyDescent="0.35">
      <c r="F16">
        <v>1</v>
      </c>
      <c r="G16" s="6">
        <f>comps!G9</f>
        <v>-0.2488259763010518</v>
      </c>
      <c r="H16">
        <f>$M$6</f>
        <v>3.33</v>
      </c>
      <c r="I16">
        <v>68.48</v>
      </c>
      <c r="J16" s="2">
        <f>(0.5*H16*G16)/I16</f>
        <v>-6.0498722333710755E-3</v>
      </c>
      <c r="K16">
        <f>J16*(J16-6)+1</f>
        <v>1.0363358343542666</v>
      </c>
      <c r="L16">
        <f>I16*((1-J16-SQRT(K16))/(2*J16))</f>
        <v>67.66612254331325</v>
      </c>
      <c r="M16" s="2">
        <f>comps!Y9</f>
        <v>67.749013443369194</v>
      </c>
      <c r="N16" s="72">
        <f t="shared" ref="N16:N55" si="0">(M16-L16)/M16</f>
        <v>1.2234997359073167E-3</v>
      </c>
    </row>
    <row r="17" spans="2:14" x14ac:dyDescent="0.35">
      <c r="F17">
        <v>2</v>
      </c>
      <c r="G17" s="6">
        <f>comps!G10</f>
        <v>-0.20831045854742006</v>
      </c>
      <c r="H17">
        <f>$M$7</f>
        <v>10</v>
      </c>
      <c r="I17" s="2">
        <f>$E$23</f>
        <v>45.720226595500833</v>
      </c>
      <c r="J17" s="2">
        <f t="shared" ref="J17:J55" si="1">(0.5*H17*G17)/I17</f>
        <v>-2.2780995858834956E-2</v>
      </c>
      <c r="K17">
        <f t="shared" ref="K17:K55" si="2">J17*(J17-6)+1</f>
        <v>1.13720494892533</v>
      </c>
      <c r="L17">
        <f t="shared" ref="L17:L55" si="3">I17*((1-J17-SQRT(K17))/(2*J17))</f>
        <v>43.768603910456712</v>
      </c>
      <c r="M17" s="2">
        <f>comps!U10</f>
        <v>44.4176983035305</v>
      </c>
      <c r="N17" s="72">
        <f t="shared" si="0"/>
        <v>1.4613418026259947E-2</v>
      </c>
    </row>
    <row r="18" spans="2:14" x14ac:dyDescent="0.35">
      <c r="F18">
        <v>3</v>
      </c>
      <c r="G18" s="6">
        <f>comps!G11</f>
        <v>-0.11877630748155121</v>
      </c>
      <c r="H18">
        <f t="shared" ref="H18:H24" si="4">$M$7</f>
        <v>10</v>
      </c>
      <c r="I18" s="2">
        <f t="shared" ref="I18:I24" si="5">$E$23</f>
        <v>45.720226595500833</v>
      </c>
      <c r="J18" s="2">
        <f t="shared" si="1"/>
        <v>-1.2989470561071057E-2</v>
      </c>
      <c r="K18">
        <f t="shared" si="2"/>
        <v>1.0781055497118832</v>
      </c>
      <c r="L18">
        <f t="shared" si="3"/>
        <v>44.576655140418218</v>
      </c>
      <c r="M18" s="2">
        <f>comps!U11</f>
        <v>44.739341148732734</v>
      </c>
      <c r="N18" s="72">
        <f t="shared" si="0"/>
        <v>3.6363076464107527E-3</v>
      </c>
    </row>
    <row r="19" spans="2:14" ht="15" thickBot="1" x14ac:dyDescent="0.4">
      <c r="F19">
        <v>4</v>
      </c>
      <c r="G19" s="6">
        <f>comps!G12</f>
        <v>-6.9769629838613831E-2</v>
      </c>
      <c r="H19">
        <f t="shared" si="4"/>
        <v>10</v>
      </c>
      <c r="I19" s="2">
        <f t="shared" si="5"/>
        <v>45.720226595500833</v>
      </c>
      <c r="J19" s="2">
        <f t="shared" si="1"/>
        <v>-7.6300616853766448E-3</v>
      </c>
      <c r="K19">
        <f t="shared" si="2"/>
        <v>1.0458385879535825</v>
      </c>
      <c r="L19">
        <f t="shared" si="3"/>
        <v>45.038067388708484</v>
      </c>
      <c r="M19" s="2">
        <f>comps!U12</f>
        <v>44.897925773128371</v>
      </c>
      <c r="N19" s="72">
        <f t="shared" si="0"/>
        <v>-3.1213383061002875E-3</v>
      </c>
    </row>
    <row r="20" spans="2:14" ht="15" thickBot="1" x14ac:dyDescent="0.4">
      <c r="B20" s="103" t="s">
        <v>13</v>
      </c>
      <c r="C20" s="104"/>
      <c r="D20" s="104"/>
      <c r="E20" s="105"/>
      <c r="F20">
        <v>5</v>
      </c>
      <c r="G20" s="6">
        <f>comps!G13</f>
        <v>-5.1401811439912029E-2</v>
      </c>
      <c r="H20">
        <f t="shared" si="4"/>
        <v>10</v>
      </c>
      <c r="I20" s="2">
        <f t="shared" si="5"/>
        <v>45.720226595500833</v>
      </c>
      <c r="J20" s="2">
        <f t="shared" si="1"/>
        <v>-5.6213425946767181E-3</v>
      </c>
      <c r="K20">
        <f t="shared" si="2"/>
        <v>1.0337596550606269</v>
      </c>
      <c r="L20">
        <f t="shared" si="3"/>
        <v>45.214702237225232</v>
      </c>
      <c r="M20" s="2">
        <f>comps!U13</f>
        <v>45.027343877918582</v>
      </c>
      <c r="N20" s="72">
        <f t="shared" si="0"/>
        <v>-4.1609907041070321E-3</v>
      </c>
    </row>
    <row r="21" spans="2:14" x14ac:dyDescent="0.35">
      <c r="B21" s="7" t="s">
        <v>0</v>
      </c>
      <c r="C21" s="8"/>
      <c r="D21" s="8" t="s">
        <v>1</v>
      </c>
      <c r="E21" s="9"/>
      <c r="F21">
        <v>6</v>
      </c>
      <c r="G21" s="6">
        <f>comps!G14</f>
        <v>-5.262616838786232E-2</v>
      </c>
      <c r="H21">
        <f t="shared" si="4"/>
        <v>10</v>
      </c>
      <c r="I21" s="2">
        <f t="shared" si="5"/>
        <v>45.720226595500833</v>
      </c>
      <c r="J21" s="2">
        <f t="shared" si="1"/>
        <v>-5.7552392350829987E-3</v>
      </c>
      <c r="K21">
        <f t="shared" si="2"/>
        <v>1.0345645581891509</v>
      </c>
      <c r="L21">
        <f t="shared" si="3"/>
        <v>45.202863857177171</v>
      </c>
      <c r="M21" s="2">
        <f>comps!U14</f>
        <v>45.02513221016094</v>
      </c>
      <c r="N21" s="72">
        <f t="shared" si="0"/>
        <v>-3.9473875653855666E-3</v>
      </c>
    </row>
    <row r="22" spans="2:14" x14ac:dyDescent="0.35">
      <c r="B22" s="10">
        <v>1.0439799999999999</v>
      </c>
      <c r="C22" s="8"/>
      <c r="D22" s="11">
        <v>8.918E-6</v>
      </c>
      <c r="E22" s="12">
        <v>36.502504993614721</v>
      </c>
      <c r="F22">
        <v>7</v>
      </c>
      <c r="G22" s="6">
        <f>comps!G15</f>
        <v>-7.8343085853398914E-2</v>
      </c>
      <c r="H22">
        <f t="shared" si="4"/>
        <v>10</v>
      </c>
      <c r="I22" s="2">
        <f t="shared" si="5"/>
        <v>45.720226595500833</v>
      </c>
      <c r="J22" s="2">
        <f t="shared" si="1"/>
        <v>-8.5676615895324947E-3</v>
      </c>
      <c r="K22">
        <f t="shared" si="2"/>
        <v>1.0514793743623077</v>
      </c>
      <c r="L22">
        <f t="shared" si="3"/>
        <v>44.956321036273181</v>
      </c>
      <c r="M22" s="2">
        <f>comps!U15</f>
        <v>44.901601231212553</v>
      </c>
      <c r="N22" s="72">
        <f t="shared" si="0"/>
        <v>-1.2186604388306501E-3</v>
      </c>
    </row>
    <row r="23" spans="2:14" x14ac:dyDescent="0.35">
      <c r="B23" s="10">
        <v>1.06586</v>
      </c>
      <c r="C23" s="8"/>
      <c r="D23" s="11">
        <v>1.117E-5</v>
      </c>
      <c r="E23" s="12">
        <v>45.720226595500833</v>
      </c>
      <c r="F23">
        <v>8</v>
      </c>
      <c r="G23" s="6">
        <f>comps!G16</f>
        <v>-0.14084157783601858</v>
      </c>
      <c r="H23">
        <f t="shared" si="4"/>
        <v>10</v>
      </c>
      <c r="I23" s="2">
        <f t="shared" si="5"/>
        <v>45.720226595500833</v>
      </c>
      <c r="J23" s="2">
        <f t="shared" si="1"/>
        <v>-1.5402545910596855E-2</v>
      </c>
      <c r="K23">
        <f t="shared" si="2"/>
        <v>1.0926525138841092</v>
      </c>
      <c r="L23">
        <f t="shared" si="3"/>
        <v>44.373431951851941</v>
      </c>
      <c r="M23" s="2">
        <f>comps!U16</f>
        <v>44.615812826432212</v>
      </c>
      <c r="N23" s="72">
        <f t="shared" si="0"/>
        <v>5.4326226336657481E-3</v>
      </c>
    </row>
    <row r="24" spans="2:14" x14ac:dyDescent="0.35">
      <c r="B24" s="10">
        <v>1.0942400000000001</v>
      </c>
      <c r="C24" s="8"/>
      <c r="D24" s="11">
        <v>1.6730000000000001E-5</v>
      </c>
      <c r="E24" s="12">
        <v>68.478011722715223</v>
      </c>
      <c r="F24">
        <v>9</v>
      </c>
      <c r="G24" s="6">
        <f>comps!G17</f>
        <v>-0.22426805403125136</v>
      </c>
      <c r="H24">
        <f t="shared" si="4"/>
        <v>10</v>
      </c>
      <c r="I24" s="2">
        <f t="shared" si="5"/>
        <v>45.720226595500833</v>
      </c>
      <c r="J24" s="2">
        <f t="shared" si="1"/>
        <v>-2.4526131072731907E-2</v>
      </c>
      <c r="K24">
        <f t="shared" si="2"/>
        <v>1.1477583175417883</v>
      </c>
      <c r="L24">
        <f t="shared" si="3"/>
        <v>43.6290645696944</v>
      </c>
      <c r="M24" s="2">
        <f>comps!U17</f>
        <v>44.364410248015055</v>
      </c>
      <c r="N24" s="72">
        <f t="shared" si="0"/>
        <v>1.657512574177758E-2</v>
      </c>
    </row>
    <row r="25" spans="2:14" x14ac:dyDescent="0.35">
      <c r="B25" s="10">
        <v>1.1169500000000001</v>
      </c>
      <c r="C25" s="8"/>
      <c r="D25" s="11">
        <v>1.171E-5</v>
      </c>
      <c r="E25" s="12">
        <v>47.930515079079207</v>
      </c>
      <c r="F25">
        <v>10</v>
      </c>
      <c r="G25" s="6">
        <f>comps!G18</f>
        <v>-0.28813826752686589</v>
      </c>
      <c r="H25">
        <f>$M$6</f>
        <v>3.33</v>
      </c>
      <c r="I25">
        <v>68.48</v>
      </c>
      <c r="J25" s="2">
        <f t="shared" si="1"/>
        <v>-7.0056982393725421E-3</v>
      </c>
      <c r="K25">
        <f t="shared" si="2"/>
        <v>1.0420832692440565</v>
      </c>
      <c r="L25">
        <f t="shared" si="3"/>
        <v>67.540161872426893</v>
      </c>
      <c r="M25" s="2">
        <f>comps!Y18</f>
        <v>67.654955633410822</v>
      </c>
      <c r="N25" s="72">
        <f t="shared" si="0"/>
        <v>1.6967531780811484E-3</v>
      </c>
    </row>
    <row r="26" spans="2:14" ht="15" thickBot="1" x14ac:dyDescent="0.4">
      <c r="B26" s="13">
        <v>1.12829</v>
      </c>
      <c r="C26" s="14"/>
      <c r="D26" s="15">
        <v>1.255E-5</v>
      </c>
      <c r="E26" s="16">
        <v>51.368741609090016</v>
      </c>
      <c r="F26">
        <v>11</v>
      </c>
      <c r="G26" s="6">
        <f>comps!G19</f>
        <v>-0.3127207177652091</v>
      </c>
      <c r="H26">
        <f>$M$6</f>
        <v>3.33</v>
      </c>
      <c r="I26">
        <v>68.48</v>
      </c>
      <c r="J26" s="2">
        <f t="shared" si="1"/>
        <v>-7.6033877786079599E-3</v>
      </c>
      <c r="K26">
        <f t="shared" si="2"/>
        <v>1.0456781381773597</v>
      </c>
      <c r="L26">
        <f t="shared" si="3"/>
        <v>67.461751308719712</v>
      </c>
      <c r="M26" s="2">
        <f>comps!Y19</f>
        <v>67.620669330015062</v>
      </c>
      <c r="N26" s="72">
        <f t="shared" si="0"/>
        <v>2.350139726061685E-3</v>
      </c>
    </row>
    <row r="27" spans="2:14" x14ac:dyDescent="0.35">
      <c r="F27">
        <v>12</v>
      </c>
      <c r="G27" s="6">
        <f>comps!G20</f>
        <v>-0.26602213211203124</v>
      </c>
      <c r="H27">
        <f t="shared" ref="H27:H34" si="6">$M$7</f>
        <v>10</v>
      </c>
      <c r="I27" s="2">
        <f>$E$26</f>
        <v>51.368741609090016</v>
      </c>
      <c r="J27" s="2">
        <f t="shared" si="1"/>
        <v>-2.5893386111774733E-2</v>
      </c>
      <c r="K27">
        <f t="shared" si="2"/>
        <v>1.1560307841149817</v>
      </c>
      <c r="L27">
        <f t="shared" si="3"/>
        <v>48.897414769259292</v>
      </c>
      <c r="M27" s="2">
        <f>comps!AG20</f>
        <v>50.010640561821667</v>
      </c>
      <c r="N27" s="72">
        <f t="shared" si="0"/>
        <v>2.2259778720215312E-2</v>
      </c>
    </row>
    <row r="28" spans="2:14" x14ac:dyDescent="0.35">
      <c r="F28">
        <v>13</v>
      </c>
      <c r="G28" s="6">
        <f>comps!G21</f>
        <v>-0.15923512270148107</v>
      </c>
      <c r="H28">
        <f t="shared" si="6"/>
        <v>10</v>
      </c>
      <c r="I28" s="2">
        <f t="shared" ref="I28:I34" si="7">$E$26</f>
        <v>51.368741609090016</v>
      </c>
      <c r="J28" s="2">
        <f t="shared" si="1"/>
        <v>-1.549922362447978E-2</v>
      </c>
      <c r="K28">
        <f t="shared" si="2"/>
        <v>1.0932355676798404</v>
      </c>
      <c r="L28">
        <f t="shared" si="3"/>
        <v>49.846473133351047</v>
      </c>
      <c r="M28" s="2">
        <f>comps!AG21</f>
        <v>50.297940608322698</v>
      </c>
      <c r="N28" s="72">
        <f t="shared" si="0"/>
        <v>8.9758640117553259E-3</v>
      </c>
    </row>
    <row r="29" spans="2:14" x14ac:dyDescent="0.35">
      <c r="F29">
        <v>14</v>
      </c>
      <c r="G29" s="6">
        <f>comps!G22</f>
        <v>-9.3043115827151773E-2</v>
      </c>
      <c r="H29">
        <f t="shared" si="6"/>
        <v>10</v>
      </c>
      <c r="I29" s="2">
        <f t="shared" si="7"/>
        <v>51.368741609090016</v>
      </c>
      <c r="J29" s="2">
        <f t="shared" si="1"/>
        <v>-9.0563943083518342E-3</v>
      </c>
      <c r="K29">
        <f t="shared" si="2"/>
        <v>1.0544203841279793</v>
      </c>
      <c r="L29">
        <f t="shared" si="3"/>
        <v>50.462779985406975</v>
      </c>
      <c r="M29" s="2">
        <f>comps!AG22</f>
        <v>50.507531106745247</v>
      </c>
      <c r="N29" s="72">
        <f t="shared" si="0"/>
        <v>8.8602868438952549E-4</v>
      </c>
    </row>
    <row r="30" spans="2:14" x14ac:dyDescent="0.35">
      <c r="F30">
        <v>15</v>
      </c>
      <c r="G30" s="6">
        <f>comps!G23</f>
        <v>-6.6095643683564964E-2</v>
      </c>
      <c r="H30">
        <f t="shared" si="6"/>
        <v>10</v>
      </c>
      <c r="I30" s="2">
        <f t="shared" si="7"/>
        <v>51.368741609090016</v>
      </c>
      <c r="J30" s="2">
        <f t="shared" si="1"/>
        <v>-6.4334497608044315E-3</v>
      </c>
      <c r="K30">
        <f t="shared" si="2"/>
        <v>1.0386420878406515</v>
      </c>
      <c r="L30">
        <f t="shared" si="3"/>
        <v>50.720248643934326</v>
      </c>
      <c r="M30" s="2">
        <f>comps!AG23</f>
        <v>50.631978781230558</v>
      </c>
      <c r="N30" s="72">
        <f t="shared" si="0"/>
        <v>-1.7433618995055015E-3</v>
      </c>
    </row>
    <row r="31" spans="2:14" x14ac:dyDescent="0.35">
      <c r="F31">
        <v>16</v>
      </c>
      <c r="G31" s="6">
        <f>comps!G24</f>
        <v>-6.7320282261454811E-2</v>
      </c>
      <c r="H31">
        <f t="shared" si="6"/>
        <v>10</v>
      </c>
      <c r="I31" s="2">
        <f t="shared" si="7"/>
        <v>51.368741609090016</v>
      </c>
      <c r="J31" s="2">
        <f t="shared" si="1"/>
        <v>-6.5526505178727283E-3</v>
      </c>
      <c r="K31">
        <f t="shared" si="2"/>
        <v>1.0393588403360456</v>
      </c>
      <c r="L31">
        <f t="shared" si="3"/>
        <v>50.708462900803084</v>
      </c>
      <c r="M31" s="2">
        <f>comps!AG24</f>
        <v>50.631978781230558</v>
      </c>
      <c r="N31" s="72">
        <f t="shared" si="0"/>
        <v>-1.5105891852063994E-3</v>
      </c>
    </row>
    <row r="32" spans="2:14" x14ac:dyDescent="0.35">
      <c r="F32">
        <v>17</v>
      </c>
      <c r="G32" s="6">
        <f>comps!G25</f>
        <v>-9.9169126477725161E-2</v>
      </c>
      <c r="H32">
        <f t="shared" si="6"/>
        <v>10</v>
      </c>
      <c r="I32" s="2">
        <f t="shared" si="7"/>
        <v>51.368741609090016</v>
      </c>
      <c r="J32" s="2">
        <f t="shared" si="1"/>
        <v>-9.6526723617633425E-3</v>
      </c>
      <c r="K32">
        <f t="shared" si="2"/>
        <v>1.0580092082543036</v>
      </c>
      <c r="L32">
        <f t="shared" si="3"/>
        <v>50.404789869241398</v>
      </c>
      <c r="M32" s="2">
        <f>comps!AG25</f>
        <v>50.472385505870022</v>
      </c>
      <c r="N32" s="72">
        <f t="shared" si="0"/>
        <v>1.3392597942643873E-3</v>
      </c>
    </row>
    <row r="33" spans="6:14" x14ac:dyDescent="0.35">
      <c r="F33">
        <v>18</v>
      </c>
      <c r="G33" s="6">
        <f>comps!G26</f>
        <v>-0.17027379009255383</v>
      </c>
      <c r="H33">
        <f t="shared" si="6"/>
        <v>10</v>
      </c>
      <c r="I33" s="2">
        <f t="shared" si="7"/>
        <v>51.368741609090016</v>
      </c>
      <c r="J33" s="2">
        <f t="shared" si="1"/>
        <v>-1.6573677372546617E-2</v>
      </c>
      <c r="K33">
        <f t="shared" si="2"/>
        <v>1.099716751016929</v>
      </c>
      <c r="L33">
        <f t="shared" si="3"/>
        <v>49.745845984167907</v>
      </c>
      <c r="M33" s="2">
        <f>comps!AG26</f>
        <v>50.261951538965285</v>
      </c>
      <c r="N33" s="72">
        <f t="shared" si="0"/>
        <v>1.0268315077206455E-2</v>
      </c>
    </row>
    <row r="34" spans="6:14" x14ac:dyDescent="0.35">
      <c r="F34">
        <v>19</v>
      </c>
      <c r="G34" s="6">
        <f>comps!G27</f>
        <v>-0.26847910308742179</v>
      </c>
      <c r="H34">
        <f t="shared" si="6"/>
        <v>10</v>
      </c>
      <c r="I34" s="2">
        <f t="shared" si="7"/>
        <v>51.368741609090016</v>
      </c>
      <c r="J34" s="2">
        <f t="shared" si="1"/>
        <v>-2.6132536507368204E-2</v>
      </c>
      <c r="K34">
        <f t="shared" si="2"/>
        <v>1.1574781285085181</v>
      </c>
      <c r="L34">
        <f t="shared" si="3"/>
        <v>48.876199346585516</v>
      </c>
      <c r="M34" s="2">
        <f>comps!AG27</f>
        <v>49.977896753278642</v>
      </c>
      <c r="N34" s="72">
        <f t="shared" si="0"/>
        <v>2.2043692877508965E-2</v>
      </c>
    </row>
    <row r="35" spans="6:14" x14ac:dyDescent="0.35">
      <c r="F35">
        <v>20</v>
      </c>
      <c r="G35" s="6">
        <f>comps!G28</f>
        <v>-0.32255634176935516</v>
      </c>
      <c r="H35">
        <f>$M$6</f>
        <v>3.33</v>
      </c>
      <c r="I35">
        <v>68.48</v>
      </c>
      <c r="J35" s="2">
        <f t="shared" si="1"/>
        <v>-7.8425278774237189E-3</v>
      </c>
      <c r="K35">
        <f t="shared" si="2"/>
        <v>1.0471166725080505</v>
      </c>
      <c r="L35">
        <f t="shared" si="3"/>
        <v>67.430454499244036</v>
      </c>
      <c r="M35" s="2">
        <f>comps!Y28</f>
        <v>67.577523821998099</v>
      </c>
      <c r="N35" s="72">
        <f t="shared" si="0"/>
        <v>2.1763052925918101E-3</v>
      </c>
    </row>
    <row r="36" spans="6:14" x14ac:dyDescent="0.35">
      <c r="F36">
        <v>21</v>
      </c>
      <c r="G36" s="6">
        <f>comps!G29</f>
        <v>-0.3127207177652091</v>
      </c>
      <c r="H36">
        <f>$M$6</f>
        <v>3.33</v>
      </c>
      <c r="I36">
        <v>68.48</v>
      </c>
      <c r="J36" s="2">
        <f t="shared" si="1"/>
        <v>-7.6033877786079599E-3</v>
      </c>
      <c r="K36">
        <f t="shared" si="2"/>
        <v>1.0456781381773597</v>
      </c>
      <c r="L36">
        <f t="shared" si="3"/>
        <v>67.461751308719712</v>
      </c>
      <c r="M36" s="2">
        <f>comps!Y29</f>
        <v>67.577523821998099</v>
      </c>
      <c r="N36" s="72">
        <f t="shared" si="0"/>
        <v>1.7131807549405939E-3</v>
      </c>
    </row>
    <row r="37" spans="6:14" x14ac:dyDescent="0.35">
      <c r="F37">
        <v>22</v>
      </c>
      <c r="G37" s="6">
        <f>comps!G30</f>
        <v>-0.2574234765340136</v>
      </c>
      <c r="H37">
        <f t="shared" ref="H37:H44" si="8">$M$7</f>
        <v>10</v>
      </c>
      <c r="I37" s="2">
        <f>$E$25</f>
        <v>47.930515079079207</v>
      </c>
      <c r="J37" s="2">
        <f t="shared" si="1"/>
        <v>-2.6853819128513208E-2</v>
      </c>
      <c r="K37">
        <f t="shared" si="2"/>
        <v>1.1618440423728662</v>
      </c>
      <c r="L37">
        <f t="shared" si="3"/>
        <v>45.545252894058784</v>
      </c>
      <c r="M37" s="2">
        <f>comps!AC30</f>
        <v>46.529710263545589</v>
      </c>
      <c r="N37" s="72">
        <f t="shared" si="0"/>
        <v>2.1157607986613508E-2</v>
      </c>
    </row>
    <row r="38" spans="6:14" x14ac:dyDescent="0.35">
      <c r="F38">
        <v>23</v>
      </c>
      <c r="G38" s="6">
        <f>comps!G31</f>
        <v>-0.1518770697287169</v>
      </c>
      <c r="H38">
        <f t="shared" si="8"/>
        <v>10</v>
      </c>
      <c r="I38" s="2">
        <f t="shared" ref="I38:I44" si="9">$E$25</f>
        <v>47.930515079079207</v>
      </c>
      <c r="J38" s="2">
        <f t="shared" si="1"/>
        <v>-1.5843463133886543E-2</v>
      </c>
      <c r="K38">
        <f t="shared" si="2"/>
        <v>1.095311794127394</v>
      </c>
      <c r="L38">
        <f t="shared" si="3"/>
        <v>46.479992787631893</v>
      </c>
      <c r="M38" s="2">
        <f>comps!AC31</f>
        <v>46.857863117746241</v>
      </c>
      <c r="N38" s="72">
        <f t="shared" si="0"/>
        <v>8.0641818677224114E-3</v>
      </c>
    </row>
    <row r="39" spans="6:14" x14ac:dyDescent="0.35">
      <c r="F39">
        <v>24</v>
      </c>
      <c r="G39" s="6">
        <f>comps!G32</f>
        <v>-8.8142730089865548E-2</v>
      </c>
      <c r="H39">
        <f t="shared" si="8"/>
        <v>10</v>
      </c>
      <c r="I39" s="2">
        <f t="shared" si="9"/>
        <v>47.930515079079207</v>
      </c>
      <c r="J39" s="2">
        <f t="shared" si="1"/>
        <v>-9.1948448649509969E-3</v>
      </c>
      <c r="K39">
        <f t="shared" si="2"/>
        <v>1.0552536143617965</v>
      </c>
      <c r="L39">
        <f t="shared" si="3"/>
        <v>47.072611458533608</v>
      </c>
      <c r="M39" s="2">
        <f>comps!AC32</f>
        <v>47.110347085789122</v>
      </c>
      <c r="N39" s="72">
        <f t="shared" si="0"/>
        <v>8.0100507828560871E-4</v>
      </c>
    </row>
    <row r="40" spans="6:14" x14ac:dyDescent="0.35">
      <c r="F40">
        <v>25</v>
      </c>
      <c r="G40" s="6">
        <f>comps!G33</f>
        <v>-5.7523830840913719E-2</v>
      </c>
      <c r="H40">
        <f t="shared" si="8"/>
        <v>10</v>
      </c>
      <c r="I40" s="2">
        <f t="shared" si="9"/>
        <v>47.930515079079207</v>
      </c>
      <c r="J40" s="2">
        <f t="shared" si="1"/>
        <v>-6.0007524169108937E-3</v>
      </c>
      <c r="K40">
        <f t="shared" si="2"/>
        <v>1.0360405235310344</v>
      </c>
      <c r="L40">
        <f t="shared" si="3"/>
        <v>47.365409957583722</v>
      </c>
      <c r="M40" s="2">
        <f>comps!AC33</f>
        <v>47.267875851231011</v>
      </c>
      <c r="N40" s="72">
        <f t="shared" si="0"/>
        <v>-2.0634332429002302E-3</v>
      </c>
    </row>
    <row r="41" spans="6:14" x14ac:dyDescent="0.35">
      <c r="F41">
        <v>26</v>
      </c>
      <c r="G41" s="6">
        <f>comps!G34</f>
        <v>-5.5074952680769701E-2</v>
      </c>
      <c r="H41">
        <f t="shared" si="8"/>
        <v>10</v>
      </c>
      <c r="I41" s="2">
        <f t="shared" si="9"/>
        <v>47.930515079079207</v>
      </c>
      <c r="J41" s="2">
        <f t="shared" si="1"/>
        <v>-5.7452911355013693E-3</v>
      </c>
      <c r="K41">
        <f t="shared" si="2"/>
        <v>1.0345047551832398</v>
      </c>
      <c r="L41">
        <f t="shared" si="3"/>
        <v>47.389062813477203</v>
      </c>
      <c r="M41" s="2">
        <f>comps!AC34</f>
        <v>47.270971121734007</v>
      </c>
      <c r="N41" s="72">
        <f t="shared" si="0"/>
        <v>-2.4981862851745007E-3</v>
      </c>
    </row>
    <row r="42" spans="6:14" x14ac:dyDescent="0.35">
      <c r="F42">
        <v>27</v>
      </c>
      <c r="G42" s="6">
        <f>comps!G35</f>
        <v>-7.5893409604016776E-2</v>
      </c>
      <c r="H42">
        <f t="shared" si="8"/>
        <v>10</v>
      </c>
      <c r="I42" s="2">
        <f t="shared" si="9"/>
        <v>47.930515079079207</v>
      </c>
      <c r="J42" s="2">
        <f t="shared" si="1"/>
        <v>-7.9170242046014295E-3</v>
      </c>
      <c r="K42">
        <f t="shared" si="2"/>
        <v>1.0475648244998648</v>
      </c>
      <c r="L42">
        <f t="shared" si="3"/>
        <v>47.189099598602319</v>
      </c>
      <c r="M42" s="2">
        <f>comps!AC35</f>
        <v>47.149733145607541</v>
      </c>
      <c r="N42" s="72">
        <f t="shared" si="0"/>
        <v>-8.3492419507880935E-4</v>
      </c>
    </row>
    <row r="43" spans="6:14" x14ac:dyDescent="0.35">
      <c r="F43">
        <v>28</v>
      </c>
      <c r="G43" s="6">
        <f>comps!G36</f>
        <v>-0.13225973428934518</v>
      </c>
      <c r="H43">
        <f t="shared" si="8"/>
        <v>10</v>
      </c>
      <c r="I43" s="2">
        <f t="shared" si="9"/>
        <v>47.930515079079207</v>
      </c>
      <c r="J43" s="2">
        <f t="shared" si="1"/>
        <v>-1.3797028268018149E-2</v>
      </c>
      <c r="K43">
        <f t="shared" si="2"/>
        <v>1.0829725275971374</v>
      </c>
      <c r="L43">
        <f t="shared" si="3"/>
        <v>46.660039471025534</v>
      </c>
      <c r="M43" s="2">
        <f>comps!AC36</f>
        <v>46.951239479975122</v>
      </c>
      <c r="N43" s="72">
        <f t="shared" si="0"/>
        <v>6.2021793710853052E-3</v>
      </c>
    </row>
    <row r="44" spans="6:14" x14ac:dyDescent="0.35">
      <c r="F44">
        <v>29</v>
      </c>
      <c r="G44" s="6">
        <f>comps!G37</f>
        <v>-0.22549572627819617</v>
      </c>
      <c r="H44">
        <f t="shared" si="8"/>
        <v>10</v>
      </c>
      <c r="I44" s="2">
        <f t="shared" si="9"/>
        <v>47.930515079079207</v>
      </c>
      <c r="J44" s="2">
        <f t="shared" si="1"/>
        <v>-2.3523190383637347E-2</v>
      </c>
      <c r="K44">
        <f t="shared" si="2"/>
        <v>1.1416924827876489</v>
      </c>
      <c r="L44">
        <f t="shared" si="3"/>
        <v>45.822161822728617</v>
      </c>
      <c r="M44" s="2">
        <f>comps!AC37</f>
        <v>46.663173750736782</v>
      </c>
      <c r="N44" s="72">
        <f t="shared" si="0"/>
        <v>1.8023033163167248E-2</v>
      </c>
    </row>
    <row r="45" spans="6:14" x14ac:dyDescent="0.35">
      <c r="F45">
        <v>30</v>
      </c>
      <c r="G45" s="6">
        <f>comps!G38</f>
        <v>-0.28076537314801076</v>
      </c>
      <c r="H45">
        <f>$M$6</f>
        <v>3.33</v>
      </c>
      <c r="I45">
        <v>68.48</v>
      </c>
      <c r="J45" s="2">
        <f t="shared" si="1"/>
        <v>-6.8264361315922588E-3</v>
      </c>
      <c r="K45">
        <f t="shared" si="2"/>
        <v>1.0410052170198123</v>
      </c>
      <c r="L45">
        <f t="shared" si="3"/>
        <v>67.563732149000131</v>
      </c>
      <c r="M45" s="2">
        <f>comps!Y38</f>
        <v>67.652740488507632</v>
      </c>
      <c r="N45" s="72">
        <f t="shared" si="0"/>
        <v>1.3156649511134155E-3</v>
      </c>
    </row>
    <row r="46" spans="6:14" x14ac:dyDescent="0.35">
      <c r="F46">
        <v>31</v>
      </c>
      <c r="G46" s="6">
        <f>comps!G39</f>
        <v>-0.25619519148503106</v>
      </c>
      <c r="H46">
        <f>$M$6</f>
        <v>3.33</v>
      </c>
      <c r="I46">
        <v>68.48</v>
      </c>
      <c r="J46" s="2">
        <f t="shared" si="1"/>
        <v>-6.2290448864278144E-3</v>
      </c>
      <c r="K46">
        <f t="shared" si="2"/>
        <v>1.0374130703187641</v>
      </c>
      <c r="L46">
        <f t="shared" si="3"/>
        <v>67.642457474848371</v>
      </c>
      <c r="M46" s="2">
        <f>comps!Y39</f>
        <v>67.704751612797594</v>
      </c>
      <c r="N46" s="72">
        <f t="shared" si="0"/>
        <v>9.200851707644158E-4</v>
      </c>
    </row>
    <row r="47" spans="6:14" x14ac:dyDescent="0.35">
      <c r="F47">
        <v>32</v>
      </c>
      <c r="G47" s="6">
        <f>comps!G40</f>
        <v>-0.18376808306786957</v>
      </c>
      <c r="H47">
        <f t="shared" ref="H47:H54" si="10">$M$7</f>
        <v>10</v>
      </c>
      <c r="I47" s="2">
        <f>$E$22</f>
        <v>36.502504993614721</v>
      </c>
      <c r="J47" s="2">
        <f t="shared" si="1"/>
        <v>-2.5171982457096519E-2</v>
      </c>
      <c r="K47">
        <f t="shared" si="2"/>
        <v>1.1516655234433995</v>
      </c>
      <c r="L47">
        <f t="shared" si="3"/>
        <v>34.791978501841292</v>
      </c>
      <c r="M47" s="2">
        <f>comps!Q40</f>
        <v>35.301437600288189</v>
      </c>
      <c r="N47" s="72">
        <f t="shared" si="0"/>
        <v>1.4431681344408974E-2</v>
      </c>
    </row>
    <row r="48" spans="6:14" x14ac:dyDescent="0.35">
      <c r="F48">
        <v>33</v>
      </c>
      <c r="G48" s="6">
        <f>comps!G41</f>
        <v>-9.6718651748895476E-2</v>
      </c>
      <c r="H48">
        <f t="shared" si="10"/>
        <v>10</v>
      </c>
      <c r="I48" s="2">
        <f t="shared" ref="I48:I54" si="11">$E$22</f>
        <v>36.502504993614721</v>
      </c>
      <c r="J48" s="2">
        <f t="shared" si="1"/>
        <v>-1.3248221151646195E-2</v>
      </c>
      <c r="K48">
        <f t="shared" si="2"/>
        <v>1.0796648422735602</v>
      </c>
      <c r="L48">
        <f t="shared" si="3"/>
        <v>35.571987331054999</v>
      </c>
      <c r="M48" s="2">
        <f>comps!Q41</f>
        <v>35.632419156774468</v>
      </c>
      <c r="N48" s="72">
        <f t="shared" si="0"/>
        <v>1.6959787505188178E-3</v>
      </c>
    </row>
    <row r="49" spans="6:14" x14ac:dyDescent="0.35">
      <c r="F49">
        <v>34</v>
      </c>
      <c r="G49" s="6">
        <f>comps!G42</f>
        <v>-5.1401811439912029E-2</v>
      </c>
      <c r="H49">
        <f t="shared" si="10"/>
        <v>10</v>
      </c>
      <c r="I49" s="2">
        <f t="shared" si="11"/>
        <v>36.502504993614721</v>
      </c>
      <c r="J49" s="2">
        <f t="shared" si="1"/>
        <v>-7.0408608188538835E-3</v>
      </c>
      <c r="K49">
        <f t="shared" si="2"/>
        <v>1.0422947386341939</v>
      </c>
      <c r="L49">
        <f t="shared" si="3"/>
        <v>35.999071802059156</v>
      </c>
      <c r="M49" s="2">
        <f>comps!Q42</f>
        <v>35.847604702184093</v>
      </c>
      <c r="N49" s="72">
        <f t="shared" si="0"/>
        <v>-4.2253060178895204E-3</v>
      </c>
    </row>
    <row r="50" spans="6:14" x14ac:dyDescent="0.35">
      <c r="F50">
        <v>35</v>
      </c>
      <c r="G50" s="6">
        <f>comps!G43</f>
        <v>-3.303927261652137E-2</v>
      </c>
      <c r="H50">
        <f t="shared" si="10"/>
        <v>10</v>
      </c>
      <c r="I50" s="2">
        <f t="shared" si="11"/>
        <v>36.502504993614721</v>
      </c>
      <c r="J50" s="2">
        <f t="shared" si="1"/>
        <v>-4.5256171627537393E-3</v>
      </c>
      <c r="K50">
        <f t="shared" si="2"/>
        <v>1.0271741841872262</v>
      </c>
      <c r="L50">
        <f t="shared" si="3"/>
        <v>36.176524876490298</v>
      </c>
      <c r="M50" s="2">
        <f>comps!Q43</f>
        <v>35.977406679764243</v>
      </c>
      <c r="N50" s="72">
        <f t="shared" si="0"/>
        <v>-5.5345344509794801E-3</v>
      </c>
    </row>
    <row r="51" spans="6:14" x14ac:dyDescent="0.35">
      <c r="F51">
        <v>36</v>
      </c>
      <c r="G51" s="6">
        <f>comps!G44</f>
        <v>-3.303927261652137E-2</v>
      </c>
      <c r="H51">
        <f t="shared" si="10"/>
        <v>10</v>
      </c>
      <c r="I51" s="2">
        <f t="shared" si="11"/>
        <v>36.502504993614721</v>
      </c>
      <c r="J51" s="2">
        <f t="shared" si="1"/>
        <v>-4.5256171627537393E-3</v>
      </c>
      <c r="K51">
        <f t="shared" si="2"/>
        <v>1.0271741841872262</v>
      </c>
      <c r="L51">
        <f t="shared" si="3"/>
        <v>36.176524876490298</v>
      </c>
      <c r="M51" s="2">
        <f>comps!Q44</f>
        <v>35.980910594129114</v>
      </c>
      <c r="N51" s="72">
        <f t="shared" si="0"/>
        <v>-5.4366128908672449E-3</v>
      </c>
    </row>
    <row r="52" spans="6:14" x14ac:dyDescent="0.35">
      <c r="F52">
        <v>37</v>
      </c>
      <c r="G52" s="6">
        <f>comps!G45</f>
        <v>-4.7728881382061529E-2</v>
      </c>
      <c r="H52">
        <f t="shared" si="10"/>
        <v>10</v>
      </c>
      <c r="I52" s="2">
        <f t="shared" si="11"/>
        <v>36.502504993614721</v>
      </c>
      <c r="J52" s="2">
        <f t="shared" si="1"/>
        <v>-6.5377542432239382E-3</v>
      </c>
      <c r="K52">
        <f t="shared" si="2"/>
        <v>1.0392692676898885</v>
      </c>
      <c r="L52">
        <f t="shared" si="3"/>
        <v>36.034358801414236</v>
      </c>
      <c r="M52" s="2">
        <f>comps!Q45</f>
        <v>35.868639905703617</v>
      </c>
      <c r="N52" s="72">
        <f t="shared" si="0"/>
        <v>-4.6201611253251611E-3</v>
      </c>
    </row>
    <row r="53" spans="6:14" x14ac:dyDescent="0.35">
      <c r="F53">
        <v>38</v>
      </c>
      <c r="G53" s="6">
        <f>comps!G46</f>
        <v>-9.7943877368095053E-2</v>
      </c>
      <c r="H53">
        <f t="shared" si="10"/>
        <v>10</v>
      </c>
      <c r="I53" s="2">
        <f t="shared" si="11"/>
        <v>36.502504993614721</v>
      </c>
      <c r="J53" s="2">
        <f t="shared" si="1"/>
        <v>-1.3416048759561584E-2</v>
      </c>
      <c r="K53">
        <f t="shared" si="2"/>
        <v>1.0806762829216885</v>
      </c>
      <c r="L53">
        <f t="shared" si="3"/>
        <v>35.560648170485862</v>
      </c>
      <c r="M53" s="2">
        <f>comps!Q46</f>
        <v>35.632419156774468</v>
      </c>
      <c r="N53" s="72">
        <f t="shared" si="0"/>
        <v>2.014204704228177E-3</v>
      </c>
    </row>
    <row r="54" spans="6:14" x14ac:dyDescent="0.35">
      <c r="F54">
        <v>39</v>
      </c>
      <c r="G54" s="6">
        <f>comps!G47</f>
        <v>-0.17395376941118473</v>
      </c>
      <c r="H54">
        <f t="shared" si="10"/>
        <v>10</v>
      </c>
      <c r="I54" s="2">
        <f t="shared" si="11"/>
        <v>36.502504993614721</v>
      </c>
      <c r="J54" s="2">
        <f t="shared" si="1"/>
        <v>-2.3827648190393232E-2</v>
      </c>
      <c r="K54">
        <f t="shared" si="2"/>
        <v>1.1435336459606447</v>
      </c>
      <c r="L54">
        <f t="shared" si="3"/>
        <v>34.877409961840641</v>
      </c>
      <c r="M54" s="2">
        <f>comps!Q47</f>
        <v>35.345886205485058</v>
      </c>
      <c r="N54" s="72">
        <f t="shared" si="0"/>
        <v>1.325405284566661E-2</v>
      </c>
    </row>
    <row r="55" spans="6:14" x14ac:dyDescent="0.35">
      <c r="F55">
        <v>40</v>
      </c>
      <c r="G55" s="6">
        <f>comps!G48</f>
        <v>-0.24759785628235423</v>
      </c>
      <c r="H55">
        <f>$M$6</f>
        <v>3.33</v>
      </c>
      <c r="I55">
        <v>68.48</v>
      </c>
      <c r="J55" s="2">
        <f t="shared" si="1"/>
        <v>-6.0200121306968422E-3</v>
      </c>
      <c r="K55">
        <f t="shared" si="2"/>
        <v>1.0361563133302347</v>
      </c>
      <c r="L55">
        <f t="shared" si="3"/>
        <v>67.670068857169028</v>
      </c>
      <c r="M55" s="2">
        <f>comps!Y48</f>
        <v>67.702534547121616</v>
      </c>
      <c r="N55" s="72">
        <f t="shared" si="0"/>
        <v>4.7953433604455773E-4</v>
      </c>
    </row>
    <row r="89" spans="4:46" x14ac:dyDescent="0.35">
      <c r="F89" t="s">
        <v>218</v>
      </c>
    </row>
    <row r="90" spans="4:46" x14ac:dyDescent="0.35">
      <c r="G90" s="6">
        <v>-0.2488259763010518</v>
      </c>
      <c r="H90" s="6">
        <v>-0.20831045854742006</v>
      </c>
      <c r="I90" s="6">
        <v>-0.11877630748155121</v>
      </c>
      <c r="J90" s="6">
        <v>-6.9769629838613831E-2</v>
      </c>
      <c r="K90" s="6">
        <v>-5.1401811439912029E-2</v>
      </c>
      <c r="L90" s="6">
        <v>-5.262616838786232E-2</v>
      </c>
      <c r="M90" s="6">
        <v>-7.8343085853398914E-2</v>
      </c>
      <c r="N90" s="6">
        <v>-0.14084157783601858</v>
      </c>
      <c r="O90" s="6">
        <v>-0.22426805403125136</v>
      </c>
      <c r="P90" s="6">
        <v>-0.28813826752686589</v>
      </c>
      <c r="Q90" s="6">
        <v>-0.3127207177652091</v>
      </c>
      <c r="R90" s="6">
        <v>-0.26602213211203124</v>
      </c>
      <c r="S90" s="6">
        <v>-0.15923512270148107</v>
      </c>
      <c r="T90" s="6">
        <v>-9.3043115827151773E-2</v>
      </c>
      <c r="U90" s="6">
        <v>-6.6095643683564964E-2</v>
      </c>
      <c r="V90" s="6">
        <v>-6.7320282261454811E-2</v>
      </c>
      <c r="W90" s="6">
        <v>-9.9169126477725161E-2</v>
      </c>
      <c r="X90" s="6">
        <v>-0.17027379009255383</v>
      </c>
      <c r="Y90" s="6">
        <v>-0.26847910308742179</v>
      </c>
      <c r="Z90" s="6">
        <v>-0.32255634176935516</v>
      </c>
      <c r="AA90" s="6">
        <v>-0.3127207177652091</v>
      </c>
      <c r="AB90" s="6">
        <v>-0.2574234765340136</v>
      </c>
      <c r="AC90" s="6">
        <v>-0.1518770697287169</v>
      </c>
      <c r="AD90" s="6">
        <v>-8.8142730089865548E-2</v>
      </c>
      <c r="AE90" s="6">
        <v>-5.7523830840913719E-2</v>
      </c>
      <c r="AF90" s="6">
        <v>-5.5074952680769701E-2</v>
      </c>
      <c r="AG90" s="6">
        <v>-7.5893409604016776E-2</v>
      </c>
      <c r="AH90" s="6">
        <v>-0.13225973428934518</v>
      </c>
      <c r="AI90" s="6">
        <v>-0.22549572627819617</v>
      </c>
      <c r="AJ90" s="6">
        <v>-0.28076537314801076</v>
      </c>
      <c r="AK90" s="6">
        <v>-0.25619519148503106</v>
      </c>
      <c r="AL90" s="6">
        <v>-0.18376808306786957</v>
      </c>
      <c r="AM90" s="6">
        <v>-9.6718651748895476E-2</v>
      </c>
      <c r="AN90" s="6">
        <v>-5.1401811439912029E-2</v>
      </c>
      <c r="AO90" s="6">
        <v>-3.303927261652137E-2</v>
      </c>
      <c r="AP90" s="6">
        <v>-3.303927261652137E-2</v>
      </c>
      <c r="AQ90" s="6">
        <v>-4.7728881382061529E-2</v>
      </c>
      <c r="AR90" s="6">
        <v>-9.7943877368095053E-2</v>
      </c>
      <c r="AS90" s="6">
        <v>-0.17395376941118473</v>
      </c>
      <c r="AT90" s="6">
        <v>-0.24759785628235423</v>
      </c>
    </row>
    <row r="91" spans="4:46" x14ac:dyDescent="0.35">
      <c r="G91" s="2">
        <v>67.749013443369194</v>
      </c>
      <c r="H91" s="2">
        <v>44.4176983035305</v>
      </c>
      <c r="I91" s="2">
        <v>44.739341148732734</v>
      </c>
      <c r="J91" s="2">
        <v>44.897925773128371</v>
      </c>
      <c r="K91" s="2">
        <v>45.027343877918582</v>
      </c>
      <c r="L91" s="2">
        <v>45.02513221016094</v>
      </c>
      <c r="M91" s="2">
        <v>44.901601231212553</v>
      </c>
      <c r="N91" s="2">
        <v>44.615812826432212</v>
      </c>
      <c r="O91" s="2">
        <v>44.364410248015055</v>
      </c>
      <c r="P91" s="2">
        <v>67.654955633410822</v>
      </c>
      <c r="Q91" s="2">
        <v>67.620669330015062</v>
      </c>
      <c r="R91" s="2">
        <v>50.010640561821667</v>
      </c>
      <c r="S91" s="2">
        <v>50.297940608322698</v>
      </c>
      <c r="T91" s="2">
        <v>50.507531106745247</v>
      </c>
      <c r="U91" s="2">
        <v>50.631978781230558</v>
      </c>
      <c r="V91" s="2">
        <v>50.631978781230558</v>
      </c>
      <c r="W91" s="2">
        <v>50.472385505870022</v>
      </c>
      <c r="X91" s="2">
        <v>50.261951538965285</v>
      </c>
      <c r="Y91" s="2">
        <v>49.977896753278642</v>
      </c>
      <c r="Z91" s="2">
        <v>67.577523821998099</v>
      </c>
      <c r="AA91" s="2">
        <v>67.577523821998099</v>
      </c>
      <c r="AB91" s="2">
        <v>46.529710263545589</v>
      </c>
      <c r="AC91" s="2">
        <v>46.857863117746241</v>
      </c>
      <c r="AD91" s="2">
        <v>47.110347085789122</v>
      </c>
      <c r="AE91" s="2">
        <v>47.267875851231011</v>
      </c>
      <c r="AF91" s="2">
        <v>47.270971121734007</v>
      </c>
      <c r="AG91" s="2">
        <v>47.149733145607541</v>
      </c>
      <c r="AH91" s="2">
        <v>46.951239479975122</v>
      </c>
      <c r="AI91" s="2">
        <v>46.663173750736782</v>
      </c>
      <c r="AJ91" s="2">
        <v>67.652740488507632</v>
      </c>
      <c r="AK91" s="2">
        <v>67.704751612797594</v>
      </c>
      <c r="AL91" s="2">
        <v>35.301437600288189</v>
      </c>
      <c r="AM91" s="2">
        <v>35.632419156774468</v>
      </c>
      <c r="AN91" s="2">
        <v>35.847604702184093</v>
      </c>
      <c r="AO91" s="2">
        <v>35.977406679764243</v>
      </c>
      <c r="AP91" s="2">
        <v>35.980910594129114</v>
      </c>
      <c r="AQ91" s="2">
        <v>35.868639905703617</v>
      </c>
      <c r="AR91" s="2">
        <v>35.632419156774468</v>
      </c>
      <c r="AS91" s="2">
        <v>35.345886205485058</v>
      </c>
      <c r="AT91" s="2">
        <v>67.702534547121616</v>
      </c>
    </row>
    <row r="92" spans="4:46" x14ac:dyDescent="0.35">
      <c r="G92" t="s">
        <v>258</v>
      </c>
      <c r="H92" t="s">
        <v>219</v>
      </c>
      <c r="I92" t="s">
        <v>220</v>
      </c>
      <c r="J92" t="s">
        <v>221</v>
      </c>
      <c r="K92" t="s">
        <v>222</v>
      </c>
      <c r="L92" t="s">
        <v>223</v>
      </c>
      <c r="M92" t="s">
        <v>224</v>
      </c>
      <c r="N92" t="s">
        <v>225</v>
      </c>
      <c r="O92" t="s">
        <v>226</v>
      </c>
      <c r="P92" t="s">
        <v>227</v>
      </c>
      <c r="Q92" t="s">
        <v>228</v>
      </c>
      <c r="R92" t="s">
        <v>229</v>
      </c>
      <c r="S92" t="s">
        <v>230</v>
      </c>
      <c r="T92" t="s">
        <v>231</v>
      </c>
      <c r="U92" t="s">
        <v>232</v>
      </c>
      <c r="V92" t="s">
        <v>233</v>
      </c>
      <c r="W92" t="s">
        <v>234</v>
      </c>
      <c r="X92" t="s">
        <v>235</v>
      </c>
      <c r="Y92" t="s">
        <v>236</v>
      </c>
      <c r="Z92" t="s">
        <v>237</v>
      </c>
      <c r="AA92" t="s">
        <v>238</v>
      </c>
      <c r="AB92" t="s">
        <v>239</v>
      </c>
      <c r="AC92" t="s">
        <v>240</v>
      </c>
      <c r="AD92" t="s">
        <v>241</v>
      </c>
      <c r="AE92" t="s">
        <v>242</v>
      </c>
      <c r="AF92" t="s">
        <v>243</v>
      </c>
      <c r="AG92" t="s">
        <v>244</v>
      </c>
      <c r="AH92" t="s">
        <v>245</v>
      </c>
      <c r="AI92" t="s">
        <v>246</v>
      </c>
      <c r="AJ92" t="s">
        <v>247</v>
      </c>
      <c r="AK92" t="s">
        <v>248</v>
      </c>
      <c r="AL92" t="s">
        <v>249</v>
      </c>
      <c r="AM92" t="s">
        <v>250</v>
      </c>
      <c r="AN92" t="s">
        <v>251</v>
      </c>
      <c r="AO92" t="s">
        <v>252</v>
      </c>
      <c r="AP92" t="s">
        <v>253</v>
      </c>
      <c r="AQ92" t="s">
        <v>254</v>
      </c>
      <c r="AR92" t="s">
        <v>255</v>
      </c>
      <c r="AS92" t="s">
        <v>256</v>
      </c>
      <c r="AT92" t="s">
        <v>257</v>
      </c>
    </row>
    <row r="93" spans="4:46" x14ac:dyDescent="0.35">
      <c r="D93" s="6">
        <f>G16</f>
        <v>-0.2488259763010518</v>
      </c>
      <c r="E93" s="2">
        <f>$E$24</f>
        <v>68.478011722715223</v>
      </c>
      <c r="F93" t="s">
        <v>258</v>
      </c>
      <c r="G93" s="2">
        <f>G$90/2*(($E93/G$91)+($E93/G$91)^2)</f>
        <v>-0.25285653663600322</v>
      </c>
      <c r="H93" s="2">
        <f t="shared" ref="H93:AT99" si="12">H$90/2*(($E93/H$91)+($E93/H$91)^2)</f>
        <v>-0.40812909922625584</v>
      </c>
      <c r="I93" s="2">
        <f t="shared" si="12"/>
        <v>-0.23003016671989437</v>
      </c>
      <c r="J93" s="2">
        <f t="shared" si="12"/>
        <v>-0.13435563973540485</v>
      </c>
      <c r="K93" s="2">
        <f t="shared" si="12"/>
        <v>-9.8528816439982139E-2</v>
      </c>
      <c r="L93" s="2">
        <f t="shared" si="12"/>
        <v>-0.1008836519422918</v>
      </c>
      <c r="M93" s="2">
        <f t="shared" si="12"/>
        <v>-0.15084576893337168</v>
      </c>
      <c r="N93" s="2">
        <f t="shared" si="12"/>
        <v>-0.27397649167553528</v>
      </c>
      <c r="O93" s="2">
        <f t="shared" si="12"/>
        <v>-0.44024206275149341</v>
      </c>
      <c r="P93" s="2">
        <f t="shared" si="12"/>
        <v>-0.29341760705011116</v>
      </c>
      <c r="Q93" s="2">
        <f t="shared" si="12"/>
        <v>-0.31869319233716698</v>
      </c>
      <c r="R93" s="2">
        <f t="shared" si="12"/>
        <v>-0.43150997695009852</v>
      </c>
      <c r="S93" s="2">
        <f t="shared" si="12"/>
        <v>-0.25596944510536473</v>
      </c>
      <c r="T93" s="2">
        <f t="shared" si="12"/>
        <v>-0.14858922181381545</v>
      </c>
      <c r="U93" s="2">
        <f t="shared" si="12"/>
        <v>-0.10514590694831034</v>
      </c>
      <c r="V93" s="2">
        <f t="shared" si="12"/>
        <v>-0.10709407972914575</v>
      </c>
      <c r="W93" s="2">
        <f t="shared" si="12"/>
        <v>-0.15854621107542588</v>
      </c>
      <c r="X93" s="2">
        <f t="shared" si="12"/>
        <v>-0.27402309383410073</v>
      </c>
      <c r="Y93" s="2">
        <f t="shared" si="12"/>
        <v>-0.4359457131413938</v>
      </c>
      <c r="Z93" s="2">
        <f t="shared" si="12"/>
        <v>-0.32903219815187468</v>
      </c>
      <c r="AA93" s="2">
        <f t="shared" si="12"/>
        <v>-0.31899910759619871</v>
      </c>
      <c r="AB93" s="2">
        <f t="shared" si="12"/>
        <v>-0.46820452034796378</v>
      </c>
      <c r="AC93" s="2">
        <f t="shared" si="12"/>
        <v>-0.27315729989921844</v>
      </c>
      <c r="AD93" s="2">
        <f t="shared" si="12"/>
        <v>-0.15717705018719916</v>
      </c>
      <c r="AE93" s="2">
        <f t="shared" si="12"/>
        <v>-0.10203339656737061</v>
      </c>
      <c r="AF93" s="2">
        <f t="shared" si="12"/>
        <v>-9.767949676030202E-2</v>
      </c>
      <c r="AG93" s="2">
        <f t="shared" si="12"/>
        <v>-0.13515396408300095</v>
      </c>
      <c r="AH93" s="2">
        <f t="shared" si="12"/>
        <v>-0.23712128887722692</v>
      </c>
      <c r="AI93" s="2">
        <f t="shared" si="12"/>
        <v>-0.40826449328777265</v>
      </c>
      <c r="AJ93" s="2">
        <f t="shared" si="12"/>
        <v>-0.28592369541102286</v>
      </c>
      <c r="AK93" s="2">
        <f t="shared" si="12"/>
        <v>-0.26060093204871304</v>
      </c>
      <c r="AL93" s="2">
        <f t="shared" si="12"/>
        <v>-0.52398373931720232</v>
      </c>
      <c r="AM93" s="2">
        <f t="shared" si="12"/>
        <v>-0.27154074620039564</v>
      </c>
      <c r="AN93" s="2">
        <f t="shared" si="12"/>
        <v>-0.14287960673500691</v>
      </c>
      <c r="AO93" s="2">
        <f t="shared" si="12"/>
        <v>-9.1289932520795425E-2</v>
      </c>
      <c r="AP93" s="2">
        <f t="shared" si="12"/>
        <v>-9.1275214973000007E-2</v>
      </c>
      <c r="AQ93" s="2">
        <f t="shared" si="12"/>
        <v>-0.1325412620848942</v>
      </c>
      <c r="AR93" s="2">
        <f t="shared" si="12"/>
        <v>-0.27498060679486569</v>
      </c>
      <c r="AS93" s="2">
        <f t="shared" si="12"/>
        <v>-0.49496509128366134</v>
      </c>
      <c r="AT93" s="2">
        <f t="shared" si="12"/>
        <v>-0.25186814497974735</v>
      </c>
    </row>
    <row r="94" spans="4:46" x14ac:dyDescent="0.35">
      <c r="D94" s="6">
        <f t="shared" ref="D94:D132" si="13">G17</f>
        <v>-0.20831045854742006</v>
      </c>
      <c r="E94" s="2">
        <f>$E$23</f>
        <v>45.720226595500833</v>
      </c>
      <c r="F94" t="s">
        <v>219</v>
      </c>
      <c r="G94" s="2">
        <f t="shared" ref="G94:V115" si="14">G$90/2*(($E94/G$91)+($E94/G$91)^2)</f>
        <v>-0.14061973998866306</v>
      </c>
      <c r="H94" s="2">
        <f t="shared" si="12"/>
        <v>-0.21756293517539491</v>
      </c>
      <c r="I94" s="2">
        <f t="shared" si="12"/>
        <v>-0.12271101208551001</v>
      </c>
      <c r="J94" s="2">
        <f t="shared" si="12"/>
        <v>-7.1698066668374569E-2</v>
      </c>
      <c r="K94" s="2">
        <f t="shared" si="12"/>
        <v>-5.2594357156338922E-2</v>
      </c>
      <c r="L94" s="2">
        <f t="shared" si="12"/>
        <v>-5.3851097428390449E-2</v>
      </c>
      <c r="M94" s="2">
        <f t="shared" si="12"/>
        <v>-8.0498578767782991E-2</v>
      </c>
      <c r="N94" s="2">
        <f t="shared" si="12"/>
        <v>-0.14611428836519919</v>
      </c>
      <c r="O94" s="2">
        <f t="shared" si="12"/>
        <v>-0.23465353437869998</v>
      </c>
      <c r="P94" s="2">
        <f t="shared" si="12"/>
        <v>-0.1631541368588515</v>
      </c>
      <c r="Q94" s="2">
        <f t="shared" si="12"/>
        <v>-0.17719960258658321</v>
      </c>
      <c r="R94" s="2">
        <f t="shared" si="12"/>
        <v>-0.23276801702274294</v>
      </c>
      <c r="S94" s="2">
        <f t="shared" si="12"/>
        <v>-0.13815615876752857</v>
      </c>
      <c r="T94" s="2">
        <f t="shared" si="12"/>
        <v>-8.0232571186948001E-2</v>
      </c>
      <c r="U94" s="2">
        <f t="shared" si="12"/>
        <v>-5.6788849866633032E-2</v>
      </c>
      <c r="V94" s="2">
        <f t="shared" si="12"/>
        <v>-5.7841049564900993E-2</v>
      </c>
      <c r="W94" s="2">
        <f t="shared" si="12"/>
        <v>-8.5602987451287832E-2</v>
      </c>
      <c r="X94" s="2">
        <f t="shared" si="12"/>
        <v>-0.14788975467526599</v>
      </c>
      <c r="Y94" s="2">
        <f t="shared" si="12"/>
        <v>-0.23514531861358615</v>
      </c>
      <c r="Z94" s="2">
        <f t="shared" si="12"/>
        <v>-0.18293664149320354</v>
      </c>
      <c r="AA94" s="2">
        <f t="shared" si="12"/>
        <v>-0.17735840355672852</v>
      </c>
      <c r="AB94" s="2">
        <f t="shared" si="12"/>
        <v>-0.25074478586789367</v>
      </c>
      <c r="AC94" s="2">
        <f t="shared" si="12"/>
        <v>-0.14639082028527828</v>
      </c>
      <c r="AD94" s="2">
        <f t="shared" si="12"/>
        <v>-8.4279762481989623E-2</v>
      </c>
      <c r="AE94" s="2">
        <f t="shared" si="12"/>
        <v>-5.472948884724943E-2</v>
      </c>
      <c r="AF94" s="2">
        <f t="shared" si="12"/>
        <v>-5.2394452165374202E-2</v>
      </c>
      <c r="AG94" s="2">
        <f t="shared" si="12"/>
        <v>-7.2476835372369541E-2</v>
      </c>
      <c r="AH94" s="2">
        <f t="shared" si="12"/>
        <v>-0.12710362428407079</v>
      </c>
      <c r="AI94" s="2">
        <f t="shared" si="12"/>
        <v>-0.21870670108860249</v>
      </c>
      <c r="AJ94" s="2">
        <f t="shared" si="12"/>
        <v>-0.15898664646929103</v>
      </c>
      <c r="AK94" s="2">
        <f t="shared" si="12"/>
        <v>-0.14491714149264873</v>
      </c>
      <c r="AL94" s="2">
        <f t="shared" si="12"/>
        <v>-0.27312712891491969</v>
      </c>
      <c r="AM94" s="2">
        <f t="shared" si="12"/>
        <v>-0.1416673196191458</v>
      </c>
      <c r="AN94" s="2">
        <f t="shared" si="12"/>
        <v>-7.4585676711171667E-2</v>
      </c>
      <c r="AO94" s="2">
        <f t="shared" si="12"/>
        <v>-4.767147841340931E-2</v>
      </c>
      <c r="AP94" s="2">
        <f t="shared" si="12"/>
        <v>-4.7664238295997398E-2</v>
      </c>
      <c r="AQ94" s="2">
        <f t="shared" si="12"/>
        <v>-6.9192769806551174E-2</v>
      </c>
      <c r="AR94" s="2">
        <f t="shared" si="12"/>
        <v>-0.14346195205313955</v>
      </c>
      <c r="AS94" s="2">
        <f t="shared" si="12"/>
        <v>-0.25803215009408675</v>
      </c>
      <c r="AT94" s="2">
        <f t="shared" si="12"/>
        <v>-0.14006048285671716</v>
      </c>
    </row>
    <row r="95" spans="4:46" x14ac:dyDescent="0.35">
      <c r="D95" s="6">
        <f t="shared" si="13"/>
        <v>-0.11877630748155121</v>
      </c>
      <c r="E95" s="2">
        <f t="shared" ref="E95:E101" si="15">$E$23</f>
        <v>45.720226595500833</v>
      </c>
      <c r="F95" t="s">
        <v>220</v>
      </c>
      <c r="G95" s="2">
        <f t="shared" si="14"/>
        <v>-0.14061973998866306</v>
      </c>
      <c r="H95" s="2">
        <f t="shared" si="12"/>
        <v>-0.21756293517539491</v>
      </c>
      <c r="I95" s="2">
        <f t="shared" si="12"/>
        <v>-0.12271101208551001</v>
      </c>
      <c r="J95" s="2">
        <f t="shared" si="12"/>
        <v>-7.1698066668374569E-2</v>
      </c>
      <c r="K95" s="2">
        <f t="shared" si="12"/>
        <v>-5.2594357156338922E-2</v>
      </c>
      <c r="L95" s="2">
        <f t="shared" si="12"/>
        <v>-5.3851097428390449E-2</v>
      </c>
      <c r="M95" s="2">
        <f t="shared" si="12"/>
        <v>-8.0498578767782991E-2</v>
      </c>
      <c r="N95" s="2">
        <f t="shared" si="12"/>
        <v>-0.14611428836519919</v>
      </c>
      <c r="O95" s="2">
        <f t="shared" si="12"/>
        <v>-0.23465353437869998</v>
      </c>
      <c r="P95" s="2">
        <f t="shared" si="12"/>
        <v>-0.1631541368588515</v>
      </c>
      <c r="Q95" s="2">
        <f t="shared" si="12"/>
        <v>-0.17719960258658321</v>
      </c>
      <c r="R95" s="2">
        <f t="shared" si="12"/>
        <v>-0.23276801702274294</v>
      </c>
      <c r="S95" s="2">
        <f t="shared" si="12"/>
        <v>-0.13815615876752857</v>
      </c>
      <c r="T95" s="2">
        <f t="shared" si="12"/>
        <v>-8.0232571186948001E-2</v>
      </c>
      <c r="U95" s="2">
        <f t="shared" si="12"/>
        <v>-5.6788849866633032E-2</v>
      </c>
      <c r="V95" s="2">
        <f t="shared" si="12"/>
        <v>-5.7841049564900993E-2</v>
      </c>
      <c r="W95" s="2">
        <f t="shared" si="12"/>
        <v>-8.5602987451287832E-2</v>
      </c>
      <c r="X95" s="2">
        <f t="shared" si="12"/>
        <v>-0.14788975467526599</v>
      </c>
      <c r="Y95" s="2">
        <f t="shared" si="12"/>
        <v>-0.23514531861358615</v>
      </c>
      <c r="Z95" s="2">
        <f t="shared" si="12"/>
        <v>-0.18293664149320354</v>
      </c>
      <c r="AA95" s="2">
        <f t="shared" si="12"/>
        <v>-0.17735840355672852</v>
      </c>
      <c r="AB95" s="2">
        <f t="shared" si="12"/>
        <v>-0.25074478586789367</v>
      </c>
      <c r="AC95" s="2">
        <f t="shared" si="12"/>
        <v>-0.14639082028527828</v>
      </c>
      <c r="AD95" s="2">
        <f t="shared" si="12"/>
        <v>-8.4279762481989623E-2</v>
      </c>
      <c r="AE95" s="2">
        <f t="shared" si="12"/>
        <v>-5.472948884724943E-2</v>
      </c>
      <c r="AF95" s="2">
        <f t="shared" si="12"/>
        <v>-5.2394452165374202E-2</v>
      </c>
      <c r="AG95" s="2">
        <f t="shared" si="12"/>
        <v>-7.2476835372369541E-2</v>
      </c>
      <c r="AH95" s="2">
        <f t="shared" si="12"/>
        <v>-0.12710362428407079</v>
      </c>
      <c r="AI95" s="2">
        <f t="shared" si="12"/>
        <v>-0.21870670108860249</v>
      </c>
      <c r="AJ95" s="2">
        <f t="shared" si="12"/>
        <v>-0.15898664646929103</v>
      </c>
      <c r="AK95" s="2">
        <f t="shared" si="12"/>
        <v>-0.14491714149264873</v>
      </c>
      <c r="AL95" s="2">
        <f t="shared" si="12"/>
        <v>-0.27312712891491969</v>
      </c>
      <c r="AM95" s="2">
        <f t="shared" si="12"/>
        <v>-0.1416673196191458</v>
      </c>
      <c r="AN95" s="2">
        <f t="shared" si="12"/>
        <v>-7.4585676711171667E-2</v>
      </c>
      <c r="AO95" s="2">
        <f t="shared" si="12"/>
        <v>-4.767147841340931E-2</v>
      </c>
      <c r="AP95" s="2">
        <f t="shared" si="12"/>
        <v>-4.7664238295997398E-2</v>
      </c>
      <c r="AQ95" s="2">
        <f t="shared" si="12"/>
        <v>-6.9192769806551174E-2</v>
      </c>
      <c r="AR95" s="2">
        <f t="shared" si="12"/>
        <v>-0.14346195205313955</v>
      </c>
      <c r="AS95" s="2">
        <f t="shared" si="12"/>
        <v>-0.25803215009408675</v>
      </c>
      <c r="AT95" s="2">
        <f t="shared" si="12"/>
        <v>-0.14006048285671716</v>
      </c>
    </row>
    <row r="96" spans="4:46" x14ac:dyDescent="0.35">
      <c r="D96" s="6">
        <f t="shared" si="13"/>
        <v>-6.9769629838613831E-2</v>
      </c>
      <c r="E96" s="2">
        <f t="shared" si="15"/>
        <v>45.720226595500833</v>
      </c>
      <c r="F96" t="s">
        <v>221</v>
      </c>
      <c r="G96" s="2">
        <f t="shared" si="14"/>
        <v>-0.14061973998866306</v>
      </c>
      <c r="H96" s="2">
        <f t="shared" si="12"/>
        <v>-0.21756293517539491</v>
      </c>
      <c r="I96" s="2">
        <f t="shared" si="12"/>
        <v>-0.12271101208551001</v>
      </c>
      <c r="J96" s="2">
        <f t="shared" si="12"/>
        <v>-7.1698066668374569E-2</v>
      </c>
      <c r="K96" s="2">
        <f t="shared" si="12"/>
        <v>-5.2594357156338922E-2</v>
      </c>
      <c r="L96" s="2">
        <f t="shared" si="12"/>
        <v>-5.3851097428390449E-2</v>
      </c>
      <c r="M96" s="2">
        <f t="shared" si="12"/>
        <v>-8.0498578767782991E-2</v>
      </c>
      <c r="N96" s="2">
        <f t="shared" si="12"/>
        <v>-0.14611428836519919</v>
      </c>
      <c r="O96" s="2">
        <f t="shared" si="12"/>
        <v>-0.23465353437869998</v>
      </c>
      <c r="P96" s="2">
        <f t="shared" si="12"/>
        <v>-0.1631541368588515</v>
      </c>
      <c r="Q96" s="2">
        <f t="shared" si="12"/>
        <v>-0.17719960258658321</v>
      </c>
      <c r="R96" s="2">
        <f t="shared" si="12"/>
        <v>-0.23276801702274294</v>
      </c>
      <c r="S96" s="2">
        <f t="shared" si="12"/>
        <v>-0.13815615876752857</v>
      </c>
      <c r="T96" s="2">
        <f t="shared" si="12"/>
        <v>-8.0232571186948001E-2</v>
      </c>
      <c r="U96" s="2">
        <f t="shared" si="12"/>
        <v>-5.6788849866633032E-2</v>
      </c>
      <c r="V96" s="2">
        <f t="shared" si="12"/>
        <v>-5.7841049564900993E-2</v>
      </c>
      <c r="W96" s="2">
        <f t="shared" si="12"/>
        <v>-8.5602987451287832E-2</v>
      </c>
      <c r="X96" s="2">
        <f t="shared" si="12"/>
        <v>-0.14788975467526599</v>
      </c>
      <c r="Y96" s="2">
        <f t="shared" si="12"/>
        <v>-0.23514531861358615</v>
      </c>
      <c r="Z96" s="2">
        <f t="shared" si="12"/>
        <v>-0.18293664149320354</v>
      </c>
      <c r="AA96" s="2">
        <f t="shared" si="12"/>
        <v>-0.17735840355672852</v>
      </c>
      <c r="AB96" s="2">
        <f t="shared" si="12"/>
        <v>-0.25074478586789367</v>
      </c>
      <c r="AC96" s="2">
        <f t="shared" si="12"/>
        <v>-0.14639082028527828</v>
      </c>
      <c r="AD96" s="2">
        <f t="shared" si="12"/>
        <v>-8.4279762481989623E-2</v>
      </c>
      <c r="AE96" s="2">
        <f t="shared" si="12"/>
        <v>-5.472948884724943E-2</v>
      </c>
      <c r="AF96" s="2">
        <f t="shared" si="12"/>
        <v>-5.2394452165374202E-2</v>
      </c>
      <c r="AG96" s="2">
        <f t="shared" si="12"/>
        <v>-7.2476835372369541E-2</v>
      </c>
      <c r="AH96" s="2">
        <f t="shared" si="12"/>
        <v>-0.12710362428407079</v>
      </c>
      <c r="AI96" s="2">
        <f t="shared" si="12"/>
        <v>-0.21870670108860249</v>
      </c>
      <c r="AJ96" s="2">
        <f t="shared" si="12"/>
        <v>-0.15898664646929103</v>
      </c>
      <c r="AK96" s="2">
        <f t="shared" si="12"/>
        <v>-0.14491714149264873</v>
      </c>
      <c r="AL96" s="2">
        <f t="shared" si="12"/>
        <v>-0.27312712891491969</v>
      </c>
      <c r="AM96" s="2">
        <f t="shared" si="12"/>
        <v>-0.1416673196191458</v>
      </c>
      <c r="AN96" s="2">
        <f t="shared" si="12"/>
        <v>-7.4585676711171667E-2</v>
      </c>
      <c r="AO96" s="2">
        <f t="shared" si="12"/>
        <v>-4.767147841340931E-2</v>
      </c>
      <c r="AP96" s="2">
        <f t="shared" si="12"/>
        <v>-4.7664238295997398E-2</v>
      </c>
      <c r="AQ96" s="2">
        <f t="shared" si="12"/>
        <v>-6.9192769806551174E-2</v>
      </c>
      <c r="AR96" s="2">
        <f t="shared" si="12"/>
        <v>-0.14346195205313955</v>
      </c>
      <c r="AS96" s="2">
        <f t="shared" si="12"/>
        <v>-0.25803215009408675</v>
      </c>
      <c r="AT96" s="2">
        <f t="shared" si="12"/>
        <v>-0.14006048285671716</v>
      </c>
    </row>
    <row r="97" spans="4:46" x14ac:dyDescent="0.35">
      <c r="D97" s="6">
        <f t="shared" si="13"/>
        <v>-5.1401811439912029E-2</v>
      </c>
      <c r="E97" s="2">
        <f t="shared" si="15"/>
        <v>45.720226595500833</v>
      </c>
      <c r="F97" t="s">
        <v>222</v>
      </c>
      <c r="G97" s="2">
        <f t="shared" si="14"/>
        <v>-0.14061973998866306</v>
      </c>
      <c r="H97" s="2">
        <f t="shared" si="12"/>
        <v>-0.21756293517539491</v>
      </c>
      <c r="I97" s="2">
        <f t="shared" si="12"/>
        <v>-0.12271101208551001</v>
      </c>
      <c r="J97" s="2">
        <f t="shared" si="12"/>
        <v>-7.1698066668374569E-2</v>
      </c>
      <c r="K97" s="2">
        <f t="shared" si="12"/>
        <v>-5.2594357156338922E-2</v>
      </c>
      <c r="L97" s="2">
        <f t="shared" si="12"/>
        <v>-5.3851097428390449E-2</v>
      </c>
      <c r="M97" s="2">
        <f t="shared" si="12"/>
        <v>-8.0498578767782991E-2</v>
      </c>
      <c r="N97" s="2">
        <f t="shared" si="12"/>
        <v>-0.14611428836519919</v>
      </c>
      <c r="O97" s="2">
        <f t="shared" si="12"/>
        <v>-0.23465353437869998</v>
      </c>
      <c r="P97" s="2">
        <f t="shared" si="12"/>
        <v>-0.1631541368588515</v>
      </c>
      <c r="Q97" s="2">
        <f t="shared" si="12"/>
        <v>-0.17719960258658321</v>
      </c>
      <c r="R97" s="2">
        <f t="shared" si="12"/>
        <v>-0.23276801702274294</v>
      </c>
      <c r="S97" s="2">
        <f t="shared" si="12"/>
        <v>-0.13815615876752857</v>
      </c>
      <c r="T97" s="2">
        <f t="shared" si="12"/>
        <v>-8.0232571186948001E-2</v>
      </c>
      <c r="U97" s="2">
        <f t="shared" si="12"/>
        <v>-5.6788849866633032E-2</v>
      </c>
      <c r="V97" s="2">
        <f t="shared" si="12"/>
        <v>-5.7841049564900993E-2</v>
      </c>
      <c r="W97" s="2">
        <f t="shared" si="12"/>
        <v>-8.5602987451287832E-2</v>
      </c>
      <c r="X97" s="2">
        <f t="shared" si="12"/>
        <v>-0.14788975467526599</v>
      </c>
      <c r="Y97" s="2">
        <f t="shared" si="12"/>
        <v>-0.23514531861358615</v>
      </c>
      <c r="Z97" s="2">
        <f t="shared" si="12"/>
        <v>-0.18293664149320354</v>
      </c>
      <c r="AA97" s="2">
        <f t="shared" si="12"/>
        <v>-0.17735840355672852</v>
      </c>
      <c r="AB97" s="2">
        <f t="shared" si="12"/>
        <v>-0.25074478586789367</v>
      </c>
      <c r="AC97" s="2">
        <f t="shared" si="12"/>
        <v>-0.14639082028527828</v>
      </c>
      <c r="AD97" s="2">
        <f t="shared" si="12"/>
        <v>-8.4279762481989623E-2</v>
      </c>
      <c r="AE97" s="2">
        <f t="shared" si="12"/>
        <v>-5.472948884724943E-2</v>
      </c>
      <c r="AF97" s="2">
        <f t="shared" si="12"/>
        <v>-5.2394452165374202E-2</v>
      </c>
      <c r="AG97" s="2">
        <f t="shared" si="12"/>
        <v>-7.2476835372369541E-2</v>
      </c>
      <c r="AH97" s="2">
        <f t="shared" si="12"/>
        <v>-0.12710362428407079</v>
      </c>
      <c r="AI97" s="2">
        <f t="shared" si="12"/>
        <v>-0.21870670108860249</v>
      </c>
      <c r="AJ97" s="2">
        <f t="shared" si="12"/>
        <v>-0.15898664646929103</v>
      </c>
      <c r="AK97" s="2">
        <f t="shared" si="12"/>
        <v>-0.14491714149264873</v>
      </c>
      <c r="AL97" s="2">
        <f t="shared" si="12"/>
        <v>-0.27312712891491969</v>
      </c>
      <c r="AM97" s="2">
        <f t="shared" si="12"/>
        <v>-0.1416673196191458</v>
      </c>
      <c r="AN97" s="2">
        <f t="shared" si="12"/>
        <v>-7.4585676711171667E-2</v>
      </c>
      <c r="AO97" s="2">
        <f t="shared" si="12"/>
        <v>-4.767147841340931E-2</v>
      </c>
      <c r="AP97" s="2">
        <f t="shared" si="12"/>
        <v>-4.7664238295997398E-2</v>
      </c>
      <c r="AQ97" s="2">
        <f t="shared" si="12"/>
        <v>-6.9192769806551174E-2</v>
      </c>
      <c r="AR97" s="2">
        <f t="shared" si="12"/>
        <v>-0.14346195205313955</v>
      </c>
      <c r="AS97" s="2">
        <f t="shared" si="12"/>
        <v>-0.25803215009408675</v>
      </c>
      <c r="AT97" s="2">
        <f t="shared" si="12"/>
        <v>-0.14006048285671716</v>
      </c>
    </row>
    <row r="98" spans="4:46" x14ac:dyDescent="0.35">
      <c r="D98" s="6">
        <f t="shared" si="13"/>
        <v>-5.262616838786232E-2</v>
      </c>
      <c r="E98" s="2">
        <f t="shared" si="15"/>
        <v>45.720226595500833</v>
      </c>
      <c r="F98" t="s">
        <v>223</v>
      </c>
      <c r="G98" s="2">
        <f t="shared" si="14"/>
        <v>-0.14061973998866306</v>
      </c>
      <c r="H98" s="2">
        <f t="shared" si="12"/>
        <v>-0.21756293517539491</v>
      </c>
      <c r="I98" s="2">
        <f t="shared" si="12"/>
        <v>-0.12271101208551001</v>
      </c>
      <c r="J98" s="2">
        <f t="shared" si="12"/>
        <v>-7.1698066668374569E-2</v>
      </c>
      <c r="K98" s="2">
        <f t="shared" si="12"/>
        <v>-5.2594357156338922E-2</v>
      </c>
      <c r="L98" s="2">
        <f t="shared" si="12"/>
        <v>-5.3851097428390449E-2</v>
      </c>
      <c r="M98" s="2">
        <f t="shared" si="12"/>
        <v>-8.0498578767782991E-2</v>
      </c>
      <c r="N98" s="2">
        <f t="shared" si="12"/>
        <v>-0.14611428836519919</v>
      </c>
      <c r="O98" s="2">
        <f t="shared" si="12"/>
        <v>-0.23465353437869998</v>
      </c>
      <c r="P98" s="2">
        <f t="shared" si="12"/>
        <v>-0.1631541368588515</v>
      </c>
      <c r="Q98" s="2">
        <f t="shared" si="12"/>
        <v>-0.17719960258658321</v>
      </c>
      <c r="R98" s="2">
        <f t="shared" si="12"/>
        <v>-0.23276801702274294</v>
      </c>
      <c r="S98" s="2">
        <f t="shared" si="12"/>
        <v>-0.13815615876752857</v>
      </c>
      <c r="T98" s="2">
        <f t="shared" si="12"/>
        <v>-8.0232571186948001E-2</v>
      </c>
      <c r="U98" s="2">
        <f t="shared" si="12"/>
        <v>-5.6788849866633032E-2</v>
      </c>
      <c r="V98" s="2">
        <f t="shared" si="12"/>
        <v>-5.7841049564900993E-2</v>
      </c>
      <c r="W98" s="2">
        <f t="shared" si="12"/>
        <v>-8.5602987451287832E-2</v>
      </c>
      <c r="X98" s="2">
        <f t="shared" si="12"/>
        <v>-0.14788975467526599</v>
      </c>
      <c r="Y98" s="2">
        <f t="shared" si="12"/>
        <v>-0.23514531861358615</v>
      </c>
      <c r="Z98" s="2">
        <f t="shared" si="12"/>
        <v>-0.18293664149320354</v>
      </c>
      <c r="AA98" s="2">
        <f t="shared" si="12"/>
        <v>-0.17735840355672852</v>
      </c>
      <c r="AB98" s="2">
        <f t="shared" si="12"/>
        <v>-0.25074478586789367</v>
      </c>
      <c r="AC98" s="2">
        <f t="shared" si="12"/>
        <v>-0.14639082028527828</v>
      </c>
      <c r="AD98" s="2">
        <f t="shared" si="12"/>
        <v>-8.4279762481989623E-2</v>
      </c>
      <c r="AE98" s="2">
        <f t="shared" si="12"/>
        <v>-5.472948884724943E-2</v>
      </c>
      <c r="AF98" s="2">
        <f t="shared" si="12"/>
        <v>-5.2394452165374202E-2</v>
      </c>
      <c r="AG98" s="2">
        <f t="shared" si="12"/>
        <v>-7.2476835372369541E-2</v>
      </c>
      <c r="AH98" s="2">
        <f t="shared" si="12"/>
        <v>-0.12710362428407079</v>
      </c>
      <c r="AI98" s="2">
        <f t="shared" si="12"/>
        <v>-0.21870670108860249</v>
      </c>
      <c r="AJ98" s="2">
        <f t="shared" si="12"/>
        <v>-0.15898664646929103</v>
      </c>
      <c r="AK98" s="2">
        <f t="shared" si="12"/>
        <v>-0.14491714149264873</v>
      </c>
      <c r="AL98" s="2">
        <f t="shared" si="12"/>
        <v>-0.27312712891491969</v>
      </c>
      <c r="AM98" s="2">
        <f t="shared" si="12"/>
        <v>-0.1416673196191458</v>
      </c>
      <c r="AN98" s="2">
        <f t="shared" si="12"/>
        <v>-7.4585676711171667E-2</v>
      </c>
      <c r="AO98" s="2">
        <f t="shared" si="12"/>
        <v>-4.767147841340931E-2</v>
      </c>
      <c r="AP98" s="2">
        <f t="shared" si="12"/>
        <v>-4.7664238295997398E-2</v>
      </c>
      <c r="AQ98" s="2">
        <f t="shared" si="12"/>
        <v>-6.9192769806551174E-2</v>
      </c>
      <c r="AR98" s="2">
        <f t="shared" si="12"/>
        <v>-0.14346195205313955</v>
      </c>
      <c r="AS98" s="2">
        <f t="shared" si="12"/>
        <v>-0.25803215009408675</v>
      </c>
      <c r="AT98" s="2">
        <f t="shared" si="12"/>
        <v>-0.14006048285671716</v>
      </c>
    </row>
    <row r="99" spans="4:46" x14ac:dyDescent="0.35">
      <c r="D99" s="6">
        <f t="shared" si="13"/>
        <v>-7.8343085853398914E-2</v>
      </c>
      <c r="E99" s="2">
        <f t="shared" si="15"/>
        <v>45.720226595500833</v>
      </c>
      <c r="F99" t="s">
        <v>224</v>
      </c>
      <c r="G99" s="2">
        <f t="shared" si="14"/>
        <v>-0.14061973998866306</v>
      </c>
      <c r="H99" s="2">
        <f t="shared" si="12"/>
        <v>-0.21756293517539491</v>
      </c>
      <c r="I99" s="2">
        <f t="shared" si="12"/>
        <v>-0.12271101208551001</v>
      </c>
      <c r="J99" s="2">
        <f t="shared" si="12"/>
        <v>-7.1698066668374569E-2</v>
      </c>
      <c r="K99" s="2">
        <f t="shared" si="12"/>
        <v>-5.2594357156338922E-2</v>
      </c>
      <c r="L99" s="2">
        <f t="shared" si="12"/>
        <v>-5.3851097428390449E-2</v>
      </c>
      <c r="M99" s="2">
        <f t="shared" si="12"/>
        <v>-8.0498578767782991E-2</v>
      </c>
      <c r="N99" s="2">
        <f t="shared" si="12"/>
        <v>-0.14611428836519919</v>
      </c>
      <c r="O99" s="2">
        <f t="shared" si="12"/>
        <v>-0.23465353437869998</v>
      </c>
      <c r="P99" s="2">
        <f t="shared" si="12"/>
        <v>-0.1631541368588515</v>
      </c>
      <c r="Q99" s="2">
        <f t="shared" si="12"/>
        <v>-0.17719960258658321</v>
      </c>
      <c r="R99" s="2">
        <f t="shared" si="12"/>
        <v>-0.23276801702274294</v>
      </c>
      <c r="S99" s="2">
        <f t="shared" si="12"/>
        <v>-0.13815615876752857</v>
      </c>
      <c r="T99" s="2">
        <f t="shared" si="12"/>
        <v>-8.0232571186948001E-2</v>
      </c>
      <c r="U99" s="2">
        <f t="shared" si="12"/>
        <v>-5.6788849866633032E-2</v>
      </c>
      <c r="V99" s="2">
        <f t="shared" si="12"/>
        <v>-5.7841049564900993E-2</v>
      </c>
      <c r="W99" s="2">
        <f t="shared" si="12"/>
        <v>-8.5602987451287832E-2</v>
      </c>
      <c r="X99" s="2">
        <f t="shared" si="12"/>
        <v>-0.14788975467526599</v>
      </c>
      <c r="Y99" s="2">
        <f t="shared" si="12"/>
        <v>-0.23514531861358615</v>
      </c>
      <c r="Z99" s="2">
        <f t="shared" si="12"/>
        <v>-0.18293664149320354</v>
      </c>
      <c r="AA99" s="2">
        <f t="shared" si="12"/>
        <v>-0.17735840355672852</v>
      </c>
      <c r="AB99" s="2">
        <f t="shared" si="12"/>
        <v>-0.25074478586789367</v>
      </c>
      <c r="AC99" s="2">
        <f t="shared" ref="AC99:AR116" si="16">AC$90/2*(($E99/AC$91)+($E99/AC$91)^2)</f>
        <v>-0.14639082028527828</v>
      </c>
      <c r="AD99" s="2">
        <f t="shared" si="16"/>
        <v>-8.4279762481989623E-2</v>
      </c>
      <c r="AE99" s="2">
        <f t="shared" si="16"/>
        <v>-5.472948884724943E-2</v>
      </c>
      <c r="AF99" s="2">
        <f t="shared" si="16"/>
        <v>-5.2394452165374202E-2</v>
      </c>
      <c r="AG99" s="2">
        <f t="shared" si="16"/>
        <v>-7.2476835372369541E-2</v>
      </c>
      <c r="AH99" s="2">
        <f t="shared" si="16"/>
        <v>-0.12710362428407079</v>
      </c>
      <c r="AI99" s="2">
        <f t="shared" si="16"/>
        <v>-0.21870670108860249</v>
      </c>
      <c r="AJ99" s="2">
        <f t="shared" si="16"/>
        <v>-0.15898664646929103</v>
      </c>
      <c r="AK99" s="2">
        <f t="shared" si="16"/>
        <v>-0.14491714149264873</v>
      </c>
      <c r="AL99" s="2">
        <f t="shared" si="16"/>
        <v>-0.27312712891491969</v>
      </c>
      <c r="AM99" s="2">
        <f t="shared" si="16"/>
        <v>-0.1416673196191458</v>
      </c>
      <c r="AN99" s="2">
        <f t="shared" si="16"/>
        <v>-7.4585676711171667E-2</v>
      </c>
      <c r="AO99" s="2">
        <f t="shared" si="16"/>
        <v>-4.767147841340931E-2</v>
      </c>
      <c r="AP99" s="2">
        <f t="shared" si="16"/>
        <v>-4.7664238295997398E-2</v>
      </c>
      <c r="AQ99" s="2">
        <f t="shared" si="16"/>
        <v>-6.9192769806551174E-2</v>
      </c>
      <c r="AR99" s="2">
        <f t="shared" si="16"/>
        <v>-0.14346195205313955</v>
      </c>
      <c r="AS99" s="2">
        <f t="shared" ref="AS99:AT116" si="17">AS$90/2*(($E99/AS$91)+($E99/AS$91)^2)</f>
        <v>-0.25803215009408675</v>
      </c>
      <c r="AT99" s="2">
        <f t="shared" si="17"/>
        <v>-0.14006048285671716</v>
      </c>
    </row>
    <row r="100" spans="4:46" x14ac:dyDescent="0.35">
      <c r="D100" s="6">
        <f t="shared" si="13"/>
        <v>-0.14084157783601858</v>
      </c>
      <c r="E100" s="2">
        <f t="shared" si="15"/>
        <v>45.720226595500833</v>
      </c>
      <c r="F100" t="s">
        <v>225</v>
      </c>
      <c r="G100" s="2">
        <f t="shared" si="14"/>
        <v>-0.14061973998866306</v>
      </c>
      <c r="H100" s="2">
        <f t="shared" si="14"/>
        <v>-0.21756293517539491</v>
      </c>
      <c r="I100" s="2">
        <f t="shared" si="14"/>
        <v>-0.12271101208551001</v>
      </c>
      <c r="J100" s="2">
        <f t="shared" si="14"/>
        <v>-7.1698066668374569E-2</v>
      </c>
      <c r="K100" s="2">
        <f t="shared" si="14"/>
        <v>-5.2594357156338922E-2</v>
      </c>
      <c r="L100" s="2">
        <f t="shared" si="14"/>
        <v>-5.3851097428390449E-2</v>
      </c>
      <c r="M100" s="2">
        <f t="shared" si="14"/>
        <v>-8.0498578767782991E-2</v>
      </c>
      <c r="N100" s="2">
        <f t="shared" si="14"/>
        <v>-0.14611428836519919</v>
      </c>
      <c r="O100" s="2">
        <f t="shared" si="14"/>
        <v>-0.23465353437869998</v>
      </c>
      <c r="P100" s="2">
        <f t="shared" si="14"/>
        <v>-0.1631541368588515</v>
      </c>
      <c r="Q100" s="2">
        <f t="shared" si="14"/>
        <v>-0.17719960258658321</v>
      </c>
      <c r="R100" s="2">
        <f t="shared" si="14"/>
        <v>-0.23276801702274294</v>
      </c>
      <c r="S100" s="2">
        <f t="shared" si="14"/>
        <v>-0.13815615876752857</v>
      </c>
      <c r="T100" s="2">
        <f t="shared" si="14"/>
        <v>-8.0232571186948001E-2</v>
      </c>
      <c r="U100" s="2">
        <f t="shared" si="14"/>
        <v>-5.6788849866633032E-2</v>
      </c>
      <c r="V100" s="2">
        <f t="shared" si="14"/>
        <v>-5.7841049564900993E-2</v>
      </c>
      <c r="W100" s="2">
        <f t="shared" ref="W100:AL117" si="18">W$90/2*(($E100/W$91)+($E100/W$91)^2)</f>
        <v>-8.5602987451287832E-2</v>
      </c>
      <c r="X100" s="2">
        <f t="shared" si="18"/>
        <v>-0.14788975467526599</v>
      </c>
      <c r="Y100" s="2">
        <f t="shared" si="18"/>
        <v>-0.23514531861358615</v>
      </c>
      <c r="Z100" s="2">
        <f t="shared" si="18"/>
        <v>-0.18293664149320354</v>
      </c>
      <c r="AA100" s="2">
        <f t="shared" si="18"/>
        <v>-0.17735840355672852</v>
      </c>
      <c r="AB100" s="2">
        <f t="shared" si="18"/>
        <v>-0.25074478586789367</v>
      </c>
      <c r="AC100" s="2">
        <f t="shared" si="18"/>
        <v>-0.14639082028527828</v>
      </c>
      <c r="AD100" s="2">
        <f t="shared" si="18"/>
        <v>-8.4279762481989623E-2</v>
      </c>
      <c r="AE100" s="2">
        <f t="shared" si="18"/>
        <v>-5.472948884724943E-2</v>
      </c>
      <c r="AF100" s="2">
        <f t="shared" si="18"/>
        <v>-5.2394452165374202E-2</v>
      </c>
      <c r="AG100" s="2">
        <f t="shared" si="18"/>
        <v>-7.2476835372369541E-2</v>
      </c>
      <c r="AH100" s="2">
        <f t="shared" si="18"/>
        <v>-0.12710362428407079</v>
      </c>
      <c r="AI100" s="2">
        <f t="shared" si="18"/>
        <v>-0.21870670108860249</v>
      </c>
      <c r="AJ100" s="2">
        <f t="shared" si="18"/>
        <v>-0.15898664646929103</v>
      </c>
      <c r="AK100" s="2">
        <f t="shared" si="18"/>
        <v>-0.14491714149264873</v>
      </c>
      <c r="AL100" s="2">
        <f t="shared" si="18"/>
        <v>-0.27312712891491969</v>
      </c>
      <c r="AM100" s="2">
        <f t="shared" si="16"/>
        <v>-0.1416673196191458</v>
      </c>
      <c r="AN100" s="2">
        <f t="shared" si="16"/>
        <v>-7.4585676711171667E-2</v>
      </c>
      <c r="AO100" s="2">
        <f t="shared" si="16"/>
        <v>-4.767147841340931E-2</v>
      </c>
      <c r="AP100" s="2">
        <f t="shared" si="16"/>
        <v>-4.7664238295997398E-2</v>
      </c>
      <c r="AQ100" s="2">
        <f t="shared" si="16"/>
        <v>-6.9192769806551174E-2</v>
      </c>
      <c r="AR100" s="2">
        <f t="shared" si="16"/>
        <v>-0.14346195205313955</v>
      </c>
      <c r="AS100" s="2">
        <f t="shared" si="17"/>
        <v>-0.25803215009408675</v>
      </c>
      <c r="AT100" s="2">
        <f t="shared" si="17"/>
        <v>-0.14006048285671716</v>
      </c>
    </row>
    <row r="101" spans="4:46" x14ac:dyDescent="0.35">
      <c r="D101" s="6">
        <f t="shared" si="13"/>
        <v>-0.22426805403125136</v>
      </c>
      <c r="E101" s="2">
        <f t="shared" si="15"/>
        <v>45.720226595500833</v>
      </c>
      <c r="F101" t="s">
        <v>226</v>
      </c>
      <c r="G101" s="2">
        <f t="shared" si="14"/>
        <v>-0.14061973998866306</v>
      </c>
      <c r="H101" s="2">
        <f t="shared" si="14"/>
        <v>-0.21756293517539491</v>
      </c>
      <c r="I101" s="2">
        <f t="shared" si="14"/>
        <v>-0.12271101208551001</v>
      </c>
      <c r="J101" s="2">
        <f t="shared" si="14"/>
        <v>-7.1698066668374569E-2</v>
      </c>
      <c r="K101" s="2">
        <f t="shared" si="14"/>
        <v>-5.2594357156338922E-2</v>
      </c>
      <c r="L101" s="2">
        <f t="shared" si="14"/>
        <v>-5.3851097428390449E-2</v>
      </c>
      <c r="M101" s="2">
        <f t="shared" si="14"/>
        <v>-8.0498578767782991E-2</v>
      </c>
      <c r="N101" s="2">
        <f t="shared" si="14"/>
        <v>-0.14611428836519919</v>
      </c>
      <c r="O101" s="2">
        <f t="shared" si="14"/>
        <v>-0.23465353437869998</v>
      </c>
      <c r="P101" s="2">
        <f t="shared" si="14"/>
        <v>-0.1631541368588515</v>
      </c>
      <c r="Q101" s="2">
        <f t="shared" si="14"/>
        <v>-0.17719960258658321</v>
      </c>
      <c r="R101" s="2">
        <f t="shared" si="14"/>
        <v>-0.23276801702274294</v>
      </c>
      <c r="S101" s="2">
        <f t="shared" si="14"/>
        <v>-0.13815615876752857</v>
      </c>
      <c r="T101" s="2">
        <f t="shared" si="14"/>
        <v>-8.0232571186948001E-2</v>
      </c>
      <c r="U101" s="2">
        <f t="shared" si="14"/>
        <v>-5.6788849866633032E-2</v>
      </c>
      <c r="V101" s="2">
        <f t="shared" si="14"/>
        <v>-5.7841049564900993E-2</v>
      </c>
      <c r="W101" s="2">
        <f t="shared" si="18"/>
        <v>-8.5602987451287832E-2</v>
      </c>
      <c r="X101" s="2">
        <f t="shared" si="18"/>
        <v>-0.14788975467526599</v>
      </c>
      <c r="Y101" s="2">
        <f t="shared" si="18"/>
        <v>-0.23514531861358615</v>
      </c>
      <c r="Z101" s="2">
        <f t="shared" si="18"/>
        <v>-0.18293664149320354</v>
      </c>
      <c r="AA101" s="2">
        <f t="shared" si="18"/>
        <v>-0.17735840355672852</v>
      </c>
      <c r="AB101" s="2">
        <f t="shared" si="18"/>
        <v>-0.25074478586789367</v>
      </c>
      <c r="AC101" s="2">
        <f t="shared" si="18"/>
        <v>-0.14639082028527828</v>
      </c>
      <c r="AD101" s="2">
        <f t="shared" si="18"/>
        <v>-8.4279762481989623E-2</v>
      </c>
      <c r="AE101" s="2">
        <f t="shared" si="18"/>
        <v>-5.472948884724943E-2</v>
      </c>
      <c r="AF101" s="2">
        <f t="shared" si="18"/>
        <v>-5.2394452165374202E-2</v>
      </c>
      <c r="AG101" s="2">
        <f t="shared" si="18"/>
        <v>-7.2476835372369541E-2</v>
      </c>
      <c r="AH101" s="2">
        <f t="shared" si="18"/>
        <v>-0.12710362428407079</v>
      </c>
      <c r="AI101" s="2">
        <f t="shared" si="18"/>
        <v>-0.21870670108860249</v>
      </c>
      <c r="AJ101" s="2">
        <f t="shared" si="18"/>
        <v>-0.15898664646929103</v>
      </c>
      <c r="AK101" s="2">
        <f t="shared" si="18"/>
        <v>-0.14491714149264873</v>
      </c>
      <c r="AL101" s="2">
        <f t="shared" si="18"/>
        <v>-0.27312712891491969</v>
      </c>
      <c r="AM101" s="2">
        <f t="shared" si="16"/>
        <v>-0.1416673196191458</v>
      </c>
      <c r="AN101" s="2">
        <f t="shared" si="16"/>
        <v>-7.4585676711171667E-2</v>
      </c>
      <c r="AO101" s="2">
        <f t="shared" si="16"/>
        <v>-4.767147841340931E-2</v>
      </c>
      <c r="AP101" s="2">
        <f t="shared" si="16"/>
        <v>-4.7664238295997398E-2</v>
      </c>
      <c r="AQ101" s="2">
        <f t="shared" si="16"/>
        <v>-6.9192769806551174E-2</v>
      </c>
      <c r="AR101" s="2">
        <f t="shared" si="16"/>
        <v>-0.14346195205313955</v>
      </c>
      <c r="AS101" s="2">
        <f t="shared" si="17"/>
        <v>-0.25803215009408675</v>
      </c>
      <c r="AT101" s="2">
        <f t="shared" si="17"/>
        <v>-0.14006048285671716</v>
      </c>
    </row>
    <row r="102" spans="4:46" x14ac:dyDescent="0.35">
      <c r="D102" s="6">
        <f t="shared" si="13"/>
        <v>-0.28813826752686589</v>
      </c>
      <c r="E102" s="2">
        <f>$E$24</f>
        <v>68.478011722715223</v>
      </c>
      <c r="F102" t="s">
        <v>227</v>
      </c>
      <c r="G102" s="2">
        <f t="shared" si="14"/>
        <v>-0.25285653663600322</v>
      </c>
      <c r="H102" s="2">
        <f t="shared" si="14"/>
        <v>-0.40812909922625584</v>
      </c>
      <c r="I102" s="2">
        <f t="shared" si="14"/>
        <v>-0.23003016671989437</v>
      </c>
      <c r="J102" s="2">
        <f t="shared" si="14"/>
        <v>-0.13435563973540485</v>
      </c>
      <c r="K102" s="2">
        <f t="shared" si="14"/>
        <v>-9.8528816439982139E-2</v>
      </c>
      <c r="L102" s="2">
        <f t="shared" si="14"/>
        <v>-0.1008836519422918</v>
      </c>
      <c r="M102" s="2">
        <f t="shared" si="14"/>
        <v>-0.15084576893337168</v>
      </c>
      <c r="N102" s="2">
        <f t="shared" si="14"/>
        <v>-0.27397649167553528</v>
      </c>
      <c r="O102" s="2">
        <f t="shared" si="14"/>
        <v>-0.44024206275149341</v>
      </c>
      <c r="P102" s="2">
        <f t="shared" si="14"/>
        <v>-0.29341760705011116</v>
      </c>
      <c r="Q102" s="2">
        <f t="shared" si="14"/>
        <v>-0.31869319233716698</v>
      </c>
      <c r="R102" s="2">
        <f t="shared" si="14"/>
        <v>-0.43150997695009852</v>
      </c>
      <c r="S102" s="2">
        <f t="shared" si="14"/>
        <v>-0.25596944510536473</v>
      </c>
      <c r="T102" s="2">
        <f t="shared" si="14"/>
        <v>-0.14858922181381545</v>
      </c>
      <c r="U102" s="2">
        <f t="shared" si="14"/>
        <v>-0.10514590694831034</v>
      </c>
      <c r="V102" s="2">
        <f t="shared" si="14"/>
        <v>-0.10709407972914575</v>
      </c>
      <c r="W102" s="2">
        <f t="shared" si="18"/>
        <v>-0.15854621107542588</v>
      </c>
      <c r="X102" s="2">
        <f t="shared" si="18"/>
        <v>-0.27402309383410073</v>
      </c>
      <c r="Y102" s="2">
        <f t="shared" si="18"/>
        <v>-0.4359457131413938</v>
      </c>
      <c r="Z102" s="2">
        <f t="shared" si="18"/>
        <v>-0.32903219815187468</v>
      </c>
      <c r="AA102" s="2">
        <f t="shared" si="18"/>
        <v>-0.31899910759619871</v>
      </c>
      <c r="AB102" s="2">
        <f t="shared" si="18"/>
        <v>-0.46820452034796378</v>
      </c>
      <c r="AC102" s="2">
        <f t="shared" si="18"/>
        <v>-0.27315729989921844</v>
      </c>
      <c r="AD102" s="2">
        <f t="shared" si="18"/>
        <v>-0.15717705018719916</v>
      </c>
      <c r="AE102" s="2">
        <f t="shared" si="18"/>
        <v>-0.10203339656737061</v>
      </c>
      <c r="AF102" s="2">
        <f t="shared" si="18"/>
        <v>-9.767949676030202E-2</v>
      </c>
      <c r="AG102" s="2">
        <f t="shared" si="18"/>
        <v>-0.13515396408300095</v>
      </c>
      <c r="AH102" s="2">
        <f t="shared" si="18"/>
        <v>-0.23712128887722692</v>
      </c>
      <c r="AI102" s="2">
        <f t="shared" si="18"/>
        <v>-0.40826449328777265</v>
      </c>
      <c r="AJ102" s="2">
        <f t="shared" si="18"/>
        <v>-0.28592369541102286</v>
      </c>
      <c r="AK102" s="2">
        <f t="shared" si="18"/>
        <v>-0.26060093204871304</v>
      </c>
      <c r="AL102" s="2">
        <f t="shared" si="18"/>
        <v>-0.52398373931720232</v>
      </c>
      <c r="AM102" s="2">
        <f t="shared" si="16"/>
        <v>-0.27154074620039564</v>
      </c>
      <c r="AN102" s="2">
        <f t="shared" si="16"/>
        <v>-0.14287960673500691</v>
      </c>
      <c r="AO102" s="2">
        <f t="shared" si="16"/>
        <v>-9.1289932520795425E-2</v>
      </c>
      <c r="AP102" s="2">
        <f t="shared" si="16"/>
        <v>-9.1275214973000007E-2</v>
      </c>
      <c r="AQ102" s="2">
        <f t="shared" si="16"/>
        <v>-0.1325412620848942</v>
      </c>
      <c r="AR102" s="2">
        <f t="shared" si="16"/>
        <v>-0.27498060679486569</v>
      </c>
      <c r="AS102" s="2">
        <f t="shared" si="17"/>
        <v>-0.49496509128366134</v>
      </c>
      <c r="AT102" s="2">
        <f t="shared" si="17"/>
        <v>-0.25186814497974735</v>
      </c>
    </row>
    <row r="103" spans="4:46" x14ac:dyDescent="0.35">
      <c r="D103" s="6">
        <f t="shared" si="13"/>
        <v>-0.3127207177652091</v>
      </c>
      <c r="E103" s="2">
        <f>$E$24</f>
        <v>68.478011722715223</v>
      </c>
      <c r="F103" t="s">
        <v>228</v>
      </c>
      <c r="G103" s="2">
        <f t="shared" si="14"/>
        <v>-0.25285653663600322</v>
      </c>
      <c r="H103" s="2">
        <f t="shared" si="14"/>
        <v>-0.40812909922625584</v>
      </c>
      <c r="I103" s="2">
        <f t="shared" si="14"/>
        <v>-0.23003016671989437</v>
      </c>
      <c r="J103" s="2">
        <f t="shared" si="14"/>
        <v>-0.13435563973540485</v>
      </c>
      <c r="K103" s="2">
        <f t="shared" si="14"/>
        <v>-9.8528816439982139E-2</v>
      </c>
      <c r="L103" s="2">
        <f t="shared" si="14"/>
        <v>-0.1008836519422918</v>
      </c>
      <c r="M103" s="2">
        <f t="shared" si="14"/>
        <v>-0.15084576893337168</v>
      </c>
      <c r="N103" s="2">
        <f t="shared" si="14"/>
        <v>-0.27397649167553528</v>
      </c>
      <c r="O103" s="2">
        <f t="shared" si="14"/>
        <v>-0.44024206275149341</v>
      </c>
      <c r="P103" s="2">
        <f t="shared" si="14"/>
        <v>-0.29341760705011116</v>
      </c>
      <c r="Q103" s="2">
        <f t="shared" si="14"/>
        <v>-0.31869319233716698</v>
      </c>
      <c r="R103" s="2">
        <f t="shared" si="14"/>
        <v>-0.43150997695009852</v>
      </c>
      <c r="S103" s="2">
        <f t="shared" si="14"/>
        <v>-0.25596944510536473</v>
      </c>
      <c r="T103" s="2">
        <f t="shared" si="14"/>
        <v>-0.14858922181381545</v>
      </c>
      <c r="U103" s="2">
        <f t="shared" si="14"/>
        <v>-0.10514590694831034</v>
      </c>
      <c r="V103" s="2">
        <f t="shared" si="14"/>
        <v>-0.10709407972914575</v>
      </c>
      <c r="W103" s="2">
        <f t="shared" si="18"/>
        <v>-0.15854621107542588</v>
      </c>
      <c r="X103" s="2">
        <f t="shared" si="18"/>
        <v>-0.27402309383410073</v>
      </c>
      <c r="Y103" s="2">
        <f t="shared" si="18"/>
        <v>-0.4359457131413938</v>
      </c>
      <c r="Z103" s="2">
        <f t="shared" si="18"/>
        <v>-0.32903219815187468</v>
      </c>
      <c r="AA103" s="2">
        <f t="shared" si="18"/>
        <v>-0.31899910759619871</v>
      </c>
      <c r="AB103" s="2">
        <f t="shared" si="18"/>
        <v>-0.46820452034796378</v>
      </c>
      <c r="AC103" s="2">
        <f t="shared" si="18"/>
        <v>-0.27315729989921844</v>
      </c>
      <c r="AD103" s="2">
        <f t="shared" si="18"/>
        <v>-0.15717705018719916</v>
      </c>
      <c r="AE103" s="2">
        <f t="shared" si="18"/>
        <v>-0.10203339656737061</v>
      </c>
      <c r="AF103" s="2">
        <f t="shared" si="18"/>
        <v>-9.767949676030202E-2</v>
      </c>
      <c r="AG103" s="2">
        <f t="shared" si="18"/>
        <v>-0.13515396408300095</v>
      </c>
      <c r="AH103" s="2">
        <f t="shared" si="18"/>
        <v>-0.23712128887722692</v>
      </c>
      <c r="AI103" s="2">
        <f t="shared" si="18"/>
        <v>-0.40826449328777265</v>
      </c>
      <c r="AJ103" s="2">
        <f t="shared" si="18"/>
        <v>-0.28592369541102286</v>
      </c>
      <c r="AK103" s="2">
        <f t="shared" si="18"/>
        <v>-0.26060093204871304</v>
      </c>
      <c r="AL103" s="2">
        <f t="shared" si="18"/>
        <v>-0.52398373931720232</v>
      </c>
      <c r="AM103" s="2">
        <f t="shared" si="16"/>
        <v>-0.27154074620039564</v>
      </c>
      <c r="AN103" s="2">
        <f t="shared" si="16"/>
        <v>-0.14287960673500691</v>
      </c>
      <c r="AO103" s="2">
        <f t="shared" si="16"/>
        <v>-9.1289932520795425E-2</v>
      </c>
      <c r="AP103" s="2">
        <f t="shared" si="16"/>
        <v>-9.1275214973000007E-2</v>
      </c>
      <c r="AQ103" s="2">
        <f t="shared" si="16"/>
        <v>-0.1325412620848942</v>
      </c>
      <c r="AR103" s="2">
        <f t="shared" si="16"/>
        <v>-0.27498060679486569</v>
      </c>
      <c r="AS103" s="2">
        <f t="shared" si="17"/>
        <v>-0.49496509128366134</v>
      </c>
      <c r="AT103" s="2">
        <f t="shared" si="17"/>
        <v>-0.25186814497974735</v>
      </c>
    </row>
    <row r="104" spans="4:46" x14ac:dyDescent="0.35">
      <c r="D104" s="6">
        <f t="shared" si="13"/>
        <v>-0.26602213211203124</v>
      </c>
      <c r="E104" s="2">
        <f>$E$26</f>
        <v>51.368741609090016</v>
      </c>
      <c r="F104" t="s">
        <v>229</v>
      </c>
      <c r="G104" s="2">
        <f t="shared" si="14"/>
        <v>-0.16585753135605699</v>
      </c>
      <c r="H104" s="2">
        <f t="shared" si="14"/>
        <v>-0.25975979830528073</v>
      </c>
      <c r="I104" s="2">
        <f t="shared" si="14"/>
        <v>-0.14648039292873033</v>
      </c>
      <c r="J104" s="2">
        <f t="shared" si="14"/>
        <v>-8.5577329954639944E-2</v>
      </c>
      <c r="K104" s="2">
        <f t="shared" si="14"/>
        <v>-6.2770284249975855E-2</v>
      </c>
      <c r="L104" s="2">
        <f t="shared" si="14"/>
        <v>-6.4270269720549361E-2</v>
      </c>
      <c r="M104" s="2">
        <f t="shared" si="14"/>
        <v>-9.6081210585357416E-2</v>
      </c>
      <c r="N104" s="2">
        <f t="shared" si="14"/>
        <v>-0.17443095042537146</v>
      </c>
      <c r="O104" s="2">
        <f t="shared" si="14"/>
        <v>-0.28017493390519355</v>
      </c>
      <c r="P104" s="2">
        <f t="shared" si="14"/>
        <v>-0.19244386973489</v>
      </c>
      <c r="Q104" s="2">
        <f t="shared" si="14"/>
        <v>-0.20901380405685158</v>
      </c>
      <c r="R104" s="2">
        <f t="shared" si="14"/>
        <v>-0.27695646466057661</v>
      </c>
      <c r="S104" s="2">
        <f t="shared" si="14"/>
        <v>-0.16435618110322356</v>
      </c>
      <c r="T104" s="2">
        <f t="shared" si="14"/>
        <v>-9.5436377013951981E-2</v>
      </c>
      <c r="U104" s="2">
        <f t="shared" si="14"/>
        <v>-6.7545310941014375E-2</v>
      </c>
      <c r="V104" s="2">
        <f t="shared" si="14"/>
        <v>-6.879680935942678E-2</v>
      </c>
      <c r="W104" s="2">
        <f t="shared" si="18"/>
        <v>-0.10182653205913164</v>
      </c>
      <c r="X104" s="2">
        <f t="shared" si="18"/>
        <v>-0.17593932749733959</v>
      </c>
      <c r="Y104" s="2">
        <f t="shared" si="18"/>
        <v>-0.27979040458691762</v>
      </c>
      <c r="Z104" s="2">
        <f t="shared" si="18"/>
        <v>-0.21578476475778888</v>
      </c>
      <c r="AA104" s="2">
        <f t="shared" si="18"/>
        <v>-0.20920489781008419</v>
      </c>
      <c r="AB104" s="2">
        <f t="shared" si="18"/>
        <v>-0.29897316570831578</v>
      </c>
      <c r="AC104" s="2">
        <f t="shared" si="18"/>
        <v>-0.17451200750066342</v>
      </c>
      <c r="AD104" s="2">
        <f t="shared" si="18"/>
        <v>-0.10045390926730542</v>
      </c>
      <c r="AE104" s="2">
        <f t="shared" si="18"/>
        <v>-6.5226297942493239E-2</v>
      </c>
      <c r="AF104" s="2">
        <f t="shared" si="18"/>
        <v>-6.2443295292108549E-2</v>
      </c>
      <c r="AG104" s="2">
        <f t="shared" si="18"/>
        <v>-8.6383778596605607E-2</v>
      </c>
      <c r="AH104" s="2">
        <f t="shared" si="18"/>
        <v>-0.15151102620874288</v>
      </c>
      <c r="AI104" s="2">
        <f t="shared" si="18"/>
        <v>-0.26075112289465707</v>
      </c>
      <c r="AJ104" s="2">
        <f t="shared" si="18"/>
        <v>-0.18752839763492474</v>
      </c>
      <c r="AK104" s="2">
        <f t="shared" si="18"/>
        <v>-0.17092937384864407</v>
      </c>
      <c r="AL104" s="2">
        <f t="shared" si="18"/>
        <v>-0.32826450651970995</v>
      </c>
      <c r="AM104" s="2">
        <f t="shared" si="16"/>
        <v>-0.17022117933235298</v>
      </c>
      <c r="AN104" s="2">
        <f t="shared" si="16"/>
        <v>-8.9603497263329127E-2</v>
      </c>
      <c r="AO104" s="2">
        <f t="shared" si="16"/>
        <v>-5.7264234107097536E-2</v>
      </c>
      <c r="AP104" s="2">
        <f t="shared" si="16"/>
        <v>-5.7255378293825203E-2</v>
      </c>
      <c r="AQ104" s="2">
        <f t="shared" si="16"/>
        <v>-8.3123340970181842E-2</v>
      </c>
      <c r="AR104" s="2">
        <f t="shared" si="16"/>
        <v>-0.1723775302127378</v>
      </c>
      <c r="AS104" s="2">
        <f t="shared" si="17"/>
        <v>-0.31011115582490084</v>
      </c>
      <c r="AT104" s="2">
        <f t="shared" si="17"/>
        <v>-0.16520111139281735</v>
      </c>
    </row>
    <row r="105" spans="4:46" x14ac:dyDescent="0.35">
      <c r="D105" s="6">
        <f t="shared" si="13"/>
        <v>-0.15923512270148107</v>
      </c>
      <c r="E105" s="2">
        <f t="shared" ref="E105:E111" si="19">$E$26</f>
        <v>51.368741609090016</v>
      </c>
      <c r="F105" t="s">
        <v>230</v>
      </c>
      <c r="G105" s="2">
        <f t="shared" si="14"/>
        <v>-0.16585753135605699</v>
      </c>
      <c r="H105" s="2">
        <f t="shared" si="14"/>
        <v>-0.25975979830528073</v>
      </c>
      <c r="I105" s="2">
        <f t="shared" si="14"/>
        <v>-0.14648039292873033</v>
      </c>
      <c r="J105" s="2">
        <f t="shared" si="14"/>
        <v>-8.5577329954639944E-2</v>
      </c>
      <c r="K105" s="2">
        <f t="shared" si="14"/>
        <v>-6.2770284249975855E-2</v>
      </c>
      <c r="L105" s="2">
        <f t="shared" si="14"/>
        <v>-6.4270269720549361E-2</v>
      </c>
      <c r="M105" s="2">
        <f t="shared" si="14"/>
        <v>-9.6081210585357416E-2</v>
      </c>
      <c r="N105" s="2">
        <f t="shared" si="14"/>
        <v>-0.17443095042537146</v>
      </c>
      <c r="O105" s="2">
        <f t="shared" si="14"/>
        <v>-0.28017493390519355</v>
      </c>
      <c r="P105" s="2">
        <f t="shared" si="14"/>
        <v>-0.19244386973489</v>
      </c>
      <c r="Q105" s="2">
        <f t="shared" si="14"/>
        <v>-0.20901380405685158</v>
      </c>
      <c r="R105" s="2">
        <f t="shared" si="14"/>
        <v>-0.27695646466057661</v>
      </c>
      <c r="S105" s="2">
        <f t="shared" si="14"/>
        <v>-0.16435618110322356</v>
      </c>
      <c r="T105" s="2">
        <f t="shared" si="14"/>
        <v>-9.5436377013951981E-2</v>
      </c>
      <c r="U105" s="2">
        <f t="shared" si="14"/>
        <v>-6.7545310941014375E-2</v>
      </c>
      <c r="V105" s="2">
        <f t="shared" si="14"/>
        <v>-6.879680935942678E-2</v>
      </c>
      <c r="W105" s="2">
        <f t="shared" si="18"/>
        <v>-0.10182653205913164</v>
      </c>
      <c r="X105" s="2">
        <f t="shared" si="18"/>
        <v>-0.17593932749733959</v>
      </c>
      <c r="Y105" s="2">
        <f t="shared" si="18"/>
        <v>-0.27979040458691762</v>
      </c>
      <c r="Z105" s="2">
        <f t="shared" si="18"/>
        <v>-0.21578476475778888</v>
      </c>
      <c r="AA105" s="2">
        <f t="shared" si="18"/>
        <v>-0.20920489781008419</v>
      </c>
      <c r="AB105" s="2">
        <f t="shared" si="18"/>
        <v>-0.29897316570831578</v>
      </c>
      <c r="AC105" s="2">
        <f t="shared" si="18"/>
        <v>-0.17451200750066342</v>
      </c>
      <c r="AD105" s="2">
        <f t="shared" si="18"/>
        <v>-0.10045390926730542</v>
      </c>
      <c r="AE105" s="2">
        <f t="shared" si="18"/>
        <v>-6.5226297942493239E-2</v>
      </c>
      <c r="AF105" s="2">
        <f t="shared" si="18"/>
        <v>-6.2443295292108549E-2</v>
      </c>
      <c r="AG105" s="2">
        <f t="shared" si="18"/>
        <v>-8.6383778596605607E-2</v>
      </c>
      <c r="AH105" s="2">
        <f t="shared" si="18"/>
        <v>-0.15151102620874288</v>
      </c>
      <c r="AI105" s="2">
        <f t="shared" si="18"/>
        <v>-0.26075112289465707</v>
      </c>
      <c r="AJ105" s="2">
        <f t="shared" si="18"/>
        <v>-0.18752839763492474</v>
      </c>
      <c r="AK105" s="2">
        <f t="shared" si="18"/>
        <v>-0.17092937384864407</v>
      </c>
      <c r="AL105" s="2">
        <f t="shared" si="18"/>
        <v>-0.32826450651970995</v>
      </c>
      <c r="AM105" s="2">
        <f t="shared" si="16"/>
        <v>-0.17022117933235298</v>
      </c>
      <c r="AN105" s="2">
        <f t="shared" si="16"/>
        <v>-8.9603497263329127E-2</v>
      </c>
      <c r="AO105" s="2">
        <f t="shared" si="16"/>
        <v>-5.7264234107097536E-2</v>
      </c>
      <c r="AP105" s="2">
        <f t="shared" si="16"/>
        <v>-5.7255378293825203E-2</v>
      </c>
      <c r="AQ105" s="2">
        <f t="shared" si="16"/>
        <v>-8.3123340970181842E-2</v>
      </c>
      <c r="AR105" s="2">
        <f t="shared" si="16"/>
        <v>-0.1723775302127378</v>
      </c>
      <c r="AS105" s="2">
        <f t="shared" si="17"/>
        <v>-0.31011115582490084</v>
      </c>
      <c r="AT105" s="2">
        <f t="shared" si="17"/>
        <v>-0.16520111139281735</v>
      </c>
    </row>
    <row r="106" spans="4:46" x14ac:dyDescent="0.35">
      <c r="D106" s="6">
        <f t="shared" si="13"/>
        <v>-9.3043115827151773E-2</v>
      </c>
      <c r="E106" s="2">
        <f t="shared" si="19"/>
        <v>51.368741609090016</v>
      </c>
      <c r="F106" t="s">
        <v>231</v>
      </c>
      <c r="G106" s="2">
        <f t="shared" si="14"/>
        <v>-0.16585753135605699</v>
      </c>
      <c r="H106" s="2">
        <f t="shared" si="14"/>
        <v>-0.25975979830528073</v>
      </c>
      <c r="I106" s="2">
        <f t="shared" si="14"/>
        <v>-0.14648039292873033</v>
      </c>
      <c r="J106" s="2">
        <f t="shared" si="14"/>
        <v>-8.5577329954639944E-2</v>
      </c>
      <c r="K106" s="2">
        <f t="shared" si="14"/>
        <v>-6.2770284249975855E-2</v>
      </c>
      <c r="L106" s="2">
        <f t="shared" si="14"/>
        <v>-6.4270269720549361E-2</v>
      </c>
      <c r="M106" s="2">
        <f t="shared" si="14"/>
        <v>-9.6081210585357416E-2</v>
      </c>
      <c r="N106" s="2">
        <f t="shared" si="14"/>
        <v>-0.17443095042537146</v>
      </c>
      <c r="O106" s="2">
        <f t="shared" si="14"/>
        <v>-0.28017493390519355</v>
      </c>
      <c r="P106" s="2">
        <f t="shared" si="14"/>
        <v>-0.19244386973489</v>
      </c>
      <c r="Q106" s="2">
        <f t="shared" si="14"/>
        <v>-0.20901380405685158</v>
      </c>
      <c r="R106" s="2">
        <f t="shared" si="14"/>
        <v>-0.27695646466057661</v>
      </c>
      <c r="S106" s="2">
        <f t="shared" si="14"/>
        <v>-0.16435618110322356</v>
      </c>
      <c r="T106" s="2">
        <f t="shared" si="14"/>
        <v>-9.5436377013951981E-2</v>
      </c>
      <c r="U106" s="2">
        <f t="shared" si="14"/>
        <v>-6.7545310941014375E-2</v>
      </c>
      <c r="V106" s="2">
        <f t="shared" si="14"/>
        <v>-6.879680935942678E-2</v>
      </c>
      <c r="W106" s="2">
        <f t="shared" si="18"/>
        <v>-0.10182653205913164</v>
      </c>
      <c r="X106" s="2">
        <f t="shared" si="18"/>
        <v>-0.17593932749733959</v>
      </c>
      <c r="Y106" s="2">
        <f t="shared" si="18"/>
        <v>-0.27979040458691762</v>
      </c>
      <c r="Z106" s="2">
        <f t="shared" si="18"/>
        <v>-0.21578476475778888</v>
      </c>
      <c r="AA106" s="2">
        <f t="shared" si="18"/>
        <v>-0.20920489781008419</v>
      </c>
      <c r="AB106" s="2">
        <f t="shared" si="18"/>
        <v>-0.29897316570831578</v>
      </c>
      <c r="AC106" s="2">
        <f t="shared" si="18"/>
        <v>-0.17451200750066342</v>
      </c>
      <c r="AD106" s="2">
        <f t="shared" si="18"/>
        <v>-0.10045390926730542</v>
      </c>
      <c r="AE106" s="2">
        <f t="shared" si="18"/>
        <v>-6.5226297942493239E-2</v>
      </c>
      <c r="AF106" s="2">
        <f t="shared" si="18"/>
        <v>-6.2443295292108549E-2</v>
      </c>
      <c r="AG106" s="2">
        <f t="shared" si="18"/>
        <v>-8.6383778596605607E-2</v>
      </c>
      <c r="AH106" s="2">
        <f t="shared" si="18"/>
        <v>-0.15151102620874288</v>
      </c>
      <c r="AI106" s="2">
        <f t="shared" si="18"/>
        <v>-0.26075112289465707</v>
      </c>
      <c r="AJ106" s="2">
        <f t="shared" si="18"/>
        <v>-0.18752839763492474</v>
      </c>
      <c r="AK106" s="2">
        <f t="shared" si="18"/>
        <v>-0.17092937384864407</v>
      </c>
      <c r="AL106" s="2">
        <f t="shared" si="18"/>
        <v>-0.32826450651970995</v>
      </c>
      <c r="AM106" s="2">
        <f t="shared" si="16"/>
        <v>-0.17022117933235298</v>
      </c>
      <c r="AN106" s="2">
        <f t="shared" si="16"/>
        <v>-8.9603497263329127E-2</v>
      </c>
      <c r="AO106" s="2">
        <f t="shared" si="16"/>
        <v>-5.7264234107097536E-2</v>
      </c>
      <c r="AP106" s="2">
        <f t="shared" si="16"/>
        <v>-5.7255378293825203E-2</v>
      </c>
      <c r="AQ106" s="2">
        <f t="shared" si="16"/>
        <v>-8.3123340970181842E-2</v>
      </c>
      <c r="AR106" s="2">
        <f t="shared" si="16"/>
        <v>-0.1723775302127378</v>
      </c>
      <c r="AS106" s="2">
        <f t="shared" si="17"/>
        <v>-0.31011115582490084</v>
      </c>
      <c r="AT106" s="2">
        <f t="shared" si="17"/>
        <v>-0.16520111139281735</v>
      </c>
    </row>
    <row r="107" spans="4:46" x14ac:dyDescent="0.35">
      <c r="D107" s="6">
        <f t="shared" si="13"/>
        <v>-6.6095643683564964E-2</v>
      </c>
      <c r="E107" s="2">
        <f t="shared" si="19"/>
        <v>51.368741609090016</v>
      </c>
      <c r="F107" t="s">
        <v>232</v>
      </c>
      <c r="G107" s="2">
        <f t="shared" si="14"/>
        <v>-0.16585753135605699</v>
      </c>
      <c r="H107" s="2">
        <f t="shared" si="14"/>
        <v>-0.25975979830528073</v>
      </c>
      <c r="I107" s="2">
        <f t="shared" si="14"/>
        <v>-0.14648039292873033</v>
      </c>
      <c r="J107" s="2">
        <f t="shared" si="14"/>
        <v>-8.5577329954639944E-2</v>
      </c>
      <c r="K107" s="2">
        <f t="shared" si="14"/>
        <v>-6.2770284249975855E-2</v>
      </c>
      <c r="L107" s="2">
        <f t="shared" si="14"/>
        <v>-6.4270269720549361E-2</v>
      </c>
      <c r="M107" s="2">
        <f t="shared" si="14"/>
        <v>-9.6081210585357416E-2</v>
      </c>
      <c r="N107" s="2">
        <f t="shared" si="14"/>
        <v>-0.17443095042537146</v>
      </c>
      <c r="O107" s="2">
        <f t="shared" si="14"/>
        <v>-0.28017493390519355</v>
      </c>
      <c r="P107" s="2">
        <f t="shared" si="14"/>
        <v>-0.19244386973489</v>
      </c>
      <c r="Q107" s="2">
        <f t="shared" si="14"/>
        <v>-0.20901380405685158</v>
      </c>
      <c r="R107" s="2">
        <f t="shared" si="14"/>
        <v>-0.27695646466057661</v>
      </c>
      <c r="S107" s="2">
        <f t="shared" si="14"/>
        <v>-0.16435618110322356</v>
      </c>
      <c r="T107" s="2">
        <f t="shared" si="14"/>
        <v>-9.5436377013951981E-2</v>
      </c>
      <c r="U107" s="2">
        <f t="shared" si="14"/>
        <v>-6.7545310941014375E-2</v>
      </c>
      <c r="V107" s="2">
        <f t="shared" si="14"/>
        <v>-6.879680935942678E-2</v>
      </c>
      <c r="W107" s="2">
        <f t="shared" si="18"/>
        <v>-0.10182653205913164</v>
      </c>
      <c r="X107" s="2">
        <f t="shared" si="18"/>
        <v>-0.17593932749733959</v>
      </c>
      <c r="Y107" s="2">
        <f t="shared" si="18"/>
        <v>-0.27979040458691762</v>
      </c>
      <c r="Z107" s="2">
        <f t="shared" si="18"/>
        <v>-0.21578476475778888</v>
      </c>
      <c r="AA107" s="2">
        <f t="shared" si="18"/>
        <v>-0.20920489781008419</v>
      </c>
      <c r="AB107" s="2">
        <f t="shared" si="18"/>
        <v>-0.29897316570831578</v>
      </c>
      <c r="AC107" s="2">
        <f t="shared" si="18"/>
        <v>-0.17451200750066342</v>
      </c>
      <c r="AD107" s="2">
        <f t="shared" si="18"/>
        <v>-0.10045390926730542</v>
      </c>
      <c r="AE107" s="2">
        <f t="shared" si="18"/>
        <v>-6.5226297942493239E-2</v>
      </c>
      <c r="AF107" s="2">
        <f t="shared" si="18"/>
        <v>-6.2443295292108549E-2</v>
      </c>
      <c r="AG107" s="2">
        <f t="shared" si="18"/>
        <v>-8.6383778596605607E-2</v>
      </c>
      <c r="AH107" s="2">
        <f t="shared" si="18"/>
        <v>-0.15151102620874288</v>
      </c>
      <c r="AI107" s="2">
        <f t="shared" si="18"/>
        <v>-0.26075112289465707</v>
      </c>
      <c r="AJ107" s="2">
        <f t="shared" si="18"/>
        <v>-0.18752839763492474</v>
      </c>
      <c r="AK107" s="2">
        <f t="shared" si="18"/>
        <v>-0.17092937384864407</v>
      </c>
      <c r="AL107" s="2">
        <f t="shared" si="18"/>
        <v>-0.32826450651970995</v>
      </c>
      <c r="AM107" s="2">
        <f t="shared" si="16"/>
        <v>-0.17022117933235298</v>
      </c>
      <c r="AN107" s="2">
        <f t="shared" si="16"/>
        <v>-8.9603497263329127E-2</v>
      </c>
      <c r="AO107" s="2">
        <f t="shared" si="16"/>
        <v>-5.7264234107097536E-2</v>
      </c>
      <c r="AP107" s="2">
        <f t="shared" si="16"/>
        <v>-5.7255378293825203E-2</v>
      </c>
      <c r="AQ107" s="2">
        <f t="shared" si="16"/>
        <v>-8.3123340970181842E-2</v>
      </c>
      <c r="AR107" s="2">
        <f t="shared" si="16"/>
        <v>-0.1723775302127378</v>
      </c>
      <c r="AS107" s="2">
        <f t="shared" si="17"/>
        <v>-0.31011115582490084</v>
      </c>
      <c r="AT107" s="2">
        <f t="shared" si="17"/>
        <v>-0.16520111139281735</v>
      </c>
    </row>
    <row r="108" spans="4:46" x14ac:dyDescent="0.35">
      <c r="D108" s="6">
        <f t="shared" si="13"/>
        <v>-6.7320282261454811E-2</v>
      </c>
      <c r="E108" s="2">
        <f t="shared" si="19"/>
        <v>51.368741609090016</v>
      </c>
      <c r="F108" t="s">
        <v>233</v>
      </c>
      <c r="G108" s="2">
        <f t="shared" si="14"/>
        <v>-0.16585753135605699</v>
      </c>
      <c r="H108" s="2">
        <f t="shared" si="14"/>
        <v>-0.25975979830528073</v>
      </c>
      <c r="I108" s="2">
        <f t="shared" si="14"/>
        <v>-0.14648039292873033</v>
      </c>
      <c r="J108" s="2">
        <f t="shared" si="14"/>
        <v>-8.5577329954639944E-2</v>
      </c>
      <c r="K108" s="2">
        <f t="shared" si="14"/>
        <v>-6.2770284249975855E-2</v>
      </c>
      <c r="L108" s="2">
        <f t="shared" si="14"/>
        <v>-6.4270269720549361E-2</v>
      </c>
      <c r="M108" s="2">
        <f t="shared" si="14"/>
        <v>-9.6081210585357416E-2</v>
      </c>
      <c r="N108" s="2">
        <f t="shared" si="14"/>
        <v>-0.17443095042537146</v>
      </c>
      <c r="O108" s="2">
        <f t="shared" si="14"/>
        <v>-0.28017493390519355</v>
      </c>
      <c r="P108" s="2">
        <f t="shared" si="14"/>
        <v>-0.19244386973489</v>
      </c>
      <c r="Q108" s="2">
        <f t="shared" si="14"/>
        <v>-0.20901380405685158</v>
      </c>
      <c r="R108" s="2">
        <f t="shared" si="14"/>
        <v>-0.27695646466057661</v>
      </c>
      <c r="S108" s="2">
        <f t="shared" si="14"/>
        <v>-0.16435618110322356</v>
      </c>
      <c r="T108" s="2">
        <f t="shared" si="14"/>
        <v>-9.5436377013951981E-2</v>
      </c>
      <c r="U108" s="2">
        <f t="shared" si="14"/>
        <v>-6.7545310941014375E-2</v>
      </c>
      <c r="V108" s="2">
        <f t="shared" si="14"/>
        <v>-6.879680935942678E-2</v>
      </c>
      <c r="W108" s="2">
        <f t="shared" si="18"/>
        <v>-0.10182653205913164</v>
      </c>
      <c r="X108" s="2">
        <f t="shared" si="18"/>
        <v>-0.17593932749733959</v>
      </c>
      <c r="Y108" s="2">
        <f t="shared" si="18"/>
        <v>-0.27979040458691762</v>
      </c>
      <c r="Z108" s="2">
        <f t="shared" si="18"/>
        <v>-0.21578476475778888</v>
      </c>
      <c r="AA108" s="2">
        <f t="shared" si="18"/>
        <v>-0.20920489781008419</v>
      </c>
      <c r="AB108" s="2">
        <f t="shared" si="18"/>
        <v>-0.29897316570831578</v>
      </c>
      <c r="AC108" s="2">
        <f t="shared" si="18"/>
        <v>-0.17451200750066342</v>
      </c>
      <c r="AD108" s="2">
        <f t="shared" si="18"/>
        <v>-0.10045390926730542</v>
      </c>
      <c r="AE108" s="2">
        <f t="shared" si="18"/>
        <v>-6.5226297942493239E-2</v>
      </c>
      <c r="AF108" s="2">
        <f t="shared" si="18"/>
        <v>-6.2443295292108549E-2</v>
      </c>
      <c r="AG108" s="2">
        <f t="shared" si="18"/>
        <v>-8.6383778596605607E-2</v>
      </c>
      <c r="AH108" s="2">
        <f t="shared" si="18"/>
        <v>-0.15151102620874288</v>
      </c>
      <c r="AI108" s="2">
        <f t="shared" si="18"/>
        <v>-0.26075112289465707</v>
      </c>
      <c r="AJ108" s="2">
        <f t="shared" si="18"/>
        <v>-0.18752839763492474</v>
      </c>
      <c r="AK108" s="2">
        <f t="shared" si="18"/>
        <v>-0.17092937384864407</v>
      </c>
      <c r="AL108" s="2">
        <f t="shared" si="18"/>
        <v>-0.32826450651970995</v>
      </c>
      <c r="AM108" s="2">
        <f t="shared" si="16"/>
        <v>-0.17022117933235298</v>
      </c>
      <c r="AN108" s="2">
        <f t="shared" si="16"/>
        <v>-8.9603497263329127E-2</v>
      </c>
      <c r="AO108" s="2">
        <f t="shared" si="16"/>
        <v>-5.7264234107097536E-2</v>
      </c>
      <c r="AP108" s="2">
        <f t="shared" si="16"/>
        <v>-5.7255378293825203E-2</v>
      </c>
      <c r="AQ108" s="2">
        <f t="shared" si="16"/>
        <v>-8.3123340970181842E-2</v>
      </c>
      <c r="AR108" s="2">
        <f t="shared" si="16"/>
        <v>-0.1723775302127378</v>
      </c>
      <c r="AS108" s="2">
        <f t="shared" si="17"/>
        <v>-0.31011115582490084</v>
      </c>
      <c r="AT108" s="2">
        <f t="shared" si="17"/>
        <v>-0.16520111139281735</v>
      </c>
    </row>
    <row r="109" spans="4:46" x14ac:dyDescent="0.35">
      <c r="D109" s="6">
        <f t="shared" si="13"/>
        <v>-9.9169126477725161E-2</v>
      </c>
      <c r="E109" s="2">
        <f t="shared" si="19"/>
        <v>51.368741609090016</v>
      </c>
      <c r="F109" t="s">
        <v>234</v>
      </c>
      <c r="G109" s="2">
        <f t="shared" si="14"/>
        <v>-0.16585753135605699</v>
      </c>
      <c r="H109" s="2">
        <f t="shared" si="14"/>
        <v>-0.25975979830528073</v>
      </c>
      <c r="I109" s="2">
        <f t="shared" si="14"/>
        <v>-0.14648039292873033</v>
      </c>
      <c r="J109" s="2">
        <f t="shared" si="14"/>
        <v>-8.5577329954639944E-2</v>
      </c>
      <c r="K109" s="2">
        <f t="shared" si="14"/>
        <v>-6.2770284249975855E-2</v>
      </c>
      <c r="L109" s="2">
        <f t="shared" si="14"/>
        <v>-6.4270269720549361E-2</v>
      </c>
      <c r="M109" s="2">
        <f t="shared" si="14"/>
        <v>-9.6081210585357416E-2</v>
      </c>
      <c r="N109" s="2">
        <f t="shared" si="14"/>
        <v>-0.17443095042537146</v>
      </c>
      <c r="O109" s="2">
        <f t="shared" si="14"/>
        <v>-0.28017493390519355</v>
      </c>
      <c r="P109" s="2">
        <f t="shared" si="14"/>
        <v>-0.19244386973489</v>
      </c>
      <c r="Q109" s="2">
        <f t="shared" si="14"/>
        <v>-0.20901380405685158</v>
      </c>
      <c r="R109" s="2">
        <f t="shared" si="14"/>
        <v>-0.27695646466057661</v>
      </c>
      <c r="S109" s="2">
        <f t="shared" si="14"/>
        <v>-0.16435618110322356</v>
      </c>
      <c r="T109" s="2">
        <f t="shared" si="14"/>
        <v>-9.5436377013951981E-2</v>
      </c>
      <c r="U109" s="2">
        <f t="shared" si="14"/>
        <v>-6.7545310941014375E-2</v>
      </c>
      <c r="V109" s="2">
        <f t="shared" si="14"/>
        <v>-6.879680935942678E-2</v>
      </c>
      <c r="W109" s="2">
        <f t="shared" si="18"/>
        <v>-0.10182653205913164</v>
      </c>
      <c r="X109" s="2">
        <f t="shared" si="18"/>
        <v>-0.17593932749733959</v>
      </c>
      <c r="Y109" s="2">
        <f t="shared" si="18"/>
        <v>-0.27979040458691762</v>
      </c>
      <c r="Z109" s="2">
        <f t="shared" si="18"/>
        <v>-0.21578476475778888</v>
      </c>
      <c r="AA109" s="2">
        <f t="shared" si="18"/>
        <v>-0.20920489781008419</v>
      </c>
      <c r="AB109" s="2">
        <f t="shared" si="18"/>
        <v>-0.29897316570831578</v>
      </c>
      <c r="AC109" s="2">
        <f t="shared" si="18"/>
        <v>-0.17451200750066342</v>
      </c>
      <c r="AD109" s="2">
        <f t="shared" si="18"/>
        <v>-0.10045390926730542</v>
      </c>
      <c r="AE109" s="2">
        <f t="shared" si="18"/>
        <v>-6.5226297942493239E-2</v>
      </c>
      <c r="AF109" s="2">
        <f t="shared" si="18"/>
        <v>-6.2443295292108549E-2</v>
      </c>
      <c r="AG109" s="2">
        <f t="shared" si="18"/>
        <v>-8.6383778596605607E-2</v>
      </c>
      <c r="AH109" s="2">
        <f t="shared" si="18"/>
        <v>-0.15151102620874288</v>
      </c>
      <c r="AI109" s="2">
        <f t="shared" si="18"/>
        <v>-0.26075112289465707</v>
      </c>
      <c r="AJ109" s="2">
        <f t="shared" si="18"/>
        <v>-0.18752839763492474</v>
      </c>
      <c r="AK109" s="2">
        <f t="shared" si="18"/>
        <v>-0.17092937384864407</v>
      </c>
      <c r="AL109" s="2">
        <f t="shared" si="18"/>
        <v>-0.32826450651970995</v>
      </c>
      <c r="AM109" s="2">
        <f t="shared" si="16"/>
        <v>-0.17022117933235298</v>
      </c>
      <c r="AN109" s="2">
        <f t="shared" si="16"/>
        <v>-8.9603497263329127E-2</v>
      </c>
      <c r="AO109" s="2">
        <f t="shared" si="16"/>
        <v>-5.7264234107097536E-2</v>
      </c>
      <c r="AP109" s="2">
        <f t="shared" si="16"/>
        <v>-5.7255378293825203E-2</v>
      </c>
      <c r="AQ109" s="2">
        <f t="shared" si="16"/>
        <v>-8.3123340970181842E-2</v>
      </c>
      <c r="AR109" s="2">
        <f t="shared" si="16"/>
        <v>-0.1723775302127378</v>
      </c>
      <c r="AS109" s="2">
        <f t="shared" si="17"/>
        <v>-0.31011115582490084</v>
      </c>
      <c r="AT109" s="2">
        <f t="shared" si="17"/>
        <v>-0.16520111139281735</v>
      </c>
    </row>
    <row r="110" spans="4:46" x14ac:dyDescent="0.35">
      <c r="D110" s="6">
        <f t="shared" si="13"/>
        <v>-0.17027379009255383</v>
      </c>
      <c r="E110" s="2">
        <f t="shared" si="19"/>
        <v>51.368741609090016</v>
      </c>
      <c r="F110" t="s">
        <v>235</v>
      </c>
      <c r="G110" s="2">
        <f t="shared" si="14"/>
        <v>-0.16585753135605699</v>
      </c>
      <c r="H110" s="2">
        <f t="shared" si="14"/>
        <v>-0.25975979830528073</v>
      </c>
      <c r="I110" s="2">
        <f t="shared" si="14"/>
        <v>-0.14648039292873033</v>
      </c>
      <c r="J110" s="2">
        <f t="shared" si="14"/>
        <v>-8.5577329954639944E-2</v>
      </c>
      <c r="K110" s="2">
        <f t="shared" si="14"/>
        <v>-6.2770284249975855E-2</v>
      </c>
      <c r="L110" s="2">
        <f t="shared" si="14"/>
        <v>-6.4270269720549361E-2</v>
      </c>
      <c r="M110" s="2">
        <f t="shared" si="14"/>
        <v>-9.6081210585357416E-2</v>
      </c>
      <c r="N110" s="2">
        <f t="shared" si="14"/>
        <v>-0.17443095042537146</v>
      </c>
      <c r="O110" s="2">
        <f t="shared" si="14"/>
        <v>-0.28017493390519355</v>
      </c>
      <c r="P110" s="2">
        <f t="shared" si="14"/>
        <v>-0.19244386973489</v>
      </c>
      <c r="Q110" s="2">
        <f t="shared" si="14"/>
        <v>-0.20901380405685158</v>
      </c>
      <c r="R110" s="2">
        <f t="shared" si="14"/>
        <v>-0.27695646466057661</v>
      </c>
      <c r="S110" s="2">
        <f t="shared" si="14"/>
        <v>-0.16435618110322356</v>
      </c>
      <c r="T110" s="2">
        <f t="shared" si="14"/>
        <v>-9.5436377013951981E-2</v>
      </c>
      <c r="U110" s="2">
        <f t="shared" si="14"/>
        <v>-6.7545310941014375E-2</v>
      </c>
      <c r="V110" s="2">
        <f t="shared" si="14"/>
        <v>-6.879680935942678E-2</v>
      </c>
      <c r="W110" s="2">
        <f t="shared" si="18"/>
        <v>-0.10182653205913164</v>
      </c>
      <c r="X110" s="2">
        <f t="shared" si="18"/>
        <v>-0.17593932749733959</v>
      </c>
      <c r="Y110" s="2">
        <f t="shared" si="18"/>
        <v>-0.27979040458691762</v>
      </c>
      <c r="Z110" s="2">
        <f t="shared" si="18"/>
        <v>-0.21578476475778888</v>
      </c>
      <c r="AA110" s="2">
        <f t="shared" si="18"/>
        <v>-0.20920489781008419</v>
      </c>
      <c r="AB110" s="2">
        <f t="shared" si="18"/>
        <v>-0.29897316570831578</v>
      </c>
      <c r="AC110" s="2">
        <f t="shared" si="18"/>
        <v>-0.17451200750066342</v>
      </c>
      <c r="AD110" s="2">
        <f t="shared" si="18"/>
        <v>-0.10045390926730542</v>
      </c>
      <c r="AE110" s="2">
        <f t="shared" si="18"/>
        <v>-6.5226297942493239E-2</v>
      </c>
      <c r="AF110" s="2">
        <f t="shared" si="18"/>
        <v>-6.2443295292108549E-2</v>
      </c>
      <c r="AG110" s="2">
        <f t="shared" si="18"/>
        <v>-8.6383778596605607E-2</v>
      </c>
      <c r="AH110" s="2">
        <f t="shared" si="18"/>
        <v>-0.15151102620874288</v>
      </c>
      <c r="AI110" s="2">
        <f t="shared" si="18"/>
        <v>-0.26075112289465707</v>
      </c>
      <c r="AJ110" s="2">
        <f t="shared" si="18"/>
        <v>-0.18752839763492474</v>
      </c>
      <c r="AK110" s="2">
        <f t="shared" si="18"/>
        <v>-0.17092937384864407</v>
      </c>
      <c r="AL110" s="2">
        <f t="shared" si="18"/>
        <v>-0.32826450651970995</v>
      </c>
      <c r="AM110" s="2">
        <f t="shared" si="16"/>
        <v>-0.17022117933235298</v>
      </c>
      <c r="AN110" s="2">
        <f t="shared" si="16"/>
        <v>-8.9603497263329127E-2</v>
      </c>
      <c r="AO110" s="2">
        <f t="shared" si="16"/>
        <v>-5.7264234107097536E-2</v>
      </c>
      <c r="AP110" s="2">
        <f t="shared" si="16"/>
        <v>-5.7255378293825203E-2</v>
      </c>
      <c r="AQ110" s="2">
        <f t="shared" si="16"/>
        <v>-8.3123340970181842E-2</v>
      </c>
      <c r="AR110" s="2">
        <f t="shared" si="16"/>
        <v>-0.1723775302127378</v>
      </c>
      <c r="AS110" s="2">
        <f t="shared" si="17"/>
        <v>-0.31011115582490084</v>
      </c>
      <c r="AT110" s="2">
        <f t="shared" si="17"/>
        <v>-0.16520111139281735</v>
      </c>
    </row>
    <row r="111" spans="4:46" x14ac:dyDescent="0.35">
      <c r="D111" s="6">
        <f t="shared" si="13"/>
        <v>-0.26847910308742179</v>
      </c>
      <c r="E111" s="2">
        <f t="shared" si="19"/>
        <v>51.368741609090016</v>
      </c>
      <c r="F111" t="s">
        <v>236</v>
      </c>
      <c r="G111" s="2">
        <f t="shared" si="14"/>
        <v>-0.16585753135605699</v>
      </c>
      <c r="H111" s="2">
        <f t="shared" si="14"/>
        <v>-0.25975979830528073</v>
      </c>
      <c r="I111" s="2">
        <f t="shared" si="14"/>
        <v>-0.14648039292873033</v>
      </c>
      <c r="J111" s="2">
        <f t="shared" si="14"/>
        <v>-8.5577329954639944E-2</v>
      </c>
      <c r="K111" s="2">
        <f t="shared" si="14"/>
        <v>-6.2770284249975855E-2</v>
      </c>
      <c r="L111" s="2">
        <f t="shared" si="14"/>
        <v>-6.4270269720549361E-2</v>
      </c>
      <c r="M111" s="2">
        <f t="shared" si="14"/>
        <v>-9.6081210585357416E-2</v>
      </c>
      <c r="N111" s="2">
        <f t="shared" si="14"/>
        <v>-0.17443095042537146</v>
      </c>
      <c r="O111" s="2">
        <f t="shared" si="14"/>
        <v>-0.28017493390519355</v>
      </c>
      <c r="P111" s="2">
        <f t="shared" si="14"/>
        <v>-0.19244386973489</v>
      </c>
      <c r="Q111" s="2">
        <f t="shared" si="14"/>
        <v>-0.20901380405685158</v>
      </c>
      <c r="R111" s="2">
        <f t="shared" si="14"/>
        <v>-0.27695646466057661</v>
      </c>
      <c r="S111" s="2">
        <f t="shared" si="14"/>
        <v>-0.16435618110322356</v>
      </c>
      <c r="T111" s="2">
        <f t="shared" si="14"/>
        <v>-9.5436377013951981E-2</v>
      </c>
      <c r="U111" s="2">
        <f t="shared" si="14"/>
        <v>-6.7545310941014375E-2</v>
      </c>
      <c r="V111" s="2">
        <f t="shared" si="14"/>
        <v>-6.879680935942678E-2</v>
      </c>
      <c r="W111" s="2">
        <f t="shared" si="18"/>
        <v>-0.10182653205913164</v>
      </c>
      <c r="X111" s="2">
        <f t="shared" si="18"/>
        <v>-0.17593932749733959</v>
      </c>
      <c r="Y111" s="2">
        <f t="shared" si="18"/>
        <v>-0.27979040458691762</v>
      </c>
      <c r="Z111" s="2">
        <f t="shared" si="18"/>
        <v>-0.21578476475778888</v>
      </c>
      <c r="AA111" s="2">
        <f t="shared" si="18"/>
        <v>-0.20920489781008419</v>
      </c>
      <c r="AB111" s="2">
        <f t="shared" si="18"/>
        <v>-0.29897316570831578</v>
      </c>
      <c r="AC111" s="2">
        <f t="shared" si="18"/>
        <v>-0.17451200750066342</v>
      </c>
      <c r="AD111" s="2">
        <f t="shared" si="18"/>
        <v>-0.10045390926730542</v>
      </c>
      <c r="AE111" s="2">
        <f t="shared" si="18"/>
        <v>-6.5226297942493239E-2</v>
      </c>
      <c r="AF111" s="2">
        <f t="shared" si="18"/>
        <v>-6.2443295292108549E-2</v>
      </c>
      <c r="AG111" s="2">
        <f t="shared" si="18"/>
        <v>-8.6383778596605607E-2</v>
      </c>
      <c r="AH111" s="2">
        <f t="shared" si="18"/>
        <v>-0.15151102620874288</v>
      </c>
      <c r="AI111" s="2">
        <f t="shared" si="18"/>
        <v>-0.26075112289465707</v>
      </c>
      <c r="AJ111" s="2">
        <f t="shared" si="18"/>
        <v>-0.18752839763492474</v>
      </c>
      <c r="AK111" s="2">
        <f t="shared" si="18"/>
        <v>-0.17092937384864407</v>
      </c>
      <c r="AL111" s="2">
        <f t="shared" si="18"/>
        <v>-0.32826450651970995</v>
      </c>
      <c r="AM111" s="2">
        <f t="shared" si="16"/>
        <v>-0.17022117933235298</v>
      </c>
      <c r="AN111" s="2">
        <f t="shared" si="16"/>
        <v>-8.9603497263329127E-2</v>
      </c>
      <c r="AO111" s="2">
        <f t="shared" si="16"/>
        <v>-5.7264234107097536E-2</v>
      </c>
      <c r="AP111" s="2">
        <f t="shared" si="16"/>
        <v>-5.7255378293825203E-2</v>
      </c>
      <c r="AQ111" s="2">
        <f t="shared" si="16"/>
        <v>-8.3123340970181842E-2</v>
      </c>
      <c r="AR111" s="2">
        <f t="shared" si="16"/>
        <v>-0.1723775302127378</v>
      </c>
      <c r="AS111" s="2">
        <f t="shared" si="17"/>
        <v>-0.31011115582490084</v>
      </c>
      <c r="AT111" s="2">
        <f t="shared" si="17"/>
        <v>-0.16520111139281735</v>
      </c>
    </row>
    <row r="112" spans="4:46" x14ac:dyDescent="0.35">
      <c r="D112" s="6">
        <f t="shared" si="13"/>
        <v>-0.32255634176935516</v>
      </c>
      <c r="E112" s="2">
        <f>$E$24</f>
        <v>68.478011722715223</v>
      </c>
      <c r="F112" t="s">
        <v>237</v>
      </c>
      <c r="G112" s="2">
        <f t="shared" si="14"/>
        <v>-0.25285653663600322</v>
      </c>
      <c r="H112" s="2">
        <f t="shared" si="14"/>
        <v>-0.40812909922625584</v>
      </c>
      <c r="I112" s="2">
        <f t="shared" si="14"/>
        <v>-0.23003016671989437</v>
      </c>
      <c r="J112" s="2">
        <f t="shared" si="14"/>
        <v>-0.13435563973540485</v>
      </c>
      <c r="K112" s="2">
        <f t="shared" si="14"/>
        <v>-9.8528816439982139E-2</v>
      </c>
      <c r="L112" s="2">
        <f t="shared" si="14"/>
        <v>-0.1008836519422918</v>
      </c>
      <c r="M112" s="2">
        <f t="shared" si="14"/>
        <v>-0.15084576893337168</v>
      </c>
      <c r="N112" s="2">
        <f t="shared" si="14"/>
        <v>-0.27397649167553528</v>
      </c>
      <c r="O112" s="2">
        <f t="shared" si="14"/>
        <v>-0.44024206275149341</v>
      </c>
      <c r="P112" s="2">
        <f t="shared" si="14"/>
        <v>-0.29341760705011116</v>
      </c>
      <c r="Q112" s="2">
        <f t="shared" si="14"/>
        <v>-0.31869319233716698</v>
      </c>
      <c r="R112" s="2">
        <f t="shared" si="14"/>
        <v>-0.43150997695009852</v>
      </c>
      <c r="S112" s="2">
        <f t="shared" si="14"/>
        <v>-0.25596944510536473</v>
      </c>
      <c r="T112" s="2">
        <f t="shared" si="14"/>
        <v>-0.14858922181381545</v>
      </c>
      <c r="U112" s="2">
        <f t="shared" si="14"/>
        <v>-0.10514590694831034</v>
      </c>
      <c r="V112" s="2">
        <f t="shared" si="14"/>
        <v>-0.10709407972914575</v>
      </c>
      <c r="W112" s="2">
        <f t="shared" si="18"/>
        <v>-0.15854621107542588</v>
      </c>
      <c r="X112" s="2">
        <f t="shared" si="18"/>
        <v>-0.27402309383410073</v>
      </c>
      <c r="Y112" s="2">
        <f t="shared" si="18"/>
        <v>-0.4359457131413938</v>
      </c>
      <c r="Z112" s="2">
        <f t="shared" si="18"/>
        <v>-0.32903219815187468</v>
      </c>
      <c r="AA112" s="2">
        <f t="shared" si="18"/>
        <v>-0.31899910759619871</v>
      </c>
      <c r="AB112" s="2">
        <f t="shared" si="18"/>
        <v>-0.46820452034796378</v>
      </c>
      <c r="AC112" s="2">
        <f t="shared" si="18"/>
        <v>-0.27315729989921844</v>
      </c>
      <c r="AD112" s="2">
        <f t="shared" si="18"/>
        <v>-0.15717705018719916</v>
      </c>
      <c r="AE112" s="2">
        <f t="shared" si="18"/>
        <v>-0.10203339656737061</v>
      </c>
      <c r="AF112" s="2">
        <f t="shared" si="18"/>
        <v>-9.767949676030202E-2</v>
      </c>
      <c r="AG112" s="2">
        <f t="shared" si="18"/>
        <v>-0.13515396408300095</v>
      </c>
      <c r="AH112" s="2">
        <f t="shared" si="18"/>
        <v>-0.23712128887722692</v>
      </c>
      <c r="AI112" s="2">
        <f t="shared" si="18"/>
        <v>-0.40826449328777265</v>
      </c>
      <c r="AJ112" s="2">
        <f t="shared" si="18"/>
        <v>-0.28592369541102286</v>
      </c>
      <c r="AK112" s="2">
        <f t="shared" si="18"/>
        <v>-0.26060093204871304</v>
      </c>
      <c r="AL112" s="2">
        <f t="shared" si="18"/>
        <v>-0.52398373931720232</v>
      </c>
      <c r="AM112" s="2">
        <f t="shared" si="16"/>
        <v>-0.27154074620039564</v>
      </c>
      <c r="AN112" s="2">
        <f t="shared" si="16"/>
        <v>-0.14287960673500691</v>
      </c>
      <c r="AO112" s="2">
        <f t="shared" si="16"/>
        <v>-9.1289932520795425E-2</v>
      </c>
      <c r="AP112" s="2">
        <f t="shared" si="16"/>
        <v>-9.1275214973000007E-2</v>
      </c>
      <c r="AQ112" s="2">
        <f t="shared" si="16"/>
        <v>-0.1325412620848942</v>
      </c>
      <c r="AR112" s="2">
        <f t="shared" si="16"/>
        <v>-0.27498060679486569</v>
      </c>
      <c r="AS112" s="2">
        <f t="shared" si="17"/>
        <v>-0.49496509128366134</v>
      </c>
      <c r="AT112" s="2">
        <f t="shared" si="17"/>
        <v>-0.25186814497974735</v>
      </c>
    </row>
    <row r="113" spans="4:46" x14ac:dyDescent="0.35">
      <c r="D113" s="6">
        <f t="shared" si="13"/>
        <v>-0.3127207177652091</v>
      </c>
      <c r="E113" s="2">
        <f>$E$24</f>
        <v>68.478011722715223</v>
      </c>
      <c r="F113" t="s">
        <v>238</v>
      </c>
      <c r="G113" s="2">
        <f t="shared" si="14"/>
        <v>-0.25285653663600322</v>
      </c>
      <c r="H113" s="2">
        <f t="shared" si="14"/>
        <v>-0.40812909922625584</v>
      </c>
      <c r="I113" s="2">
        <f t="shared" si="14"/>
        <v>-0.23003016671989437</v>
      </c>
      <c r="J113" s="2">
        <f t="shared" si="14"/>
        <v>-0.13435563973540485</v>
      </c>
      <c r="K113" s="2">
        <f t="shared" si="14"/>
        <v>-9.8528816439982139E-2</v>
      </c>
      <c r="L113" s="2">
        <f t="shared" si="14"/>
        <v>-0.1008836519422918</v>
      </c>
      <c r="M113" s="2">
        <f t="shared" si="14"/>
        <v>-0.15084576893337168</v>
      </c>
      <c r="N113" s="2">
        <f t="shared" si="14"/>
        <v>-0.27397649167553528</v>
      </c>
      <c r="O113" s="2">
        <f t="shared" si="14"/>
        <v>-0.44024206275149341</v>
      </c>
      <c r="P113" s="2">
        <f t="shared" si="14"/>
        <v>-0.29341760705011116</v>
      </c>
      <c r="Q113" s="2">
        <f t="shared" si="14"/>
        <v>-0.31869319233716698</v>
      </c>
      <c r="R113" s="2">
        <f t="shared" si="14"/>
        <v>-0.43150997695009852</v>
      </c>
      <c r="S113" s="2">
        <f t="shared" si="14"/>
        <v>-0.25596944510536473</v>
      </c>
      <c r="T113" s="2">
        <f t="shared" si="14"/>
        <v>-0.14858922181381545</v>
      </c>
      <c r="U113" s="2">
        <f t="shared" si="14"/>
        <v>-0.10514590694831034</v>
      </c>
      <c r="V113" s="2">
        <f t="shared" si="14"/>
        <v>-0.10709407972914575</v>
      </c>
      <c r="W113" s="2">
        <f t="shared" si="18"/>
        <v>-0.15854621107542588</v>
      </c>
      <c r="X113" s="2">
        <f t="shared" si="18"/>
        <v>-0.27402309383410073</v>
      </c>
      <c r="Y113" s="2">
        <f t="shared" si="18"/>
        <v>-0.4359457131413938</v>
      </c>
      <c r="Z113" s="2">
        <f t="shared" si="18"/>
        <v>-0.32903219815187468</v>
      </c>
      <c r="AA113" s="2">
        <f t="shared" si="18"/>
        <v>-0.31899910759619871</v>
      </c>
      <c r="AB113" s="2">
        <f t="shared" si="18"/>
        <v>-0.46820452034796378</v>
      </c>
      <c r="AC113" s="2">
        <f t="shared" si="18"/>
        <v>-0.27315729989921844</v>
      </c>
      <c r="AD113" s="2">
        <f t="shared" si="18"/>
        <v>-0.15717705018719916</v>
      </c>
      <c r="AE113" s="2">
        <f t="shared" si="18"/>
        <v>-0.10203339656737061</v>
      </c>
      <c r="AF113" s="2">
        <f t="shared" si="18"/>
        <v>-9.767949676030202E-2</v>
      </c>
      <c r="AG113" s="2">
        <f t="shared" si="18"/>
        <v>-0.13515396408300095</v>
      </c>
      <c r="AH113" s="2">
        <f t="shared" si="18"/>
        <v>-0.23712128887722692</v>
      </c>
      <c r="AI113" s="2">
        <f t="shared" si="18"/>
        <v>-0.40826449328777265</v>
      </c>
      <c r="AJ113" s="2">
        <f t="shared" si="18"/>
        <v>-0.28592369541102286</v>
      </c>
      <c r="AK113" s="2">
        <f t="shared" si="18"/>
        <v>-0.26060093204871304</v>
      </c>
      <c r="AL113" s="2">
        <f t="shared" si="18"/>
        <v>-0.52398373931720232</v>
      </c>
      <c r="AM113" s="2">
        <f t="shared" si="16"/>
        <v>-0.27154074620039564</v>
      </c>
      <c r="AN113" s="2">
        <f t="shared" si="16"/>
        <v>-0.14287960673500691</v>
      </c>
      <c r="AO113" s="2">
        <f t="shared" si="16"/>
        <v>-9.1289932520795425E-2</v>
      </c>
      <c r="AP113" s="2">
        <f t="shared" si="16"/>
        <v>-9.1275214973000007E-2</v>
      </c>
      <c r="AQ113" s="2">
        <f t="shared" si="16"/>
        <v>-0.1325412620848942</v>
      </c>
      <c r="AR113" s="2">
        <f t="shared" si="16"/>
        <v>-0.27498060679486569</v>
      </c>
      <c r="AS113" s="2">
        <f t="shared" si="17"/>
        <v>-0.49496509128366134</v>
      </c>
      <c r="AT113" s="2">
        <f t="shared" si="17"/>
        <v>-0.25186814497974735</v>
      </c>
    </row>
    <row r="114" spans="4:46" x14ac:dyDescent="0.35">
      <c r="D114" s="6">
        <f t="shared" si="13"/>
        <v>-0.2574234765340136</v>
      </c>
      <c r="E114" s="2">
        <f>$E$25</f>
        <v>47.930515079079207</v>
      </c>
      <c r="F114" t="s">
        <v>239</v>
      </c>
      <c r="G114" s="2">
        <f t="shared" si="14"/>
        <v>-0.15028940886494976</v>
      </c>
      <c r="H114" s="2">
        <f t="shared" si="14"/>
        <v>-0.23367355903218051</v>
      </c>
      <c r="I114" s="2">
        <f t="shared" si="14"/>
        <v>-0.13178659619107105</v>
      </c>
      <c r="J114" s="2">
        <f t="shared" si="14"/>
        <v>-7.6997570151429801E-2</v>
      </c>
      <c r="K114" s="2">
        <f t="shared" si="14"/>
        <v>-5.6479907754479065E-2</v>
      </c>
      <c r="L114" s="2">
        <f t="shared" si="14"/>
        <v>-5.7829526630849094E-2</v>
      </c>
      <c r="M114" s="2">
        <f t="shared" si="14"/>
        <v>-8.6448481362471394E-2</v>
      </c>
      <c r="N114" s="2">
        <f t="shared" si="14"/>
        <v>-0.1569258734040829</v>
      </c>
      <c r="O114" s="2">
        <f t="shared" si="14"/>
        <v>-0.25203329227704202</v>
      </c>
      <c r="P114" s="2">
        <f t="shared" si="14"/>
        <v>-0.17437613998984411</v>
      </c>
      <c r="Q114" s="2">
        <f t="shared" si="14"/>
        <v>-0.18938877091862949</v>
      </c>
      <c r="R114" s="2">
        <f t="shared" si="14"/>
        <v>-0.24965499516659903</v>
      </c>
      <c r="S114" s="2">
        <f t="shared" si="14"/>
        <v>-0.14816917956648157</v>
      </c>
      <c r="T114" s="2">
        <f t="shared" si="14"/>
        <v>-8.604329857739941E-2</v>
      </c>
      <c r="U114" s="2">
        <f t="shared" si="14"/>
        <v>-6.0899933601555968E-2</v>
      </c>
      <c r="V114" s="2">
        <f t="shared" si="14"/>
        <v>-6.2028304609431345E-2</v>
      </c>
      <c r="W114" s="2">
        <f t="shared" si="18"/>
        <v>-9.1803412567425677E-2</v>
      </c>
      <c r="X114" s="2">
        <f t="shared" si="18"/>
        <v>-0.15860956681932684</v>
      </c>
      <c r="Y114" s="2">
        <f t="shared" si="18"/>
        <v>-0.25220671393437116</v>
      </c>
      <c r="Z114" s="2">
        <f t="shared" si="18"/>
        <v>-0.19552187226250628</v>
      </c>
      <c r="AA114" s="2">
        <f t="shared" si="18"/>
        <v>-0.18955987626015891</v>
      </c>
      <c r="AB114" s="2">
        <f t="shared" si="18"/>
        <v>-0.26916496612198626</v>
      </c>
      <c r="AC114" s="2">
        <f t="shared" si="18"/>
        <v>-0.1571319296180001</v>
      </c>
      <c r="AD114" s="2">
        <f t="shared" si="18"/>
        <v>-9.0457870151369107E-2</v>
      </c>
      <c r="AE114" s="2">
        <f t="shared" si="18"/>
        <v>-5.8739106554246773E-2</v>
      </c>
      <c r="AF114" s="2">
        <f t="shared" si="18"/>
        <v>-5.6232955852406244E-2</v>
      </c>
      <c r="AG114" s="2">
        <f t="shared" si="18"/>
        <v>-7.7788965081049766E-2</v>
      </c>
      <c r="AH114" s="2">
        <f t="shared" si="18"/>
        <v>-0.13642637190750007</v>
      </c>
      <c r="AI114" s="2">
        <f t="shared" si="18"/>
        <v>-0.23476536751698779</v>
      </c>
      <c r="AJ114" s="2">
        <f t="shared" si="18"/>
        <v>-0.16992206641668642</v>
      </c>
      <c r="AK114" s="2">
        <f t="shared" si="18"/>
        <v>-0.15488347455216067</v>
      </c>
      <c r="AL114" s="2">
        <f t="shared" si="18"/>
        <v>-0.29414230110689027</v>
      </c>
      <c r="AM114" s="2">
        <f t="shared" si="16"/>
        <v>-0.15255111939519289</v>
      </c>
      <c r="AN114" s="2">
        <f t="shared" si="16"/>
        <v>-8.0310226385817557E-2</v>
      </c>
      <c r="AO114" s="2">
        <f t="shared" si="16"/>
        <v>-5.1328176035970195E-2</v>
      </c>
      <c r="AP114" s="2">
        <f t="shared" si="16"/>
        <v>-5.1320322578979699E-2</v>
      </c>
      <c r="AQ114" s="2">
        <f t="shared" si="16"/>
        <v>-7.450289994971665E-2</v>
      </c>
      <c r="AR114" s="2">
        <f t="shared" si="16"/>
        <v>-0.15448362710017852</v>
      </c>
      <c r="AS114" s="2">
        <f t="shared" si="17"/>
        <v>-0.27788182584038013</v>
      </c>
      <c r="AT114" s="2">
        <f t="shared" si="17"/>
        <v>-0.14969286665435272</v>
      </c>
    </row>
    <row r="115" spans="4:46" x14ac:dyDescent="0.35">
      <c r="D115" s="6">
        <f t="shared" si="13"/>
        <v>-0.1518770697287169</v>
      </c>
      <c r="E115" s="2">
        <f t="shared" ref="E115:E121" si="20">$E$25</f>
        <v>47.930515079079207</v>
      </c>
      <c r="F115" t="s">
        <v>240</v>
      </c>
      <c r="G115" s="2">
        <f t="shared" si="14"/>
        <v>-0.15028940886494976</v>
      </c>
      <c r="H115" s="2">
        <f t="shared" si="14"/>
        <v>-0.23367355903218051</v>
      </c>
      <c r="I115" s="2">
        <f t="shared" si="14"/>
        <v>-0.13178659619107105</v>
      </c>
      <c r="J115" s="2">
        <f t="shared" si="14"/>
        <v>-7.6997570151429801E-2</v>
      </c>
      <c r="K115" s="2">
        <f t="shared" si="14"/>
        <v>-5.6479907754479065E-2</v>
      </c>
      <c r="L115" s="2">
        <f t="shared" si="14"/>
        <v>-5.7829526630849094E-2</v>
      </c>
      <c r="M115" s="2">
        <f t="shared" si="14"/>
        <v>-8.6448481362471394E-2</v>
      </c>
      <c r="N115" s="2">
        <f t="shared" si="14"/>
        <v>-0.1569258734040829</v>
      </c>
      <c r="O115" s="2">
        <f t="shared" si="14"/>
        <v>-0.25203329227704202</v>
      </c>
      <c r="P115" s="2">
        <f t="shared" ref="P115:AE130" si="21">P$90/2*(($E115/P$91)+($E115/P$91)^2)</f>
        <v>-0.17437613998984411</v>
      </c>
      <c r="Q115" s="2">
        <f t="shared" si="21"/>
        <v>-0.18938877091862949</v>
      </c>
      <c r="R115" s="2">
        <f t="shared" si="21"/>
        <v>-0.24965499516659903</v>
      </c>
      <c r="S115" s="2">
        <f t="shared" si="21"/>
        <v>-0.14816917956648157</v>
      </c>
      <c r="T115" s="2">
        <f t="shared" si="21"/>
        <v>-8.604329857739941E-2</v>
      </c>
      <c r="U115" s="2">
        <f t="shared" si="21"/>
        <v>-6.0899933601555968E-2</v>
      </c>
      <c r="V115" s="2">
        <f t="shared" si="21"/>
        <v>-6.2028304609431345E-2</v>
      </c>
      <c r="W115" s="2">
        <f t="shared" si="21"/>
        <v>-9.1803412567425677E-2</v>
      </c>
      <c r="X115" s="2">
        <f t="shared" si="21"/>
        <v>-0.15860956681932684</v>
      </c>
      <c r="Y115" s="2">
        <f t="shared" si="21"/>
        <v>-0.25220671393437116</v>
      </c>
      <c r="Z115" s="2">
        <f t="shared" si="21"/>
        <v>-0.19552187226250628</v>
      </c>
      <c r="AA115" s="2">
        <f t="shared" si="21"/>
        <v>-0.18955987626015891</v>
      </c>
      <c r="AB115" s="2">
        <f t="shared" si="21"/>
        <v>-0.26916496612198626</v>
      </c>
      <c r="AC115" s="2">
        <f t="shared" si="21"/>
        <v>-0.1571319296180001</v>
      </c>
      <c r="AD115" s="2">
        <f t="shared" si="21"/>
        <v>-9.0457870151369107E-2</v>
      </c>
      <c r="AE115" s="2">
        <f t="shared" si="21"/>
        <v>-5.8739106554246773E-2</v>
      </c>
      <c r="AF115" s="2">
        <f t="shared" si="18"/>
        <v>-5.6232955852406244E-2</v>
      </c>
      <c r="AG115" s="2">
        <f t="shared" si="18"/>
        <v>-7.7788965081049766E-2</v>
      </c>
      <c r="AH115" s="2">
        <f t="shared" si="18"/>
        <v>-0.13642637190750007</v>
      </c>
      <c r="AI115" s="2">
        <f t="shared" si="18"/>
        <v>-0.23476536751698779</v>
      </c>
      <c r="AJ115" s="2">
        <f t="shared" si="18"/>
        <v>-0.16992206641668642</v>
      </c>
      <c r="AK115" s="2">
        <f t="shared" si="18"/>
        <v>-0.15488347455216067</v>
      </c>
      <c r="AL115" s="2">
        <f t="shared" si="18"/>
        <v>-0.29414230110689027</v>
      </c>
      <c r="AM115" s="2">
        <f t="shared" si="16"/>
        <v>-0.15255111939519289</v>
      </c>
      <c r="AN115" s="2">
        <f t="shared" si="16"/>
        <v>-8.0310226385817557E-2</v>
      </c>
      <c r="AO115" s="2">
        <f t="shared" si="16"/>
        <v>-5.1328176035970195E-2</v>
      </c>
      <c r="AP115" s="2">
        <f t="shared" si="16"/>
        <v>-5.1320322578979699E-2</v>
      </c>
      <c r="AQ115" s="2">
        <f t="shared" si="16"/>
        <v>-7.450289994971665E-2</v>
      </c>
      <c r="AR115" s="2">
        <f t="shared" si="16"/>
        <v>-0.15448362710017852</v>
      </c>
      <c r="AS115" s="2">
        <f t="shared" si="17"/>
        <v>-0.27788182584038013</v>
      </c>
      <c r="AT115" s="2">
        <f t="shared" si="17"/>
        <v>-0.14969286665435272</v>
      </c>
    </row>
    <row r="116" spans="4:46" x14ac:dyDescent="0.35">
      <c r="D116" s="6">
        <f t="shared" si="13"/>
        <v>-8.8142730089865548E-2</v>
      </c>
      <c r="E116" s="2">
        <f t="shared" si="20"/>
        <v>47.930515079079207</v>
      </c>
      <c r="F116" t="s">
        <v>241</v>
      </c>
      <c r="G116" s="2">
        <f t="shared" ref="G116:V131" si="22">G$90/2*(($E116/G$91)+($E116/G$91)^2)</f>
        <v>-0.15028940886494976</v>
      </c>
      <c r="H116" s="2">
        <f t="shared" si="22"/>
        <v>-0.23367355903218051</v>
      </c>
      <c r="I116" s="2">
        <f t="shared" si="22"/>
        <v>-0.13178659619107105</v>
      </c>
      <c r="J116" s="2">
        <f t="shared" si="22"/>
        <v>-7.6997570151429801E-2</v>
      </c>
      <c r="K116" s="2">
        <f t="shared" si="22"/>
        <v>-5.6479907754479065E-2</v>
      </c>
      <c r="L116" s="2">
        <f t="shared" si="22"/>
        <v>-5.7829526630849094E-2</v>
      </c>
      <c r="M116" s="2">
        <f t="shared" si="22"/>
        <v>-8.6448481362471394E-2</v>
      </c>
      <c r="N116" s="2">
        <f t="shared" si="22"/>
        <v>-0.1569258734040829</v>
      </c>
      <c r="O116" s="2">
        <f t="shared" si="22"/>
        <v>-0.25203329227704202</v>
      </c>
      <c r="P116" s="2">
        <f t="shared" si="22"/>
        <v>-0.17437613998984411</v>
      </c>
      <c r="Q116" s="2">
        <f t="shared" si="22"/>
        <v>-0.18938877091862949</v>
      </c>
      <c r="R116" s="2">
        <f t="shared" si="22"/>
        <v>-0.24965499516659903</v>
      </c>
      <c r="S116" s="2">
        <f t="shared" si="22"/>
        <v>-0.14816917956648157</v>
      </c>
      <c r="T116" s="2">
        <f t="shared" si="22"/>
        <v>-8.604329857739941E-2</v>
      </c>
      <c r="U116" s="2">
        <f t="shared" si="22"/>
        <v>-6.0899933601555968E-2</v>
      </c>
      <c r="V116" s="2">
        <f t="shared" si="22"/>
        <v>-6.2028304609431345E-2</v>
      </c>
      <c r="W116" s="2">
        <f t="shared" si="21"/>
        <v>-9.1803412567425677E-2</v>
      </c>
      <c r="X116" s="2">
        <f t="shared" si="21"/>
        <v>-0.15860956681932684</v>
      </c>
      <c r="Y116" s="2">
        <f t="shared" si="21"/>
        <v>-0.25220671393437116</v>
      </c>
      <c r="Z116" s="2">
        <f t="shared" si="21"/>
        <v>-0.19552187226250628</v>
      </c>
      <c r="AA116" s="2">
        <f t="shared" si="21"/>
        <v>-0.18955987626015891</v>
      </c>
      <c r="AB116" s="2">
        <f t="shared" si="21"/>
        <v>-0.26916496612198626</v>
      </c>
      <c r="AC116" s="2">
        <f t="shared" si="21"/>
        <v>-0.1571319296180001</v>
      </c>
      <c r="AD116" s="2">
        <f t="shared" si="21"/>
        <v>-9.0457870151369107E-2</v>
      </c>
      <c r="AE116" s="2">
        <f t="shared" si="21"/>
        <v>-5.8739106554246773E-2</v>
      </c>
      <c r="AF116" s="2">
        <f t="shared" si="18"/>
        <v>-5.6232955852406244E-2</v>
      </c>
      <c r="AG116" s="2">
        <f t="shared" si="18"/>
        <v>-7.7788965081049766E-2</v>
      </c>
      <c r="AH116" s="2">
        <f t="shared" si="18"/>
        <v>-0.13642637190750007</v>
      </c>
      <c r="AI116" s="2">
        <f t="shared" si="18"/>
        <v>-0.23476536751698779</v>
      </c>
      <c r="AJ116" s="2">
        <f t="shared" si="18"/>
        <v>-0.16992206641668642</v>
      </c>
      <c r="AK116" s="2">
        <f t="shared" si="18"/>
        <v>-0.15488347455216067</v>
      </c>
      <c r="AL116" s="2">
        <f t="shared" si="18"/>
        <v>-0.29414230110689027</v>
      </c>
      <c r="AM116" s="2">
        <f t="shared" si="16"/>
        <v>-0.15255111939519289</v>
      </c>
      <c r="AN116" s="2">
        <f t="shared" si="16"/>
        <v>-8.0310226385817557E-2</v>
      </c>
      <c r="AO116" s="2">
        <f t="shared" si="16"/>
        <v>-5.1328176035970195E-2</v>
      </c>
      <c r="AP116" s="2">
        <f t="shared" si="16"/>
        <v>-5.1320322578979699E-2</v>
      </c>
      <c r="AQ116" s="2">
        <f t="shared" si="16"/>
        <v>-7.450289994971665E-2</v>
      </c>
      <c r="AR116" s="2">
        <f t="shared" si="16"/>
        <v>-0.15448362710017852</v>
      </c>
      <c r="AS116" s="2">
        <f t="shared" si="17"/>
        <v>-0.27788182584038013</v>
      </c>
      <c r="AT116" s="2">
        <f t="shared" si="17"/>
        <v>-0.14969286665435272</v>
      </c>
    </row>
    <row r="117" spans="4:46" x14ac:dyDescent="0.35">
      <c r="D117" s="6">
        <f t="shared" si="13"/>
        <v>-5.7523830840913719E-2</v>
      </c>
      <c r="E117" s="2">
        <f t="shared" si="20"/>
        <v>47.930515079079207</v>
      </c>
      <c r="F117" t="s">
        <v>242</v>
      </c>
      <c r="G117" s="2">
        <f t="shared" si="22"/>
        <v>-0.15028940886494976</v>
      </c>
      <c r="H117" s="2">
        <f t="shared" si="22"/>
        <v>-0.23367355903218051</v>
      </c>
      <c r="I117" s="2">
        <f t="shared" si="22"/>
        <v>-0.13178659619107105</v>
      </c>
      <c r="J117" s="2">
        <f t="shared" si="22"/>
        <v>-7.6997570151429801E-2</v>
      </c>
      <c r="K117" s="2">
        <f t="shared" si="22"/>
        <v>-5.6479907754479065E-2</v>
      </c>
      <c r="L117" s="2">
        <f t="shared" si="22"/>
        <v>-5.7829526630849094E-2</v>
      </c>
      <c r="M117" s="2">
        <f t="shared" si="22"/>
        <v>-8.6448481362471394E-2</v>
      </c>
      <c r="N117" s="2">
        <f t="shared" si="22"/>
        <v>-0.1569258734040829</v>
      </c>
      <c r="O117" s="2">
        <f t="shared" si="22"/>
        <v>-0.25203329227704202</v>
      </c>
      <c r="P117" s="2">
        <f t="shared" si="22"/>
        <v>-0.17437613998984411</v>
      </c>
      <c r="Q117" s="2">
        <f t="shared" si="22"/>
        <v>-0.18938877091862949</v>
      </c>
      <c r="R117" s="2">
        <f t="shared" si="22"/>
        <v>-0.24965499516659903</v>
      </c>
      <c r="S117" s="2">
        <f t="shared" si="22"/>
        <v>-0.14816917956648157</v>
      </c>
      <c r="T117" s="2">
        <f t="shared" si="22"/>
        <v>-8.604329857739941E-2</v>
      </c>
      <c r="U117" s="2">
        <f t="shared" si="22"/>
        <v>-6.0899933601555968E-2</v>
      </c>
      <c r="V117" s="2">
        <f t="shared" si="22"/>
        <v>-6.2028304609431345E-2</v>
      </c>
      <c r="W117" s="2">
        <f t="shared" si="21"/>
        <v>-9.1803412567425677E-2</v>
      </c>
      <c r="X117" s="2">
        <f t="shared" si="21"/>
        <v>-0.15860956681932684</v>
      </c>
      <c r="Y117" s="2">
        <f t="shared" si="21"/>
        <v>-0.25220671393437116</v>
      </c>
      <c r="Z117" s="2">
        <f t="shared" si="21"/>
        <v>-0.19552187226250628</v>
      </c>
      <c r="AA117" s="2">
        <f t="shared" si="21"/>
        <v>-0.18955987626015891</v>
      </c>
      <c r="AB117" s="2">
        <f t="shared" si="21"/>
        <v>-0.26916496612198626</v>
      </c>
      <c r="AC117" s="2">
        <f t="shared" si="21"/>
        <v>-0.1571319296180001</v>
      </c>
      <c r="AD117" s="2">
        <f t="shared" si="21"/>
        <v>-9.0457870151369107E-2</v>
      </c>
      <c r="AE117" s="2">
        <f t="shared" si="21"/>
        <v>-5.8739106554246773E-2</v>
      </c>
      <c r="AF117" s="2">
        <f t="shared" si="18"/>
        <v>-5.6232955852406244E-2</v>
      </c>
      <c r="AG117" s="2">
        <f t="shared" ref="AG117:AT117" si="23">AG$90/2*(($E117/AG$91)+($E117/AG$91)^2)</f>
        <v>-7.7788965081049766E-2</v>
      </c>
      <c r="AH117" s="2">
        <f t="shared" si="23"/>
        <v>-0.13642637190750007</v>
      </c>
      <c r="AI117" s="2">
        <f t="shared" si="23"/>
        <v>-0.23476536751698779</v>
      </c>
      <c r="AJ117" s="2">
        <f t="shared" si="23"/>
        <v>-0.16992206641668642</v>
      </c>
      <c r="AK117" s="2">
        <f t="shared" si="23"/>
        <v>-0.15488347455216067</v>
      </c>
      <c r="AL117" s="2">
        <f t="shared" si="23"/>
        <v>-0.29414230110689027</v>
      </c>
      <c r="AM117" s="2">
        <f t="shared" si="23"/>
        <v>-0.15255111939519289</v>
      </c>
      <c r="AN117" s="2">
        <f t="shared" si="23"/>
        <v>-8.0310226385817557E-2</v>
      </c>
      <c r="AO117" s="2">
        <f t="shared" si="23"/>
        <v>-5.1328176035970195E-2</v>
      </c>
      <c r="AP117" s="2">
        <f t="shared" si="23"/>
        <v>-5.1320322578979699E-2</v>
      </c>
      <c r="AQ117" s="2">
        <f t="shared" si="23"/>
        <v>-7.450289994971665E-2</v>
      </c>
      <c r="AR117" s="2">
        <f t="shared" si="23"/>
        <v>-0.15448362710017852</v>
      </c>
      <c r="AS117" s="2">
        <f t="shared" si="23"/>
        <v>-0.27788182584038013</v>
      </c>
      <c r="AT117" s="2">
        <f t="shared" si="23"/>
        <v>-0.14969286665435272</v>
      </c>
    </row>
    <row r="118" spans="4:46" x14ac:dyDescent="0.35">
      <c r="D118" s="6">
        <f t="shared" si="13"/>
        <v>-5.5074952680769701E-2</v>
      </c>
      <c r="E118" s="2">
        <f t="shared" si="20"/>
        <v>47.930515079079207</v>
      </c>
      <c r="F118" t="s">
        <v>243</v>
      </c>
      <c r="G118" s="2">
        <f t="shared" si="22"/>
        <v>-0.15028940886494976</v>
      </c>
      <c r="H118" s="2">
        <f t="shared" si="22"/>
        <v>-0.23367355903218051</v>
      </c>
      <c r="I118" s="2">
        <f t="shared" si="22"/>
        <v>-0.13178659619107105</v>
      </c>
      <c r="J118" s="2">
        <f t="shared" si="22"/>
        <v>-7.6997570151429801E-2</v>
      </c>
      <c r="K118" s="2">
        <f t="shared" si="22"/>
        <v>-5.6479907754479065E-2</v>
      </c>
      <c r="L118" s="2">
        <f t="shared" si="22"/>
        <v>-5.7829526630849094E-2</v>
      </c>
      <c r="M118" s="2">
        <f t="shared" si="22"/>
        <v>-8.6448481362471394E-2</v>
      </c>
      <c r="N118" s="2">
        <f t="shared" si="22"/>
        <v>-0.1569258734040829</v>
      </c>
      <c r="O118" s="2">
        <f t="shared" si="22"/>
        <v>-0.25203329227704202</v>
      </c>
      <c r="P118" s="2">
        <f t="shared" si="22"/>
        <v>-0.17437613998984411</v>
      </c>
      <c r="Q118" s="2">
        <f t="shared" si="22"/>
        <v>-0.18938877091862949</v>
      </c>
      <c r="R118" s="2">
        <f t="shared" si="22"/>
        <v>-0.24965499516659903</v>
      </c>
      <c r="S118" s="2">
        <f t="shared" si="22"/>
        <v>-0.14816917956648157</v>
      </c>
      <c r="T118" s="2">
        <f t="shared" si="22"/>
        <v>-8.604329857739941E-2</v>
      </c>
      <c r="U118" s="2">
        <f t="shared" si="22"/>
        <v>-6.0899933601555968E-2</v>
      </c>
      <c r="V118" s="2">
        <f t="shared" si="22"/>
        <v>-6.2028304609431345E-2</v>
      </c>
      <c r="W118" s="2">
        <f t="shared" si="21"/>
        <v>-9.1803412567425677E-2</v>
      </c>
      <c r="X118" s="2">
        <f t="shared" si="21"/>
        <v>-0.15860956681932684</v>
      </c>
      <c r="Y118" s="2">
        <f t="shared" si="21"/>
        <v>-0.25220671393437116</v>
      </c>
      <c r="Z118" s="2">
        <f t="shared" si="21"/>
        <v>-0.19552187226250628</v>
      </c>
      <c r="AA118" s="2">
        <f t="shared" si="21"/>
        <v>-0.18955987626015891</v>
      </c>
      <c r="AB118" s="2">
        <f t="shared" si="21"/>
        <v>-0.26916496612198626</v>
      </c>
      <c r="AC118" s="2">
        <f t="shared" si="21"/>
        <v>-0.1571319296180001</v>
      </c>
      <c r="AD118" s="2">
        <f t="shared" si="21"/>
        <v>-9.0457870151369107E-2</v>
      </c>
      <c r="AE118" s="2">
        <f t="shared" si="21"/>
        <v>-5.8739106554246773E-2</v>
      </c>
      <c r="AF118" s="2">
        <f t="shared" ref="AF118:AT131" si="24">AF$90/2*(($E118/AF$91)+($E118/AF$91)^2)</f>
        <v>-5.6232955852406244E-2</v>
      </c>
      <c r="AG118" s="2">
        <f t="shared" si="24"/>
        <v>-7.7788965081049766E-2</v>
      </c>
      <c r="AH118" s="2">
        <f t="shared" si="24"/>
        <v>-0.13642637190750007</v>
      </c>
      <c r="AI118" s="2">
        <f t="shared" si="24"/>
        <v>-0.23476536751698779</v>
      </c>
      <c r="AJ118" s="2">
        <f t="shared" si="24"/>
        <v>-0.16992206641668642</v>
      </c>
      <c r="AK118" s="2">
        <f t="shared" si="24"/>
        <v>-0.15488347455216067</v>
      </c>
      <c r="AL118" s="2">
        <f t="shared" si="24"/>
        <v>-0.29414230110689027</v>
      </c>
      <c r="AM118" s="2">
        <f t="shared" si="24"/>
        <v>-0.15255111939519289</v>
      </c>
      <c r="AN118" s="2">
        <f t="shared" si="24"/>
        <v>-8.0310226385817557E-2</v>
      </c>
      <c r="AO118" s="2">
        <f t="shared" si="24"/>
        <v>-5.1328176035970195E-2</v>
      </c>
      <c r="AP118" s="2">
        <f t="shared" si="24"/>
        <v>-5.1320322578979699E-2</v>
      </c>
      <c r="AQ118" s="2">
        <f t="shared" si="24"/>
        <v>-7.450289994971665E-2</v>
      </c>
      <c r="AR118" s="2">
        <f t="shared" si="24"/>
        <v>-0.15448362710017852</v>
      </c>
      <c r="AS118" s="2">
        <f t="shared" si="24"/>
        <v>-0.27788182584038013</v>
      </c>
      <c r="AT118" s="2">
        <f t="shared" si="24"/>
        <v>-0.14969286665435272</v>
      </c>
    </row>
    <row r="119" spans="4:46" x14ac:dyDescent="0.35">
      <c r="D119" s="6">
        <f t="shared" si="13"/>
        <v>-7.5893409604016776E-2</v>
      </c>
      <c r="E119" s="2">
        <f t="shared" si="20"/>
        <v>47.930515079079207</v>
      </c>
      <c r="F119" t="s">
        <v>244</v>
      </c>
      <c r="G119" s="2">
        <f t="shared" si="22"/>
        <v>-0.15028940886494976</v>
      </c>
      <c r="H119" s="2">
        <f t="shared" si="22"/>
        <v>-0.23367355903218051</v>
      </c>
      <c r="I119" s="2">
        <f t="shared" si="22"/>
        <v>-0.13178659619107105</v>
      </c>
      <c r="J119" s="2">
        <f t="shared" si="22"/>
        <v>-7.6997570151429801E-2</v>
      </c>
      <c r="K119" s="2">
        <f t="shared" si="22"/>
        <v>-5.6479907754479065E-2</v>
      </c>
      <c r="L119" s="2">
        <f t="shared" si="22"/>
        <v>-5.7829526630849094E-2</v>
      </c>
      <c r="M119" s="2">
        <f t="shared" si="22"/>
        <v>-8.6448481362471394E-2</v>
      </c>
      <c r="N119" s="2">
        <f t="shared" si="22"/>
        <v>-0.1569258734040829</v>
      </c>
      <c r="O119" s="2">
        <f t="shared" si="22"/>
        <v>-0.25203329227704202</v>
      </c>
      <c r="P119" s="2">
        <f t="shared" si="22"/>
        <v>-0.17437613998984411</v>
      </c>
      <c r="Q119" s="2">
        <f t="shared" si="22"/>
        <v>-0.18938877091862949</v>
      </c>
      <c r="R119" s="2">
        <f t="shared" si="22"/>
        <v>-0.24965499516659903</v>
      </c>
      <c r="S119" s="2">
        <f t="shared" si="22"/>
        <v>-0.14816917956648157</v>
      </c>
      <c r="T119" s="2">
        <f t="shared" si="22"/>
        <v>-8.604329857739941E-2</v>
      </c>
      <c r="U119" s="2">
        <f t="shared" si="22"/>
        <v>-6.0899933601555968E-2</v>
      </c>
      <c r="V119" s="2">
        <f t="shared" si="22"/>
        <v>-6.2028304609431345E-2</v>
      </c>
      <c r="W119" s="2">
        <f t="shared" si="21"/>
        <v>-9.1803412567425677E-2</v>
      </c>
      <c r="X119" s="2">
        <f t="shared" si="21"/>
        <v>-0.15860956681932684</v>
      </c>
      <c r="Y119" s="2">
        <f t="shared" si="21"/>
        <v>-0.25220671393437116</v>
      </c>
      <c r="Z119" s="2">
        <f t="shared" si="21"/>
        <v>-0.19552187226250628</v>
      </c>
      <c r="AA119" s="2">
        <f t="shared" si="21"/>
        <v>-0.18955987626015891</v>
      </c>
      <c r="AB119" s="2">
        <f t="shared" si="21"/>
        <v>-0.26916496612198626</v>
      </c>
      <c r="AC119" s="2">
        <f t="shared" si="21"/>
        <v>-0.1571319296180001</v>
      </c>
      <c r="AD119" s="2">
        <f t="shared" si="21"/>
        <v>-9.0457870151369107E-2</v>
      </c>
      <c r="AE119" s="2">
        <f t="shared" si="21"/>
        <v>-5.8739106554246773E-2</v>
      </c>
      <c r="AF119" s="2">
        <f t="shared" si="24"/>
        <v>-5.6232955852406244E-2</v>
      </c>
      <c r="AG119" s="2">
        <f t="shared" si="24"/>
        <v>-7.7788965081049766E-2</v>
      </c>
      <c r="AH119" s="2">
        <f t="shared" si="24"/>
        <v>-0.13642637190750007</v>
      </c>
      <c r="AI119" s="2">
        <f t="shared" si="24"/>
        <v>-0.23476536751698779</v>
      </c>
      <c r="AJ119" s="2">
        <f t="shared" si="24"/>
        <v>-0.16992206641668642</v>
      </c>
      <c r="AK119" s="2">
        <f t="shared" si="24"/>
        <v>-0.15488347455216067</v>
      </c>
      <c r="AL119" s="2">
        <f t="shared" si="24"/>
        <v>-0.29414230110689027</v>
      </c>
      <c r="AM119" s="2">
        <f t="shared" si="24"/>
        <v>-0.15255111939519289</v>
      </c>
      <c r="AN119" s="2">
        <f t="shared" si="24"/>
        <v>-8.0310226385817557E-2</v>
      </c>
      <c r="AO119" s="2">
        <f t="shared" si="24"/>
        <v>-5.1328176035970195E-2</v>
      </c>
      <c r="AP119" s="2">
        <f t="shared" si="24"/>
        <v>-5.1320322578979699E-2</v>
      </c>
      <c r="AQ119" s="2">
        <f t="shared" si="24"/>
        <v>-7.450289994971665E-2</v>
      </c>
      <c r="AR119" s="2">
        <f t="shared" si="24"/>
        <v>-0.15448362710017852</v>
      </c>
      <c r="AS119" s="2">
        <f t="shared" si="24"/>
        <v>-0.27788182584038013</v>
      </c>
      <c r="AT119" s="2">
        <f t="shared" si="24"/>
        <v>-0.14969286665435272</v>
      </c>
    </row>
    <row r="120" spans="4:46" x14ac:dyDescent="0.35">
      <c r="D120" s="6">
        <f t="shared" si="13"/>
        <v>-0.13225973428934518</v>
      </c>
      <c r="E120" s="2">
        <f t="shared" si="20"/>
        <v>47.930515079079207</v>
      </c>
      <c r="F120" t="s">
        <v>245</v>
      </c>
      <c r="G120" s="2">
        <f t="shared" si="22"/>
        <v>-0.15028940886494976</v>
      </c>
      <c r="H120" s="2">
        <f t="shared" si="22"/>
        <v>-0.23367355903218051</v>
      </c>
      <c r="I120" s="2">
        <f t="shared" si="22"/>
        <v>-0.13178659619107105</v>
      </c>
      <c r="J120" s="2">
        <f t="shared" si="22"/>
        <v>-7.6997570151429801E-2</v>
      </c>
      <c r="K120" s="2">
        <f t="shared" si="22"/>
        <v>-5.6479907754479065E-2</v>
      </c>
      <c r="L120" s="2">
        <f t="shared" si="22"/>
        <v>-5.7829526630849094E-2</v>
      </c>
      <c r="M120" s="2">
        <f t="shared" si="22"/>
        <v>-8.6448481362471394E-2</v>
      </c>
      <c r="N120" s="2">
        <f t="shared" si="22"/>
        <v>-0.1569258734040829</v>
      </c>
      <c r="O120" s="2">
        <f t="shared" si="22"/>
        <v>-0.25203329227704202</v>
      </c>
      <c r="P120" s="2">
        <f t="shared" si="22"/>
        <v>-0.17437613998984411</v>
      </c>
      <c r="Q120" s="2">
        <f t="shared" si="22"/>
        <v>-0.18938877091862949</v>
      </c>
      <c r="R120" s="2">
        <f t="shared" si="22"/>
        <v>-0.24965499516659903</v>
      </c>
      <c r="S120" s="2">
        <f t="shared" si="22"/>
        <v>-0.14816917956648157</v>
      </c>
      <c r="T120" s="2">
        <f t="shared" si="22"/>
        <v>-8.604329857739941E-2</v>
      </c>
      <c r="U120" s="2">
        <f t="shared" si="22"/>
        <v>-6.0899933601555968E-2</v>
      </c>
      <c r="V120" s="2">
        <f t="shared" si="22"/>
        <v>-6.2028304609431345E-2</v>
      </c>
      <c r="W120" s="2">
        <f t="shared" si="21"/>
        <v>-9.1803412567425677E-2</v>
      </c>
      <c r="X120" s="2">
        <f t="shared" si="21"/>
        <v>-0.15860956681932684</v>
      </c>
      <c r="Y120" s="2">
        <f t="shared" si="21"/>
        <v>-0.25220671393437116</v>
      </c>
      <c r="Z120" s="2">
        <f t="shared" si="21"/>
        <v>-0.19552187226250628</v>
      </c>
      <c r="AA120" s="2">
        <f t="shared" si="21"/>
        <v>-0.18955987626015891</v>
      </c>
      <c r="AB120" s="2">
        <f t="shared" si="21"/>
        <v>-0.26916496612198626</v>
      </c>
      <c r="AC120" s="2">
        <f t="shared" si="21"/>
        <v>-0.1571319296180001</v>
      </c>
      <c r="AD120" s="2">
        <f t="shared" si="21"/>
        <v>-9.0457870151369107E-2</v>
      </c>
      <c r="AE120" s="2">
        <f t="shared" si="21"/>
        <v>-5.8739106554246773E-2</v>
      </c>
      <c r="AF120" s="2">
        <f t="shared" si="24"/>
        <v>-5.6232955852406244E-2</v>
      </c>
      <c r="AG120" s="2">
        <f t="shared" si="24"/>
        <v>-7.7788965081049766E-2</v>
      </c>
      <c r="AH120" s="2">
        <f t="shared" si="24"/>
        <v>-0.13642637190750007</v>
      </c>
      <c r="AI120" s="2">
        <f t="shared" si="24"/>
        <v>-0.23476536751698779</v>
      </c>
      <c r="AJ120" s="2">
        <f t="shared" si="24"/>
        <v>-0.16992206641668642</v>
      </c>
      <c r="AK120" s="2">
        <f t="shared" si="24"/>
        <v>-0.15488347455216067</v>
      </c>
      <c r="AL120" s="2">
        <f t="shared" si="24"/>
        <v>-0.29414230110689027</v>
      </c>
      <c r="AM120" s="2">
        <f t="shared" si="24"/>
        <v>-0.15255111939519289</v>
      </c>
      <c r="AN120" s="2">
        <f t="shared" si="24"/>
        <v>-8.0310226385817557E-2</v>
      </c>
      <c r="AO120" s="2">
        <f t="shared" si="24"/>
        <v>-5.1328176035970195E-2</v>
      </c>
      <c r="AP120" s="2">
        <f t="shared" si="24"/>
        <v>-5.1320322578979699E-2</v>
      </c>
      <c r="AQ120" s="2">
        <f t="shared" si="24"/>
        <v>-7.450289994971665E-2</v>
      </c>
      <c r="AR120" s="2">
        <f t="shared" si="24"/>
        <v>-0.15448362710017852</v>
      </c>
      <c r="AS120" s="2">
        <f t="shared" si="24"/>
        <v>-0.27788182584038013</v>
      </c>
      <c r="AT120" s="2">
        <f t="shared" si="24"/>
        <v>-0.14969286665435272</v>
      </c>
    </row>
    <row r="121" spans="4:46" x14ac:dyDescent="0.35">
      <c r="D121" s="6">
        <f t="shared" si="13"/>
        <v>-0.22549572627819617</v>
      </c>
      <c r="E121" s="2">
        <f t="shared" si="20"/>
        <v>47.930515079079207</v>
      </c>
      <c r="F121" t="s">
        <v>246</v>
      </c>
      <c r="G121" s="2">
        <f t="shared" si="22"/>
        <v>-0.15028940886494976</v>
      </c>
      <c r="H121" s="2">
        <f t="shared" si="22"/>
        <v>-0.23367355903218051</v>
      </c>
      <c r="I121" s="2">
        <f t="shared" si="22"/>
        <v>-0.13178659619107105</v>
      </c>
      <c r="J121" s="2">
        <f t="shared" si="22"/>
        <v>-7.6997570151429801E-2</v>
      </c>
      <c r="K121" s="2">
        <f t="shared" si="22"/>
        <v>-5.6479907754479065E-2</v>
      </c>
      <c r="L121" s="2">
        <f t="shared" si="22"/>
        <v>-5.7829526630849094E-2</v>
      </c>
      <c r="M121" s="2">
        <f t="shared" si="22"/>
        <v>-8.6448481362471394E-2</v>
      </c>
      <c r="N121" s="2">
        <f t="shared" si="22"/>
        <v>-0.1569258734040829</v>
      </c>
      <c r="O121" s="2">
        <f t="shared" si="22"/>
        <v>-0.25203329227704202</v>
      </c>
      <c r="P121" s="2">
        <f t="shared" si="22"/>
        <v>-0.17437613998984411</v>
      </c>
      <c r="Q121" s="2">
        <f t="shared" si="22"/>
        <v>-0.18938877091862949</v>
      </c>
      <c r="R121" s="2">
        <f t="shared" si="22"/>
        <v>-0.24965499516659903</v>
      </c>
      <c r="S121" s="2">
        <f t="shared" si="22"/>
        <v>-0.14816917956648157</v>
      </c>
      <c r="T121" s="2">
        <f t="shared" si="22"/>
        <v>-8.604329857739941E-2</v>
      </c>
      <c r="U121" s="2">
        <f t="shared" si="22"/>
        <v>-6.0899933601555968E-2</v>
      </c>
      <c r="V121" s="2">
        <f t="shared" si="22"/>
        <v>-6.2028304609431345E-2</v>
      </c>
      <c r="W121" s="2">
        <f t="shared" si="21"/>
        <v>-9.1803412567425677E-2</v>
      </c>
      <c r="X121" s="2">
        <f t="shared" si="21"/>
        <v>-0.15860956681932684</v>
      </c>
      <c r="Y121" s="2">
        <f t="shared" si="21"/>
        <v>-0.25220671393437116</v>
      </c>
      <c r="Z121" s="2">
        <f t="shared" si="21"/>
        <v>-0.19552187226250628</v>
      </c>
      <c r="AA121" s="2">
        <f t="shared" si="21"/>
        <v>-0.18955987626015891</v>
      </c>
      <c r="AB121" s="2">
        <f t="shared" si="21"/>
        <v>-0.26916496612198626</v>
      </c>
      <c r="AC121" s="2">
        <f t="shared" si="21"/>
        <v>-0.1571319296180001</v>
      </c>
      <c r="AD121" s="2">
        <f t="shared" si="21"/>
        <v>-9.0457870151369107E-2</v>
      </c>
      <c r="AE121" s="2">
        <f t="shared" si="21"/>
        <v>-5.8739106554246773E-2</v>
      </c>
      <c r="AF121" s="2">
        <f t="shared" si="24"/>
        <v>-5.6232955852406244E-2</v>
      </c>
      <c r="AG121" s="2">
        <f t="shared" si="24"/>
        <v>-7.7788965081049766E-2</v>
      </c>
      <c r="AH121" s="2">
        <f t="shared" si="24"/>
        <v>-0.13642637190750007</v>
      </c>
      <c r="AI121" s="2">
        <f t="shared" si="24"/>
        <v>-0.23476536751698779</v>
      </c>
      <c r="AJ121" s="2">
        <f t="shared" si="24"/>
        <v>-0.16992206641668642</v>
      </c>
      <c r="AK121" s="2">
        <f t="shared" si="24"/>
        <v>-0.15488347455216067</v>
      </c>
      <c r="AL121" s="2">
        <f t="shared" si="24"/>
        <v>-0.29414230110689027</v>
      </c>
      <c r="AM121" s="2">
        <f t="shared" si="24"/>
        <v>-0.15255111939519289</v>
      </c>
      <c r="AN121" s="2">
        <f t="shared" si="24"/>
        <v>-8.0310226385817557E-2</v>
      </c>
      <c r="AO121" s="2">
        <f t="shared" si="24"/>
        <v>-5.1328176035970195E-2</v>
      </c>
      <c r="AP121" s="2">
        <f t="shared" si="24"/>
        <v>-5.1320322578979699E-2</v>
      </c>
      <c r="AQ121" s="2">
        <f t="shared" si="24"/>
        <v>-7.450289994971665E-2</v>
      </c>
      <c r="AR121" s="2">
        <f t="shared" si="24"/>
        <v>-0.15448362710017852</v>
      </c>
      <c r="AS121" s="2">
        <f t="shared" si="24"/>
        <v>-0.27788182584038013</v>
      </c>
      <c r="AT121" s="2">
        <f t="shared" si="24"/>
        <v>-0.14969286665435272</v>
      </c>
    </row>
    <row r="122" spans="4:46" x14ac:dyDescent="0.35">
      <c r="D122" s="6">
        <f t="shared" si="13"/>
        <v>-0.28076537314801076</v>
      </c>
      <c r="E122" s="2">
        <f>$E$24</f>
        <v>68.478011722715223</v>
      </c>
      <c r="F122" t="s">
        <v>247</v>
      </c>
      <c r="G122" s="2">
        <f t="shared" si="22"/>
        <v>-0.25285653663600322</v>
      </c>
      <c r="H122" s="2">
        <f t="shared" si="22"/>
        <v>-0.40812909922625584</v>
      </c>
      <c r="I122" s="2">
        <f t="shared" si="22"/>
        <v>-0.23003016671989437</v>
      </c>
      <c r="J122" s="2">
        <f t="shared" si="22"/>
        <v>-0.13435563973540485</v>
      </c>
      <c r="K122" s="2">
        <f t="shared" si="22"/>
        <v>-9.8528816439982139E-2</v>
      </c>
      <c r="L122" s="2">
        <f t="shared" si="22"/>
        <v>-0.1008836519422918</v>
      </c>
      <c r="M122" s="2">
        <f t="shared" si="22"/>
        <v>-0.15084576893337168</v>
      </c>
      <c r="N122" s="2">
        <f t="shared" si="22"/>
        <v>-0.27397649167553528</v>
      </c>
      <c r="O122" s="2">
        <f t="shared" si="22"/>
        <v>-0.44024206275149341</v>
      </c>
      <c r="P122" s="2">
        <f t="shared" si="22"/>
        <v>-0.29341760705011116</v>
      </c>
      <c r="Q122" s="2">
        <f t="shared" si="22"/>
        <v>-0.31869319233716698</v>
      </c>
      <c r="R122" s="2">
        <f t="shared" si="22"/>
        <v>-0.43150997695009852</v>
      </c>
      <c r="S122" s="2">
        <f t="shared" si="22"/>
        <v>-0.25596944510536473</v>
      </c>
      <c r="T122" s="2">
        <f t="shared" si="22"/>
        <v>-0.14858922181381545</v>
      </c>
      <c r="U122" s="2">
        <f t="shared" si="22"/>
        <v>-0.10514590694831034</v>
      </c>
      <c r="V122" s="2">
        <f t="shared" si="22"/>
        <v>-0.10709407972914575</v>
      </c>
      <c r="W122" s="2">
        <f t="shared" si="21"/>
        <v>-0.15854621107542588</v>
      </c>
      <c r="X122" s="2">
        <f t="shared" si="21"/>
        <v>-0.27402309383410073</v>
      </c>
      <c r="Y122" s="2">
        <f t="shared" si="21"/>
        <v>-0.4359457131413938</v>
      </c>
      <c r="Z122" s="2">
        <f t="shared" si="21"/>
        <v>-0.32903219815187468</v>
      </c>
      <c r="AA122" s="2">
        <f t="shared" si="21"/>
        <v>-0.31899910759619871</v>
      </c>
      <c r="AB122" s="2">
        <f t="shared" si="21"/>
        <v>-0.46820452034796378</v>
      </c>
      <c r="AC122" s="2">
        <f t="shared" si="21"/>
        <v>-0.27315729989921844</v>
      </c>
      <c r="AD122" s="2">
        <f t="shared" si="21"/>
        <v>-0.15717705018719916</v>
      </c>
      <c r="AE122" s="2">
        <f t="shared" si="21"/>
        <v>-0.10203339656737061</v>
      </c>
      <c r="AF122" s="2">
        <f t="shared" si="24"/>
        <v>-9.767949676030202E-2</v>
      </c>
      <c r="AG122" s="2">
        <f t="shared" si="24"/>
        <v>-0.13515396408300095</v>
      </c>
      <c r="AH122" s="2">
        <f t="shared" si="24"/>
        <v>-0.23712128887722692</v>
      </c>
      <c r="AI122" s="2">
        <f t="shared" si="24"/>
        <v>-0.40826449328777265</v>
      </c>
      <c r="AJ122" s="2">
        <f t="shared" si="24"/>
        <v>-0.28592369541102286</v>
      </c>
      <c r="AK122" s="2">
        <f t="shared" si="24"/>
        <v>-0.26060093204871304</v>
      </c>
      <c r="AL122" s="2">
        <f t="shared" si="24"/>
        <v>-0.52398373931720232</v>
      </c>
      <c r="AM122" s="2">
        <f t="shared" si="24"/>
        <v>-0.27154074620039564</v>
      </c>
      <c r="AN122" s="2">
        <f t="shared" si="24"/>
        <v>-0.14287960673500691</v>
      </c>
      <c r="AO122" s="2">
        <f t="shared" si="24"/>
        <v>-9.1289932520795425E-2</v>
      </c>
      <c r="AP122" s="2">
        <f t="shared" si="24"/>
        <v>-9.1275214973000007E-2</v>
      </c>
      <c r="AQ122" s="2">
        <f t="shared" si="24"/>
        <v>-0.1325412620848942</v>
      </c>
      <c r="AR122" s="2">
        <f t="shared" si="24"/>
        <v>-0.27498060679486569</v>
      </c>
      <c r="AS122" s="2">
        <f t="shared" si="24"/>
        <v>-0.49496509128366134</v>
      </c>
      <c r="AT122" s="2">
        <f t="shared" si="24"/>
        <v>-0.25186814497974735</v>
      </c>
    </row>
    <row r="123" spans="4:46" x14ac:dyDescent="0.35">
      <c r="D123" s="6">
        <f t="shared" si="13"/>
        <v>-0.25619519148503106</v>
      </c>
      <c r="E123" s="2">
        <f>$E$24</f>
        <v>68.478011722715223</v>
      </c>
      <c r="F123" t="s">
        <v>248</v>
      </c>
      <c r="G123" s="2">
        <f t="shared" si="22"/>
        <v>-0.25285653663600322</v>
      </c>
      <c r="H123" s="2">
        <f t="shared" si="22"/>
        <v>-0.40812909922625584</v>
      </c>
      <c r="I123" s="2">
        <f t="shared" si="22"/>
        <v>-0.23003016671989437</v>
      </c>
      <c r="J123" s="2">
        <f t="shared" si="22"/>
        <v>-0.13435563973540485</v>
      </c>
      <c r="K123" s="2">
        <f t="shared" si="22"/>
        <v>-9.8528816439982139E-2</v>
      </c>
      <c r="L123" s="2">
        <f t="shared" si="22"/>
        <v>-0.1008836519422918</v>
      </c>
      <c r="M123" s="2">
        <f t="shared" si="22"/>
        <v>-0.15084576893337168</v>
      </c>
      <c r="N123" s="2">
        <f t="shared" si="22"/>
        <v>-0.27397649167553528</v>
      </c>
      <c r="O123" s="2">
        <f t="shared" si="22"/>
        <v>-0.44024206275149341</v>
      </c>
      <c r="P123" s="2">
        <f t="shared" si="22"/>
        <v>-0.29341760705011116</v>
      </c>
      <c r="Q123" s="2">
        <f t="shared" si="22"/>
        <v>-0.31869319233716698</v>
      </c>
      <c r="R123" s="2">
        <f t="shared" si="22"/>
        <v>-0.43150997695009852</v>
      </c>
      <c r="S123" s="2">
        <f t="shared" si="22"/>
        <v>-0.25596944510536473</v>
      </c>
      <c r="T123" s="2">
        <f t="shared" si="22"/>
        <v>-0.14858922181381545</v>
      </c>
      <c r="U123" s="2">
        <f t="shared" si="22"/>
        <v>-0.10514590694831034</v>
      </c>
      <c r="V123" s="2">
        <f t="shared" si="22"/>
        <v>-0.10709407972914575</v>
      </c>
      <c r="W123" s="2">
        <f t="shared" si="21"/>
        <v>-0.15854621107542588</v>
      </c>
      <c r="X123" s="2">
        <f t="shared" si="21"/>
        <v>-0.27402309383410073</v>
      </c>
      <c r="Y123" s="2">
        <f t="shared" si="21"/>
        <v>-0.4359457131413938</v>
      </c>
      <c r="Z123" s="2">
        <f t="shared" si="21"/>
        <v>-0.32903219815187468</v>
      </c>
      <c r="AA123" s="2">
        <f t="shared" si="21"/>
        <v>-0.31899910759619871</v>
      </c>
      <c r="AB123" s="2">
        <f t="shared" si="21"/>
        <v>-0.46820452034796378</v>
      </c>
      <c r="AC123" s="2">
        <f t="shared" si="21"/>
        <v>-0.27315729989921844</v>
      </c>
      <c r="AD123" s="2">
        <f t="shared" si="21"/>
        <v>-0.15717705018719916</v>
      </c>
      <c r="AE123" s="2">
        <f t="shared" si="21"/>
        <v>-0.10203339656737061</v>
      </c>
      <c r="AF123" s="2">
        <f t="shared" si="24"/>
        <v>-9.767949676030202E-2</v>
      </c>
      <c r="AG123" s="2">
        <f t="shared" si="24"/>
        <v>-0.13515396408300095</v>
      </c>
      <c r="AH123" s="2">
        <f t="shared" si="24"/>
        <v>-0.23712128887722692</v>
      </c>
      <c r="AI123" s="2">
        <f t="shared" si="24"/>
        <v>-0.40826449328777265</v>
      </c>
      <c r="AJ123" s="2">
        <f t="shared" si="24"/>
        <v>-0.28592369541102286</v>
      </c>
      <c r="AK123" s="2">
        <f t="shared" si="24"/>
        <v>-0.26060093204871304</v>
      </c>
      <c r="AL123" s="2">
        <f t="shared" si="24"/>
        <v>-0.52398373931720232</v>
      </c>
      <c r="AM123" s="2">
        <f t="shared" si="24"/>
        <v>-0.27154074620039564</v>
      </c>
      <c r="AN123" s="2">
        <f t="shared" si="24"/>
        <v>-0.14287960673500691</v>
      </c>
      <c r="AO123" s="2">
        <f t="shared" si="24"/>
        <v>-9.1289932520795425E-2</v>
      </c>
      <c r="AP123" s="2">
        <f t="shared" si="24"/>
        <v>-9.1275214973000007E-2</v>
      </c>
      <c r="AQ123" s="2">
        <f t="shared" si="24"/>
        <v>-0.1325412620848942</v>
      </c>
      <c r="AR123" s="2">
        <f t="shared" si="24"/>
        <v>-0.27498060679486569</v>
      </c>
      <c r="AS123" s="2">
        <f t="shared" si="24"/>
        <v>-0.49496509128366134</v>
      </c>
      <c r="AT123" s="2">
        <f t="shared" si="24"/>
        <v>-0.25186814497974735</v>
      </c>
    </row>
    <row r="124" spans="4:46" x14ac:dyDescent="0.35">
      <c r="D124" s="6">
        <f t="shared" si="13"/>
        <v>-0.18376808306786957</v>
      </c>
      <c r="E124" s="2">
        <f>$E$22</f>
        <v>36.502504993614721</v>
      </c>
      <c r="F124" t="s">
        <v>249</v>
      </c>
      <c r="G124" s="2">
        <f t="shared" si="22"/>
        <v>-0.1031489540580251</v>
      </c>
      <c r="H124" s="2">
        <f t="shared" si="22"/>
        <v>-0.15593679851179038</v>
      </c>
      <c r="I124" s="2">
        <f t="shared" si="22"/>
        <v>-8.7987931607128103E-2</v>
      </c>
      <c r="J124" s="2">
        <f t="shared" si="22"/>
        <v>-5.1420138272117964E-2</v>
      </c>
      <c r="K124" s="2">
        <f t="shared" si="22"/>
        <v>-3.7725506270526836E-2</v>
      </c>
      <c r="L124" s="2">
        <f t="shared" si="22"/>
        <v>-3.8626849448535054E-2</v>
      </c>
      <c r="M124" s="2">
        <f t="shared" si="22"/>
        <v>-5.7731920174988224E-2</v>
      </c>
      <c r="N124" s="2">
        <f t="shared" si="22"/>
        <v>-0.10475261470352341</v>
      </c>
      <c r="O124" s="2">
        <f t="shared" si="22"/>
        <v>-0.16817503996024369</v>
      </c>
      <c r="P124" s="2">
        <f t="shared" si="22"/>
        <v>-0.11966985643220945</v>
      </c>
      <c r="Q124" s="2">
        <f t="shared" si="22"/>
        <v>-0.12996840726849576</v>
      </c>
      <c r="R124" s="2">
        <f t="shared" si="22"/>
        <v>-0.16794524479987477</v>
      </c>
      <c r="S124" s="2">
        <f t="shared" si="22"/>
        <v>-9.9713299558024715E-2</v>
      </c>
      <c r="T124" s="2">
        <f t="shared" si="22"/>
        <v>-5.7920724805010954E-2</v>
      </c>
      <c r="U124" s="2">
        <f t="shared" si="22"/>
        <v>-4.1002068893949785E-2</v>
      </c>
      <c r="V124" s="2">
        <f t="shared" si="22"/>
        <v>-4.1761766697654114E-2</v>
      </c>
      <c r="W124" s="2">
        <f t="shared" si="21"/>
        <v>-6.1795292004454265E-2</v>
      </c>
      <c r="X124" s="2">
        <f t="shared" si="21"/>
        <v>-0.10673420829677803</v>
      </c>
      <c r="Y124" s="2">
        <f t="shared" si="21"/>
        <v>-0.1696543146499695</v>
      </c>
      <c r="Z124" s="2">
        <f t="shared" si="21"/>
        <v>-0.13417175903267067</v>
      </c>
      <c r="AA124" s="2">
        <f t="shared" si="21"/>
        <v>-0.1300804955759321</v>
      </c>
      <c r="AB124" s="2">
        <f t="shared" si="21"/>
        <v>-0.18018836848055861</v>
      </c>
      <c r="AC124" s="2">
        <f t="shared" si="21"/>
        <v>-0.1052396870141179</v>
      </c>
      <c r="AD124" s="2">
        <f t="shared" si="21"/>
        <v>-6.0606555381172551E-2</v>
      </c>
      <c r="AE124" s="2">
        <f t="shared" si="21"/>
        <v>-3.9363960866155678E-2</v>
      </c>
      <c r="AF124" s="2">
        <f t="shared" si="24"/>
        <v>-3.768463331249574E-2</v>
      </c>
      <c r="AG124" s="2">
        <f t="shared" si="24"/>
        <v>-5.2121370271068258E-2</v>
      </c>
      <c r="AH124" s="2">
        <f t="shared" si="24"/>
        <v>-9.1384391288903827E-2</v>
      </c>
      <c r="AI124" s="2">
        <f t="shared" si="24"/>
        <v>-0.15719060222749809</v>
      </c>
      <c r="AJ124" s="2">
        <f t="shared" si="24"/>
        <v>-0.11661289517865746</v>
      </c>
      <c r="AK124" s="2">
        <f t="shared" si="24"/>
        <v>-0.10629756400261779</v>
      </c>
      <c r="AL124" s="2">
        <f t="shared" si="24"/>
        <v>-0.19325300957074104</v>
      </c>
      <c r="AM124" s="2">
        <f t="shared" si="24"/>
        <v>-0.10029005506276328</v>
      </c>
      <c r="AN124" s="2">
        <f t="shared" si="24"/>
        <v>-5.2818979693742642E-2</v>
      </c>
      <c r="AO124" s="2">
        <f t="shared" si="24"/>
        <v>-3.3766115021859298E-2</v>
      </c>
      <c r="AP124" s="2">
        <f t="shared" si="24"/>
        <v>-3.376117092418638E-2</v>
      </c>
      <c r="AQ124" s="2">
        <f t="shared" si="24"/>
        <v>-4.9001520284050651E-2</v>
      </c>
      <c r="AR124" s="2">
        <f t="shared" si="24"/>
        <v>-0.10156052298794543</v>
      </c>
      <c r="AS124" s="2">
        <f t="shared" si="24"/>
        <v>-0.18258530254828551</v>
      </c>
      <c r="AT124" s="2">
        <f t="shared" si="24"/>
        <v>-0.10273499908510382</v>
      </c>
    </row>
    <row r="125" spans="4:46" x14ac:dyDescent="0.35">
      <c r="D125" s="6">
        <f t="shared" si="13"/>
        <v>-9.6718651748895476E-2</v>
      </c>
      <c r="E125" s="2">
        <f t="shared" ref="E125:E131" si="25">$E$22</f>
        <v>36.502504993614721</v>
      </c>
      <c r="F125" t="s">
        <v>250</v>
      </c>
      <c r="G125" s="2">
        <f t="shared" si="22"/>
        <v>-0.1031489540580251</v>
      </c>
      <c r="H125" s="2">
        <f t="shared" si="22"/>
        <v>-0.15593679851179038</v>
      </c>
      <c r="I125" s="2">
        <f t="shared" si="22"/>
        <v>-8.7987931607128103E-2</v>
      </c>
      <c r="J125" s="2">
        <f t="shared" si="22"/>
        <v>-5.1420138272117964E-2</v>
      </c>
      <c r="K125" s="2">
        <f t="shared" si="22"/>
        <v>-3.7725506270526836E-2</v>
      </c>
      <c r="L125" s="2">
        <f t="shared" si="22"/>
        <v>-3.8626849448535054E-2</v>
      </c>
      <c r="M125" s="2">
        <f t="shared" si="22"/>
        <v>-5.7731920174988224E-2</v>
      </c>
      <c r="N125" s="2">
        <f t="shared" si="22"/>
        <v>-0.10475261470352341</v>
      </c>
      <c r="O125" s="2">
        <f t="shared" si="22"/>
        <v>-0.16817503996024369</v>
      </c>
      <c r="P125" s="2">
        <f t="shared" si="22"/>
        <v>-0.11966985643220945</v>
      </c>
      <c r="Q125" s="2">
        <f t="shared" si="22"/>
        <v>-0.12996840726849576</v>
      </c>
      <c r="R125" s="2">
        <f t="shared" si="22"/>
        <v>-0.16794524479987477</v>
      </c>
      <c r="S125" s="2">
        <f t="shared" si="22"/>
        <v>-9.9713299558024715E-2</v>
      </c>
      <c r="T125" s="2">
        <f t="shared" si="22"/>
        <v>-5.7920724805010954E-2</v>
      </c>
      <c r="U125" s="2">
        <f t="shared" si="22"/>
        <v>-4.1002068893949785E-2</v>
      </c>
      <c r="V125" s="2">
        <f t="shared" si="22"/>
        <v>-4.1761766697654114E-2</v>
      </c>
      <c r="W125" s="2">
        <f t="shared" si="21"/>
        <v>-6.1795292004454265E-2</v>
      </c>
      <c r="X125" s="2">
        <f t="shared" si="21"/>
        <v>-0.10673420829677803</v>
      </c>
      <c r="Y125" s="2">
        <f t="shared" si="21"/>
        <v>-0.1696543146499695</v>
      </c>
      <c r="Z125" s="2">
        <f t="shared" si="21"/>
        <v>-0.13417175903267067</v>
      </c>
      <c r="AA125" s="2">
        <f t="shared" si="21"/>
        <v>-0.1300804955759321</v>
      </c>
      <c r="AB125" s="2">
        <f t="shared" si="21"/>
        <v>-0.18018836848055861</v>
      </c>
      <c r="AC125" s="2">
        <f t="shared" si="21"/>
        <v>-0.1052396870141179</v>
      </c>
      <c r="AD125" s="2">
        <f t="shared" si="21"/>
        <v>-6.0606555381172551E-2</v>
      </c>
      <c r="AE125" s="2">
        <f t="shared" si="21"/>
        <v>-3.9363960866155678E-2</v>
      </c>
      <c r="AF125" s="2">
        <f t="shared" si="24"/>
        <v>-3.768463331249574E-2</v>
      </c>
      <c r="AG125" s="2">
        <f t="shared" si="24"/>
        <v>-5.2121370271068258E-2</v>
      </c>
      <c r="AH125" s="2">
        <f t="shared" si="24"/>
        <v>-9.1384391288903827E-2</v>
      </c>
      <c r="AI125" s="2">
        <f t="shared" si="24"/>
        <v>-0.15719060222749809</v>
      </c>
      <c r="AJ125" s="2">
        <f t="shared" si="24"/>
        <v>-0.11661289517865746</v>
      </c>
      <c r="AK125" s="2">
        <f t="shared" si="24"/>
        <v>-0.10629756400261779</v>
      </c>
      <c r="AL125" s="2">
        <f t="shared" si="24"/>
        <v>-0.19325300957074104</v>
      </c>
      <c r="AM125" s="2">
        <f t="shared" si="24"/>
        <v>-0.10029005506276328</v>
      </c>
      <c r="AN125" s="2">
        <f t="shared" si="24"/>
        <v>-5.2818979693742642E-2</v>
      </c>
      <c r="AO125" s="2">
        <f t="shared" si="24"/>
        <v>-3.3766115021859298E-2</v>
      </c>
      <c r="AP125" s="2">
        <f t="shared" si="24"/>
        <v>-3.376117092418638E-2</v>
      </c>
      <c r="AQ125" s="2">
        <f t="shared" si="24"/>
        <v>-4.9001520284050651E-2</v>
      </c>
      <c r="AR125" s="2">
        <f t="shared" si="24"/>
        <v>-0.10156052298794543</v>
      </c>
      <c r="AS125" s="2">
        <f t="shared" si="24"/>
        <v>-0.18258530254828551</v>
      </c>
      <c r="AT125" s="2">
        <f t="shared" si="24"/>
        <v>-0.10273499908510382</v>
      </c>
    </row>
    <row r="126" spans="4:46" x14ac:dyDescent="0.35">
      <c r="D126" s="6">
        <f t="shared" si="13"/>
        <v>-5.1401811439912029E-2</v>
      </c>
      <c r="E126" s="2">
        <f t="shared" si="25"/>
        <v>36.502504993614721</v>
      </c>
      <c r="F126" t="s">
        <v>251</v>
      </c>
      <c r="G126" s="2">
        <f t="shared" si="22"/>
        <v>-0.1031489540580251</v>
      </c>
      <c r="H126" s="2">
        <f t="shared" si="22"/>
        <v>-0.15593679851179038</v>
      </c>
      <c r="I126" s="2">
        <f t="shared" si="22"/>
        <v>-8.7987931607128103E-2</v>
      </c>
      <c r="J126" s="2">
        <f t="shared" si="22"/>
        <v>-5.1420138272117964E-2</v>
      </c>
      <c r="K126" s="2">
        <f t="shared" si="22"/>
        <v>-3.7725506270526836E-2</v>
      </c>
      <c r="L126" s="2">
        <f t="shared" si="22"/>
        <v>-3.8626849448535054E-2</v>
      </c>
      <c r="M126" s="2">
        <f t="shared" si="22"/>
        <v>-5.7731920174988224E-2</v>
      </c>
      <c r="N126" s="2">
        <f t="shared" si="22"/>
        <v>-0.10475261470352341</v>
      </c>
      <c r="O126" s="2">
        <f t="shared" si="22"/>
        <v>-0.16817503996024369</v>
      </c>
      <c r="P126" s="2">
        <f t="shared" si="22"/>
        <v>-0.11966985643220945</v>
      </c>
      <c r="Q126" s="2">
        <f t="shared" si="22"/>
        <v>-0.12996840726849576</v>
      </c>
      <c r="R126" s="2">
        <f t="shared" si="22"/>
        <v>-0.16794524479987477</v>
      </c>
      <c r="S126" s="2">
        <f t="shared" si="22"/>
        <v>-9.9713299558024715E-2</v>
      </c>
      <c r="T126" s="2">
        <f t="shared" si="22"/>
        <v>-5.7920724805010954E-2</v>
      </c>
      <c r="U126" s="2">
        <f t="shared" si="22"/>
        <v>-4.1002068893949785E-2</v>
      </c>
      <c r="V126" s="2">
        <f t="shared" si="22"/>
        <v>-4.1761766697654114E-2</v>
      </c>
      <c r="W126" s="2">
        <f t="shared" si="21"/>
        <v>-6.1795292004454265E-2</v>
      </c>
      <c r="X126" s="2">
        <f t="shared" si="21"/>
        <v>-0.10673420829677803</v>
      </c>
      <c r="Y126" s="2">
        <f t="shared" si="21"/>
        <v>-0.1696543146499695</v>
      </c>
      <c r="Z126" s="2">
        <f t="shared" si="21"/>
        <v>-0.13417175903267067</v>
      </c>
      <c r="AA126" s="2">
        <f t="shared" si="21"/>
        <v>-0.1300804955759321</v>
      </c>
      <c r="AB126" s="2">
        <f t="shared" si="21"/>
        <v>-0.18018836848055861</v>
      </c>
      <c r="AC126" s="2">
        <f t="shared" si="21"/>
        <v>-0.1052396870141179</v>
      </c>
      <c r="AD126" s="2">
        <f t="shared" si="21"/>
        <v>-6.0606555381172551E-2</v>
      </c>
      <c r="AE126" s="2">
        <f t="shared" si="21"/>
        <v>-3.9363960866155678E-2</v>
      </c>
      <c r="AF126" s="2">
        <f t="shared" si="24"/>
        <v>-3.768463331249574E-2</v>
      </c>
      <c r="AG126" s="2">
        <f t="shared" si="24"/>
        <v>-5.2121370271068258E-2</v>
      </c>
      <c r="AH126" s="2">
        <f t="shared" si="24"/>
        <v>-9.1384391288903827E-2</v>
      </c>
      <c r="AI126" s="2">
        <f t="shared" si="24"/>
        <v>-0.15719060222749809</v>
      </c>
      <c r="AJ126" s="2">
        <f t="shared" si="24"/>
        <v>-0.11661289517865746</v>
      </c>
      <c r="AK126" s="2">
        <f t="shared" si="24"/>
        <v>-0.10629756400261779</v>
      </c>
      <c r="AL126" s="2">
        <f t="shared" si="24"/>
        <v>-0.19325300957074104</v>
      </c>
      <c r="AM126" s="2">
        <f t="shared" si="24"/>
        <v>-0.10029005506276328</v>
      </c>
      <c r="AN126" s="2">
        <f t="shared" si="24"/>
        <v>-5.2818979693742642E-2</v>
      </c>
      <c r="AO126" s="2">
        <f t="shared" si="24"/>
        <v>-3.3766115021859298E-2</v>
      </c>
      <c r="AP126" s="2">
        <f t="shared" si="24"/>
        <v>-3.376117092418638E-2</v>
      </c>
      <c r="AQ126" s="2">
        <f t="shared" si="24"/>
        <v>-4.9001520284050651E-2</v>
      </c>
      <c r="AR126" s="2">
        <f t="shared" si="24"/>
        <v>-0.10156052298794543</v>
      </c>
      <c r="AS126" s="2">
        <f t="shared" si="24"/>
        <v>-0.18258530254828551</v>
      </c>
      <c r="AT126" s="2">
        <f t="shared" si="24"/>
        <v>-0.10273499908510382</v>
      </c>
    </row>
    <row r="127" spans="4:46" x14ac:dyDescent="0.35">
      <c r="D127" s="6">
        <f t="shared" si="13"/>
        <v>-3.303927261652137E-2</v>
      </c>
      <c r="E127" s="2">
        <f t="shared" si="25"/>
        <v>36.502504993614721</v>
      </c>
      <c r="F127" t="s">
        <v>252</v>
      </c>
      <c r="G127" s="2">
        <f t="shared" si="22"/>
        <v>-0.1031489540580251</v>
      </c>
      <c r="H127" s="2">
        <f t="shared" si="22"/>
        <v>-0.15593679851179038</v>
      </c>
      <c r="I127" s="2">
        <f t="shared" si="22"/>
        <v>-8.7987931607128103E-2</v>
      </c>
      <c r="J127" s="2">
        <f t="shared" si="22"/>
        <v>-5.1420138272117964E-2</v>
      </c>
      <c r="K127" s="2">
        <f t="shared" si="22"/>
        <v>-3.7725506270526836E-2</v>
      </c>
      <c r="L127" s="2">
        <f t="shared" si="22"/>
        <v>-3.8626849448535054E-2</v>
      </c>
      <c r="M127" s="2">
        <f t="shared" si="22"/>
        <v>-5.7731920174988224E-2</v>
      </c>
      <c r="N127" s="2">
        <f t="shared" si="22"/>
        <v>-0.10475261470352341</v>
      </c>
      <c r="O127" s="2">
        <f t="shared" si="22"/>
        <v>-0.16817503996024369</v>
      </c>
      <c r="P127" s="2">
        <f t="shared" si="22"/>
        <v>-0.11966985643220945</v>
      </c>
      <c r="Q127" s="2">
        <f t="shared" si="22"/>
        <v>-0.12996840726849576</v>
      </c>
      <c r="R127" s="2">
        <f t="shared" si="22"/>
        <v>-0.16794524479987477</v>
      </c>
      <c r="S127" s="2">
        <f t="shared" si="22"/>
        <v>-9.9713299558024715E-2</v>
      </c>
      <c r="T127" s="2">
        <f t="shared" si="22"/>
        <v>-5.7920724805010954E-2</v>
      </c>
      <c r="U127" s="2">
        <f t="shared" si="22"/>
        <v>-4.1002068893949785E-2</v>
      </c>
      <c r="V127" s="2">
        <f t="shared" si="22"/>
        <v>-4.1761766697654114E-2</v>
      </c>
      <c r="W127" s="2">
        <f t="shared" si="21"/>
        <v>-6.1795292004454265E-2</v>
      </c>
      <c r="X127" s="2">
        <f t="shared" si="21"/>
        <v>-0.10673420829677803</v>
      </c>
      <c r="Y127" s="2">
        <f t="shared" si="21"/>
        <v>-0.1696543146499695</v>
      </c>
      <c r="Z127" s="2">
        <f t="shared" si="21"/>
        <v>-0.13417175903267067</v>
      </c>
      <c r="AA127" s="2">
        <f t="shared" si="21"/>
        <v>-0.1300804955759321</v>
      </c>
      <c r="AB127" s="2">
        <f t="shared" si="21"/>
        <v>-0.18018836848055861</v>
      </c>
      <c r="AC127" s="2">
        <f t="shared" si="21"/>
        <v>-0.1052396870141179</v>
      </c>
      <c r="AD127" s="2">
        <f t="shared" si="21"/>
        <v>-6.0606555381172551E-2</v>
      </c>
      <c r="AE127" s="2">
        <f t="shared" si="21"/>
        <v>-3.9363960866155678E-2</v>
      </c>
      <c r="AF127" s="2">
        <f t="shared" si="24"/>
        <v>-3.768463331249574E-2</v>
      </c>
      <c r="AG127" s="2">
        <f t="shared" si="24"/>
        <v>-5.2121370271068258E-2</v>
      </c>
      <c r="AH127" s="2">
        <f t="shared" si="24"/>
        <v>-9.1384391288903827E-2</v>
      </c>
      <c r="AI127" s="2">
        <f t="shared" si="24"/>
        <v>-0.15719060222749809</v>
      </c>
      <c r="AJ127" s="2">
        <f t="shared" si="24"/>
        <v>-0.11661289517865746</v>
      </c>
      <c r="AK127" s="2">
        <f t="shared" si="24"/>
        <v>-0.10629756400261779</v>
      </c>
      <c r="AL127" s="2">
        <f t="shared" si="24"/>
        <v>-0.19325300957074104</v>
      </c>
      <c r="AM127" s="2">
        <f t="shared" si="24"/>
        <v>-0.10029005506276328</v>
      </c>
      <c r="AN127" s="2">
        <f t="shared" si="24"/>
        <v>-5.2818979693742642E-2</v>
      </c>
      <c r="AO127" s="2">
        <f t="shared" si="24"/>
        <v>-3.3766115021859298E-2</v>
      </c>
      <c r="AP127" s="2">
        <f t="shared" si="24"/>
        <v>-3.376117092418638E-2</v>
      </c>
      <c r="AQ127" s="2">
        <f t="shared" si="24"/>
        <v>-4.9001520284050651E-2</v>
      </c>
      <c r="AR127" s="2">
        <f t="shared" si="24"/>
        <v>-0.10156052298794543</v>
      </c>
      <c r="AS127" s="2">
        <f t="shared" si="24"/>
        <v>-0.18258530254828551</v>
      </c>
      <c r="AT127" s="2">
        <f t="shared" si="24"/>
        <v>-0.10273499908510382</v>
      </c>
    </row>
    <row r="128" spans="4:46" x14ac:dyDescent="0.35">
      <c r="D128" s="6">
        <f t="shared" si="13"/>
        <v>-3.303927261652137E-2</v>
      </c>
      <c r="E128" s="2">
        <f t="shared" si="25"/>
        <v>36.502504993614721</v>
      </c>
      <c r="F128" t="s">
        <v>253</v>
      </c>
      <c r="G128" s="2">
        <f t="shared" si="22"/>
        <v>-0.1031489540580251</v>
      </c>
      <c r="H128" s="2">
        <f t="shared" si="22"/>
        <v>-0.15593679851179038</v>
      </c>
      <c r="I128" s="2">
        <f t="shared" si="22"/>
        <v>-8.7987931607128103E-2</v>
      </c>
      <c r="J128" s="2">
        <f t="shared" si="22"/>
        <v>-5.1420138272117964E-2</v>
      </c>
      <c r="K128" s="2">
        <f t="shared" si="22"/>
        <v>-3.7725506270526836E-2</v>
      </c>
      <c r="L128" s="2">
        <f t="shared" si="22"/>
        <v>-3.8626849448535054E-2</v>
      </c>
      <c r="M128" s="2">
        <f t="shared" si="22"/>
        <v>-5.7731920174988224E-2</v>
      </c>
      <c r="N128" s="2">
        <f t="shared" si="22"/>
        <v>-0.10475261470352341</v>
      </c>
      <c r="O128" s="2">
        <f t="shared" si="22"/>
        <v>-0.16817503996024369</v>
      </c>
      <c r="P128" s="2">
        <f t="shared" si="22"/>
        <v>-0.11966985643220945</v>
      </c>
      <c r="Q128" s="2">
        <f t="shared" si="22"/>
        <v>-0.12996840726849576</v>
      </c>
      <c r="R128" s="2">
        <f t="shared" si="22"/>
        <v>-0.16794524479987477</v>
      </c>
      <c r="S128" s="2">
        <f t="shared" si="22"/>
        <v>-9.9713299558024715E-2</v>
      </c>
      <c r="T128" s="2">
        <f t="shared" si="22"/>
        <v>-5.7920724805010954E-2</v>
      </c>
      <c r="U128" s="2">
        <f t="shared" si="22"/>
        <v>-4.1002068893949785E-2</v>
      </c>
      <c r="V128" s="2">
        <f t="shared" si="22"/>
        <v>-4.1761766697654114E-2</v>
      </c>
      <c r="W128" s="2">
        <f t="shared" si="21"/>
        <v>-6.1795292004454265E-2</v>
      </c>
      <c r="X128" s="2">
        <f t="shared" si="21"/>
        <v>-0.10673420829677803</v>
      </c>
      <c r="Y128" s="2">
        <f t="shared" si="21"/>
        <v>-0.1696543146499695</v>
      </c>
      <c r="Z128" s="2">
        <f t="shared" si="21"/>
        <v>-0.13417175903267067</v>
      </c>
      <c r="AA128" s="2">
        <f t="shared" si="21"/>
        <v>-0.1300804955759321</v>
      </c>
      <c r="AB128" s="2">
        <f t="shared" si="21"/>
        <v>-0.18018836848055861</v>
      </c>
      <c r="AC128" s="2">
        <f t="shared" si="21"/>
        <v>-0.1052396870141179</v>
      </c>
      <c r="AD128" s="2">
        <f t="shared" si="21"/>
        <v>-6.0606555381172551E-2</v>
      </c>
      <c r="AE128" s="2">
        <f t="shared" si="21"/>
        <v>-3.9363960866155678E-2</v>
      </c>
      <c r="AF128" s="2">
        <f t="shared" si="24"/>
        <v>-3.768463331249574E-2</v>
      </c>
      <c r="AG128" s="2">
        <f t="shared" si="24"/>
        <v>-5.2121370271068258E-2</v>
      </c>
      <c r="AH128" s="2">
        <f t="shared" si="24"/>
        <v>-9.1384391288903827E-2</v>
      </c>
      <c r="AI128" s="2">
        <f t="shared" si="24"/>
        <v>-0.15719060222749809</v>
      </c>
      <c r="AJ128" s="2">
        <f t="shared" si="24"/>
        <v>-0.11661289517865746</v>
      </c>
      <c r="AK128" s="2">
        <f t="shared" si="24"/>
        <v>-0.10629756400261779</v>
      </c>
      <c r="AL128" s="2">
        <f t="shared" si="24"/>
        <v>-0.19325300957074104</v>
      </c>
      <c r="AM128" s="2">
        <f t="shared" si="24"/>
        <v>-0.10029005506276328</v>
      </c>
      <c r="AN128" s="2">
        <f t="shared" si="24"/>
        <v>-5.2818979693742642E-2</v>
      </c>
      <c r="AO128" s="2">
        <f t="shared" si="24"/>
        <v>-3.3766115021859298E-2</v>
      </c>
      <c r="AP128" s="2">
        <f t="shared" si="24"/>
        <v>-3.376117092418638E-2</v>
      </c>
      <c r="AQ128" s="2">
        <f t="shared" si="24"/>
        <v>-4.9001520284050651E-2</v>
      </c>
      <c r="AR128" s="2">
        <f t="shared" si="24"/>
        <v>-0.10156052298794543</v>
      </c>
      <c r="AS128" s="2">
        <f t="shared" si="24"/>
        <v>-0.18258530254828551</v>
      </c>
      <c r="AT128" s="2">
        <f t="shared" si="24"/>
        <v>-0.10273499908510382</v>
      </c>
    </row>
    <row r="129" spans="3:46" x14ac:dyDescent="0.35">
      <c r="D129" s="6">
        <f t="shared" si="13"/>
        <v>-4.7728881382061529E-2</v>
      </c>
      <c r="E129" s="2">
        <f t="shared" si="25"/>
        <v>36.502504993614721</v>
      </c>
      <c r="F129" t="s">
        <v>254</v>
      </c>
      <c r="G129" s="2">
        <f t="shared" si="22"/>
        <v>-0.1031489540580251</v>
      </c>
      <c r="H129" s="2">
        <f t="shared" si="22"/>
        <v>-0.15593679851179038</v>
      </c>
      <c r="I129" s="2">
        <f t="shared" si="22"/>
        <v>-8.7987931607128103E-2</v>
      </c>
      <c r="J129" s="2">
        <f t="shared" si="22"/>
        <v>-5.1420138272117964E-2</v>
      </c>
      <c r="K129" s="2">
        <f t="shared" si="22"/>
        <v>-3.7725506270526836E-2</v>
      </c>
      <c r="L129" s="2">
        <f t="shared" si="22"/>
        <v>-3.8626849448535054E-2</v>
      </c>
      <c r="M129" s="2">
        <f t="shared" si="22"/>
        <v>-5.7731920174988224E-2</v>
      </c>
      <c r="N129" s="2">
        <f t="shared" si="22"/>
        <v>-0.10475261470352341</v>
      </c>
      <c r="O129" s="2">
        <f t="shared" si="22"/>
        <v>-0.16817503996024369</v>
      </c>
      <c r="P129" s="2">
        <f t="shared" si="22"/>
        <v>-0.11966985643220945</v>
      </c>
      <c r="Q129" s="2">
        <f t="shared" si="22"/>
        <v>-0.12996840726849576</v>
      </c>
      <c r="R129" s="2">
        <f t="shared" si="22"/>
        <v>-0.16794524479987477</v>
      </c>
      <c r="S129" s="2">
        <f t="shared" si="22"/>
        <v>-9.9713299558024715E-2</v>
      </c>
      <c r="T129" s="2">
        <f t="shared" si="22"/>
        <v>-5.7920724805010954E-2</v>
      </c>
      <c r="U129" s="2">
        <f t="shared" si="22"/>
        <v>-4.1002068893949785E-2</v>
      </c>
      <c r="V129" s="2">
        <f t="shared" si="22"/>
        <v>-4.1761766697654114E-2</v>
      </c>
      <c r="W129" s="2">
        <f t="shared" si="21"/>
        <v>-6.1795292004454265E-2</v>
      </c>
      <c r="X129" s="2">
        <f t="shared" si="21"/>
        <v>-0.10673420829677803</v>
      </c>
      <c r="Y129" s="2">
        <f t="shared" si="21"/>
        <v>-0.1696543146499695</v>
      </c>
      <c r="Z129" s="2">
        <f t="shared" si="21"/>
        <v>-0.13417175903267067</v>
      </c>
      <c r="AA129" s="2">
        <f t="shared" si="21"/>
        <v>-0.1300804955759321</v>
      </c>
      <c r="AB129" s="2">
        <f t="shared" si="21"/>
        <v>-0.18018836848055861</v>
      </c>
      <c r="AC129" s="2">
        <f t="shared" si="21"/>
        <v>-0.1052396870141179</v>
      </c>
      <c r="AD129" s="2">
        <f t="shared" si="21"/>
        <v>-6.0606555381172551E-2</v>
      </c>
      <c r="AE129" s="2">
        <f t="shared" si="21"/>
        <v>-3.9363960866155678E-2</v>
      </c>
      <c r="AF129" s="2">
        <f t="shared" si="24"/>
        <v>-3.768463331249574E-2</v>
      </c>
      <c r="AG129" s="2">
        <f t="shared" si="24"/>
        <v>-5.2121370271068258E-2</v>
      </c>
      <c r="AH129" s="2">
        <f t="shared" si="24"/>
        <v>-9.1384391288903827E-2</v>
      </c>
      <c r="AI129" s="2">
        <f t="shared" si="24"/>
        <v>-0.15719060222749809</v>
      </c>
      <c r="AJ129" s="2">
        <f t="shared" si="24"/>
        <v>-0.11661289517865746</v>
      </c>
      <c r="AK129" s="2">
        <f t="shared" si="24"/>
        <v>-0.10629756400261779</v>
      </c>
      <c r="AL129" s="2">
        <f t="shared" si="24"/>
        <v>-0.19325300957074104</v>
      </c>
      <c r="AM129" s="2">
        <f t="shared" si="24"/>
        <v>-0.10029005506276328</v>
      </c>
      <c r="AN129" s="2">
        <f t="shared" si="24"/>
        <v>-5.2818979693742642E-2</v>
      </c>
      <c r="AO129" s="2">
        <f t="shared" si="24"/>
        <v>-3.3766115021859298E-2</v>
      </c>
      <c r="AP129" s="2">
        <f t="shared" si="24"/>
        <v>-3.376117092418638E-2</v>
      </c>
      <c r="AQ129" s="2">
        <f t="shared" si="24"/>
        <v>-4.9001520284050651E-2</v>
      </c>
      <c r="AR129" s="2">
        <f t="shared" si="24"/>
        <v>-0.10156052298794543</v>
      </c>
      <c r="AS129" s="2">
        <f t="shared" si="24"/>
        <v>-0.18258530254828551</v>
      </c>
      <c r="AT129" s="2">
        <f t="shared" si="24"/>
        <v>-0.10273499908510382</v>
      </c>
    </row>
    <row r="130" spans="3:46" x14ac:dyDescent="0.35">
      <c r="D130" s="6">
        <f t="shared" si="13"/>
        <v>-9.7943877368095053E-2</v>
      </c>
      <c r="E130" s="2">
        <f t="shared" si="25"/>
        <v>36.502504993614721</v>
      </c>
      <c r="F130" t="s">
        <v>255</v>
      </c>
      <c r="G130" s="2">
        <f t="shared" si="22"/>
        <v>-0.1031489540580251</v>
      </c>
      <c r="H130" s="2">
        <f t="shared" si="22"/>
        <v>-0.15593679851179038</v>
      </c>
      <c r="I130" s="2">
        <f t="shared" si="22"/>
        <v>-8.7987931607128103E-2</v>
      </c>
      <c r="J130" s="2">
        <f t="shared" si="22"/>
        <v>-5.1420138272117964E-2</v>
      </c>
      <c r="K130" s="2">
        <f t="shared" si="22"/>
        <v>-3.7725506270526836E-2</v>
      </c>
      <c r="L130" s="2">
        <f t="shared" si="22"/>
        <v>-3.8626849448535054E-2</v>
      </c>
      <c r="M130" s="2">
        <f t="shared" si="22"/>
        <v>-5.7731920174988224E-2</v>
      </c>
      <c r="N130" s="2">
        <f t="shared" si="22"/>
        <v>-0.10475261470352341</v>
      </c>
      <c r="O130" s="2">
        <f t="shared" si="22"/>
        <v>-0.16817503996024369</v>
      </c>
      <c r="P130" s="2">
        <f t="shared" si="22"/>
        <v>-0.11966985643220945</v>
      </c>
      <c r="Q130" s="2">
        <f t="shared" si="22"/>
        <v>-0.12996840726849576</v>
      </c>
      <c r="R130" s="2">
        <f t="shared" si="22"/>
        <v>-0.16794524479987477</v>
      </c>
      <c r="S130" s="2">
        <f t="shared" si="22"/>
        <v>-9.9713299558024715E-2</v>
      </c>
      <c r="T130" s="2">
        <f t="shared" si="22"/>
        <v>-5.7920724805010954E-2</v>
      </c>
      <c r="U130" s="2">
        <f t="shared" si="22"/>
        <v>-4.1002068893949785E-2</v>
      </c>
      <c r="V130" s="2">
        <f t="shared" si="22"/>
        <v>-4.1761766697654114E-2</v>
      </c>
      <c r="W130" s="2">
        <f t="shared" si="21"/>
        <v>-6.1795292004454265E-2</v>
      </c>
      <c r="X130" s="2">
        <f t="shared" si="21"/>
        <v>-0.10673420829677803</v>
      </c>
      <c r="Y130" s="2">
        <f t="shared" si="21"/>
        <v>-0.1696543146499695</v>
      </c>
      <c r="Z130" s="2">
        <f t="shared" si="21"/>
        <v>-0.13417175903267067</v>
      </c>
      <c r="AA130" s="2">
        <f t="shared" si="21"/>
        <v>-0.1300804955759321</v>
      </c>
      <c r="AB130" s="2">
        <f t="shared" si="21"/>
        <v>-0.18018836848055861</v>
      </c>
      <c r="AC130" s="2">
        <f t="shared" si="21"/>
        <v>-0.1052396870141179</v>
      </c>
      <c r="AD130" s="2">
        <f t="shared" si="21"/>
        <v>-6.0606555381172551E-2</v>
      </c>
      <c r="AE130" s="2">
        <f t="shared" si="21"/>
        <v>-3.9363960866155678E-2</v>
      </c>
      <c r="AF130" s="2">
        <f t="shared" si="24"/>
        <v>-3.768463331249574E-2</v>
      </c>
      <c r="AG130" s="2">
        <f t="shared" si="24"/>
        <v>-5.2121370271068258E-2</v>
      </c>
      <c r="AH130" s="2">
        <f t="shared" si="24"/>
        <v>-9.1384391288903827E-2</v>
      </c>
      <c r="AI130" s="2">
        <f t="shared" si="24"/>
        <v>-0.15719060222749809</v>
      </c>
      <c r="AJ130" s="2">
        <f t="shared" si="24"/>
        <v>-0.11661289517865746</v>
      </c>
      <c r="AK130" s="2">
        <f t="shared" si="24"/>
        <v>-0.10629756400261779</v>
      </c>
      <c r="AL130" s="2">
        <f t="shared" si="24"/>
        <v>-0.19325300957074104</v>
      </c>
      <c r="AM130" s="2">
        <f t="shared" si="24"/>
        <v>-0.10029005506276328</v>
      </c>
      <c r="AN130" s="2">
        <f t="shared" si="24"/>
        <v>-5.2818979693742642E-2</v>
      </c>
      <c r="AO130" s="2">
        <f t="shared" si="24"/>
        <v>-3.3766115021859298E-2</v>
      </c>
      <c r="AP130" s="2">
        <f t="shared" si="24"/>
        <v>-3.376117092418638E-2</v>
      </c>
      <c r="AQ130" s="2">
        <f t="shared" si="24"/>
        <v>-4.9001520284050651E-2</v>
      </c>
      <c r="AR130" s="2">
        <f t="shared" si="24"/>
        <v>-0.10156052298794543</v>
      </c>
      <c r="AS130" s="2">
        <f t="shared" si="24"/>
        <v>-0.18258530254828551</v>
      </c>
      <c r="AT130" s="2">
        <f t="shared" si="24"/>
        <v>-0.10273499908510382</v>
      </c>
    </row>
    <row r="131" spans="3:46" x14ac:dyDescent="0.35">
      <c r="D131" s="6">
        <f t="shared" si="13"/>
        <v>-0.17395376941118473</v>
      </c>
      <c r="E131" s="2">
        <f t="shared" si="25"/>
        <v>36.502504993614721</v>
      </c>
      <c r="F131" t="s">
        <v>256</v>
      </c>
      <c r="G131" s="2">
        <f t="shared" si="22"/>
        <v>-0.1031489540580251</v>
      </c>
      <c r="H131" s="2">
        <f t="shared" si="22"/>
        <v>-0.15593679851179038</v>
      </c>
      <c r="I131" s="2">
        <f t="shared" si="22"/>
        <v>-8.7987931607128103E-2</v>
      </c>
      <c r="J131" s="2">
        <f t="shared" si="22"/>
        <v>-5.1420138272117964E-2</v>
      </c>
      <c r="K131" s="2">
        <f t="shared" si="22"/>
        <v>-3.7725506270526836E-2</v>
      </c>
      <c r="L131" s="2">
        <f t="shared" si="22"/>
        <v>-3.8626849448535054E-2</v>
      </c>
      <c r="M131" s="2">
        <f t="shared" si="22"/>
        <v>-5.7731920174988224E-2</v>
      </c>
      <c r="N131" s="2">
        <f t="shared" si="22"/>
        <v>-0.10475261470352341</v>
      </c>
      <c r="O131" s="2">
        <f t="shared" si="22"/>
        <v>-0.16817503996024369</v>
      </c>
      <c r="P131" s="2">
        <f t="shared" si="22"/>
        <v>-0.11966985643220945</v>
      </c>
      <c r="Q131" s="2">
        <f t="shared" si="22"/>
        <v>-0.12996840726849576</v>
      </c>
      <c r="R131" s="2">
        <f t="shared" si="22"/>
        <v>-0.16794524479987477</v>
      </c>
      <c r="S131" s="2">
        <f t="shared" si="22"/>
        <v>-9.9713299558024715E-2</v>
      </c>
      <c r="T131" s="2">
        <f t="shared" si="22"/>
        <v>-5.7920724805010954E-2</v>
      </c>
      <c r="U131" s="2">
        <f t="shared" si="22"/>
        <v>-4.1002068893949785E-2</v>
      </c>
      <c r="V131" s="2">
        <f t="shared" ref="V131:AK131" si="26">V$90/2*(($E131/V$91)+($E131/V$91)^2)</f>
        <v>-4.1761766697654114E-2</v>
      </c>
      <c r="W131" s="2">
        <f t="shared" si="26"/>
        <v>-6.1795292004454265E-2</v>
      </c>
      <c r="X131" s="2">
        <f t="shared" si="26"/>
        <v>-0.10673420829677803</v>
      </c>
      <c r="Y131" s="2">
        <f t="shared" si="26"/>
        <v>-0.1696543146499695</v>
      </c>
      <c r="Z131" s="2">
        <f t="shared" si="26"/>
        <v>-0.13417175903267067</v>
      </c>
      <c r="AA131" s="2">
        <f t="shared" si="26"/>
        <v>-0.1300804955759321</v>
      </c>
      <c r="AB131" s="2">
        <f t="shared" si="26"/>
        <v>-0.18018836848055861</v>
      </c>
      <c r="AC131" s="2">
        <f t="shared" si="26"/>
        <v>-0.1052396870141179</v>
      </c>
      <c r="AD131" s="2">
        <f t="shared" si="26"/>
        <v>-6.0606555381172551E-2</v>
      </c>
      <c r="AE131" s="2">
        <f t="shared" si="26"/>
        <v>-3.9363960866155678E-2</v>
      </c>
      <c r="AF131" s="2">
        <f t="shared" si="26"/>
        <v>-3.768463331249574E-2</v>
      </c>
      <c r="AG131" s="2">
        <f t="shared" si="26"/>
        <v>-5.2121370271068258E-2</v>
      </c>
      <c r="AH131" s="2">
        <f t="shared" si="26"/>
        <v>-9.1384391288903827E-2</v>
      </c>
      <c r="AI131" s="2">
        <f t="shared" si="26"/>
        <v>-0.15719060222749809</v>
      </c>
      <c r="AJ131" s="2">
        <f t="shared" si="26"/>
        <v>-0.11661289517865746</v>
      </c>
      <c r="AK131" s="2">
        <f t="shared" si="26"/>
        <v>-0.10629756400261779</v>
      </c>
      <c r="AL131" s="2">
        <f t="shared" si="24"/>
        <v>-0.19325300957074104</v>
      </c>
      <c r="AM131" s="2">
        <f t="shared" si="24"/>
        <v>-0.10029005506276328</v>
      </c>
      <c r="AN131" s="2">
        <f t="shared" si="24"/>
        <v>-5.2818979693742642E-2</v>
      </c>
      <c r="AO131" s="2">
        <f t="shared" si="24"/>
        <v>-3.3766115021859298E-2</v>
      </c>
      <c r="AP131" s="2">
        <f t="shared" si="24"/>
        <v>-3.376117092418638E-2</v>
      </c>
      <c r="AQ131" s="2">
        <f t="shared" si="24"/>
        <v>-4.9001520284050651E-2</v>
      </c>
      <c r="AR131" s="2">
        <f t="shared" si="24"/>
        <v>-0.10156052298794543</v>
      </c>
      <c r="AS131" s="2">
        <f t="shared" si="24"/>
        <v>-0.18258530254828551</v>
      </c>
      <c r="AT131" s="2">
        <f t="shared" si="24"/>
        <v>-0.10273499908510382</v>
      </c>
    </row>
    <row r="132" spans="3:46" x14ac:dyDescent="0.35">
      <c r="D132" s="6">
        <f t="shared" si="13"/>
        <v>-0.24759785628235423</v>
      </c>
      <c r="E132" s="2">
        <f>$E$24</f>
        <v>68.478011722715223</v>
      </c>
      <c r="F132" t="s">
        <v>257</v>
      </c>
      <c r="G132" s="2">
        <f t="shared" ref="G132:AT132" si="27">G$90/2*(($E132/G$91)+($E132/G$91)^2)</f>
        <v>-0.25285653663600322</v>
      </c>
      <c r="H132" s="2">
        <f t="shared" si="27"/>
        <v>-0.40812909922625584</v>
      </c>
      <c r="I132" s="2">
        <f t="shared" si="27"/>
        <v>-0.23003016671989437</v>
      </c>
      <c r="J132" s="2">
        <f t="shared" si="27"/>
        <v>-0.13435563973540485</v>
      </c>
      <c r="K132" s="2">
        <f t="shared" si="27"/>
        <v>-9.8528816439982139E-2</v>
      </c>
      <c r="L132" s="2">
        <f t="shared" si="27"/>
        <v>-0.1008836519422918</v>
      </c>
      <c r="M132" s="2">
        <f t="shared" si="27"/>
        <v>-0.15084576893337168</v>
      </c>
      <c r="N132" s="2">
        <f t="shared" si="27"/>
        <v>-0.27397649167553528</v>
      </c>
      <c r="O132" s="2">
        <f t="shared" si="27"/>
        <v>-0.44024206275149341</v>
      </c>
      <c r="P132" s="2">
        <f t="shared" si="27"/>
        <v>-0.29341760705011116</v>
      </c>
      <c r="Q132" s="2">
        <f t="shared" si="27"/>
        <v>-0.31869319233716698</v>
      </c>
      <c r="R132" s="2">
        <f t="shared" si="27"/>
        <v>-0.43150997695009852</v>
      </c>
      <c r="S132" s="2">
        <f t="shared" si="27"/>
        <v>-0.25596944510536473</v>
      </c>
      <c r="T132" s="2">
        <f t="shared" si="27"/>
        <v>-0.14858922181381545</v>
      </c>
      <c r="U132" s="2">
        <f t="shared" si="27"/>
        <v>-0.10514590694831034</v>
      </c>
      <c r="V132" s="2">
        <f t="shared" si="27"/>
        <v>-0.10709407972914575</v>
      </c>
      <c r="W132" s="2">
        <f t="shared" si="27"/>
        <v>-0.15854621107542588</v>
      </c>
      <c r="X132" s="2">
        <f t="shared" si="27"/>
        <v>-0.27402309383410073</v>
      </c>
      <c r="Y132" s="2">
        <f t="shared" si="27"/>
        <v>-0.4359457131413938</v>
      </c>
      <c r="Z132" s="2">
        <f t="shared" si="27"/>
        <v>-0.32903219815187468</v>
      </c>
      <c r="AA132" s="2">
        <f t="shared" si="27"/>
        <v>-0.31899910759619871</v>
      </c>
      <c r="AB132" s="2">
        <f t="shared" si="27"/>
        <v>-0.46820452034796378</v>
      </c>
      <c r="AC132" s="2">
        <f t="shared" si="27"/>
        <v>-0.27315729989921844</v>
      </c>
      <c r="AD132" s="2">
        <f t="shared" si="27"/>
        <v>-0.15717705018719916</v>
      </c>
      <c r="AE132" s="2">
        <f t="shared" si="27"/>
        <v>-0.10203339656737061</v>
      </c>
      <c r="AF132" s="2">
        <f t="shared" si="27"/>
        <v>-9.767949676030202E-2</v>
      </c>
      <c r="AG132" s="2">
        <f t="shared" si="27"/>
        <v>-0.13515396408300095</v>
      </c>
      <c r="AH132" s="2">
        <f t="shared" si="27"/>
        <v>-0.23712128887722692</v>
      </c>
      <c r="AI132" s="2">
        <f t="shared" si="27"/>
        <v>-0.40826449328777265</v>
      </c>
      <c r="AJ132" s="2">
        <f t="shared" si="27"/>
        <v>-0.28592369541102286</v>
      </c>
      <c r="AK132" s="2">
        <f t="shared" si="27"/>
        <v>-0.26060093204871304</v>
      </c>
      <c r="AL132" s="2">
        <f t="shared" si="27"/>
        <v>-0.52398373931720232</v>
      </c>
      <c r="AM132" s="2">
        <f t="shared" si="27"/>
        <v>-0.27154074620039564</v>
      </c>
      <c r="AN132" s="2">
        <f t="shared" si="27"/>
        <v>-0.14287960673500691</v>
      </c>
      <c r="AO132" s="2">
        <f t="shared" si="27"/>
        <v>-9.1289932520795425E-2</v>
      </c>
      <c r="AP132" s="2">
        <f t="shared" si="27"/>
        <v>-9.1275214973000007E-2</v>
      </c>
      <c r="AQ132" s="2">
        <f t="shared" si="27"/>
        <v>-0.1325412620848942</v>
      </c>
      <c r="AR132" s="2">
        <f t="shared" si="27"/>
        <v>-0.27498060679486569</v>
      </c>
      <c r="AS132" s="2">
        <f t="shared" si="27"/>
        <v>-0.49496509128366134</v>
      </c>
      <c r="AT132" s="2">
        <f t="shared" si="27"/>
        <v>-0.25186814497974735</v>
      </c>
    </row>
    <row r="133" spans="3:46" x14ac:dyDescent="0.3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5" spans="3:46" x14ac:dyDescent="0.35">
      <c r="G135" t="s">
        <v>258</v>
      </c>
      <c r="H135" t="s">
        <v>219</v>
      </c>
      <c r="I135" t="s">
        <v>220</v>
      </c>
      <c r="J135" t="s">
        <v>221</v>
      </c>
      <c r="K135" t="s">
        <v>222</v>
      </c>
      <c r="L135" t="s">
        <v>223</v>
      </c>
      <c r="M135" t="s">
        <v>224</v>
      </c>
      <c r="N135" t="s">
        <v>225</v>
      </c>
      <c r="O135" t="s">
        <v>226</v>
      </c>
      <c r="P135" t="s">
        <v>227</v>
      </c>
      <c r="Q135" t="s">
        <v>228</v>
      </c>
      <c r="R135" t="s">
        <v>229</v>
      </c>
      <c r="S135" t="s">
        <v>230</v>
      </c>
      <c r="T135" t="s">
        <v>231</v>
      </c>
      <c r="U135" t="s">
        <v>232</v>
      </c>
      <c r="V135" t="s">
        <v>233</v>
      </c>
      <c r="W135" t="s">
        <v>234</v>
      </c>
      <c r="X135" t="s">
        <v>235</v>
      </c>
      <c r="Y135" t="s">
        <v>236</v>
      </c>
      <c r="Z135" t="s">
        <v>237</v>
      </c>
      <c r="AA135" t="s">
        <v>238</v>
      </c>
      <c r="AB135" t="s">
        <v>239</v>
      </c>
      <c r="AC135" t="s">
        <v>240</v>
      </c>
      <c r="AD135" t="s">
        <v>241</v>
      </c>
      <c r="AE135" t="s">
        <v>242</v>
      </c>
      <c r="AF135" t="s">
        <v>243</v>
      </c>
      <c r="AG135" t="s">
        <v>244</v>
      </c>
      <c r="AH135" t="s">
        <v>245</v>
      </c>
      <c r="AI135" t="s">
        <v>246</v>
      </c>
      <c r="AJ135" t="s">
        <v>247</v>
      </c>
      <c r="AK135" t="s">
        <v>248</v>
      </c>
      <c r="AL135" t="s">
        <v>249</v>
      </c>
      <c r="AM135" t="s">
        <v>250</v>
      </c>
      <c r="AN135" t="s">
        <v>251</v>
      </c>
      <c r="AO135" t="s">
        <v>252</v>
      </c>
      <c r="AP135" t="s">
        <v>253</v>
      </c>
      <c r="AQ135" t="s">
        <v>254</v>
      </c>
      <c r="AR135" t="s">
        <v>255</v>
      </c>
      <c r="AS135" t="s">
        <v>256</v>
      </c>
      <c r="AT135" t="s">
        <v>257</v>
      </c>
    </row>
    <row r="136" spans="3:46" x14ac:dyDescent="0.35">
      <c r="F136" t="s">
        <v>258</v>
      </c>
      <c r="G136" s="70">
        <f>(G93-$D93)/$D93</f>
        <v>1.6198310139753602E-2</v>
      </c>
      <c r="H136" s="70">
        <f>(H93-$D93)/$D93</f>
        <v>0.64021902091309368</v>
      </c>
      <c r="I136" s="70">
        <f>(I93-$D93)/$D93</f>
        <v>-7.5537971800888601E-2</v>
      </c>
      <c r="J136" s="70">
        <f>(J93-$D93)/$D93</f>
        <v>-0.46004174591140984</v>
      </c>
      <c r="K136" s="70">
        <f t="shared" ref="K136:AT136" si="28">(K93-$D93)/$D93</f>
        <v>-0.60402519903800878</v>
      </c>
      <c r="L136" s="70">
        <f t="shared" si="28"/>
        <v>-0.59456141419803454</v>
      </c>
      <c r="M136" s="70">
        <f t="shared" si="28"/>
        <v>-0.39377001076903223</v>
      </c>
      <c r="N136" s="70">
        <f t="shared" si="28"/>
        <v>0.10107672739141252</v>
      </c>
      <c r="O136" s="70">
        <f t="shared" si="28"/>
        <v>0.76927694325149321</v>
      </c>
      <c r="P136" s="70">
        <f t="shared" si="28"/>
        <v>0.17920810122777714</v>
      </c>
      <c r="Q136" s="70">
        <f t="shared" si="28"/>
        <v>0.28078746871501714</v>
      </c>
      <c r="R136" s="70">
        <f t="shared" si="28"/>
        <v>0.73418379931530686</v>
      </c>
      <c r="S136" s="70">
        <f t="shared" si="28"/>
        <v>2.87086939655775E-2</v>
      </c>
      <c r="T136" s="70">
        <f t="shared" si="28"/>
        <v>-0.40283878708049758</v>
      </c>
      <c r="U136" s="70">
        <f t="shared" si="28"/>
        <v>-0.57743195259848812</v>
      </c>
      <c r="V136" s="70">
        <f t="shared" si="28"/>
        <v>-0.56960249359345905</v>
      </c>
      <c r="W136" s="70">
        <f t="shared" si="28"/>
        <v>-0.36282291168988495</v>
      </c>
      <c r="X136" s="70">
        <f t="shared" si="28"/>
        <v>0.10126401554861465</v>
      </c>
      <c r="Y136" s="70">
        <f t="shared" si="28"/>
        <v>0.75201045976786562</v>
      </c>
      <c r="Z136" s="70">
        <f t="shared" si="28"/>
        <v>0.32233862011971876</v>
      </c>
      <c r="AA136" s="70">
        <f t="shared" si="28"/>
        <v>0.28201690329246498</v>
      </c>
      <c r="AB136" s="70">
        <f t="shared" si="28"/>
        <v>0.88165450934064982</v>
      </c>
      <c r="AC136" s="70">
        <f t="shared" si="28"/>
        <v>9.7784499672688693E-2</v>
      </c>
      <c r="AD136" s="70">
        <f t="shared" si="28"/>
        <v>-0.36832539542803849</v>
      </c>
      <c r="AE136" s="70">
        <f t="shared" si="28"/>
        <v>-0.58994073655749868</v>
      </c>
      <c r="AF136" s="70">
        <f t="shared" si="28"/>
        <v>-0.60743850697436563</v>
      </c>
      <c r="AG136" s="70">
        <f t="shared" si="28"/>
        <v>-0.45683338173873106</v>
      </c>
      <c r="AH136" s="70">
        <f t="shared" si="28"/>
        <v>-4.70396523619524E-2</v>
      </c>
      <c r="AI136" s="70">
        <f t="shared" si="28"/>
        <v>0.64076315245245108</v>
      </c>
      <c r="AJ136" s="70">
        <f t="shared" si="28"/>
        <v>0.14909102201245636</v>
      </c>
      <c r="AK136" s="70">
        <f t="shared" si="28"/>
        <v>4.7322051831979364E-2</v>
      </c>
      <c r="AL136" s="70">
        <f t="shared" si="28"/>
        <v>1.1058241068980683</v>
      </c>
      <c r="AM136" s="70">
        <f t="shared" si="28"/>
        <v>9.1287775645503735E-2</v>
      </c>
      <c r="AN136" s="70">
        <f t="shared" si="28"/>
        <v>-0.42578500501033523</v>
      </c>
      <c r="AO136" s="70">
        <f t="shared" si="28"/>
        <v>-0.6331173542333669</v>
      </c>
      <c r="AP136" s="70">
        <f t="shared" si="28"/>
        <v>-0.63317650218895505</v>
      </c>
      <c r="AQ136" s="70">
        <f t="shared" si="28"/>
        <v>-0.46733349927849177</v>
      </c>
      <c r="AR136" s="70">
        <f t="shared" si="28"/>
        <v>0.10511213854203748</v>
      </c>
      <c r="AS136" s="70">
        <f t="shared" si="28"/>
        <v>0.98920184556940527</v>
      </c>
      <c r="AT136" s="70">
        <f t="shared" si="28"/>
        <v>1.2226089590480977E-2</v>
      </c>
    </row>
    <row r="137" spans="3:46" x14ac:dyDescent="0.35">
      <c r="F137" t="s">
        <v>219</v>
      </c>
      <c r="G137" s="70">
        <f t="shared" ref="G137:AT143" si="29">(G94-$D94)/$D94</f>
        <v>-0.32495112838200485</v>
      </c>
      <c r="H137" s="70">
        <f t="shared" si="29"/>
        <v>4.4416764729403167E-2</v>
      </c>
      <c r="I137" s="70">
        <f t="shared" si="29"/>
        <v>-0.41092246188121218</v>
      </c>
      <c r="J137" s="70">
        <f t="shared" si="29"/>
        <v>-0.65581148844692727</v>
      </c>
      <c r="K137" s="70">
        <f t="shared" si="29"/>
        <v>-0.74751936353514259</v>
      </c>
      <c r="L137" s="70">
        <f t="shared" si="29"/>
        <v>-0.74148634781036826</v>
      </c>
      <c r="M137" s="70">
        <f t="shared" si="29"/>
        <v>-0.61356439168195587</v>
      </c>
      <c r="N137" s="70">
        <f t="shared" si="29"/>
        <v>-0.29857440003696434</v>
      </c>
      <c r="O137" s="70">
        <f t="shared" si="29"/>
        <v>0.12646064923947711</v>
      </c>
      <c r="P137" s="70">
        <f t="shared" si="29"/>
        <v>-0.21677414568356451</v>
      </c>
      <c r="Q137" s="70">
        <f t="shared" si="29"/>
        <v>-0.14934850692460422</v>
      </c>
      <c r="R137" s="70">
        <f t="shared" si="29"/>
        <v>0.11740917208799352</v>
      </c>
      <c r="S137" s="70">
        <f t="shared" si="29"/>
        <v>-0.3367776167797234</v>
      </c>
      <c r="T137" s="70">
        <f t="shared" si="29"/>
        <v>-0.61484136828068203</v>
      </c>
      <c r="U137" s="70">
        <f t="shared" si="29"/>
        <v>-0.72738358763822908</v>
      </c>
      <c r="V137" s="70">
        <f t="shared" si="29"/>
        <v>-0.72233247447950877</v>
      </c>
      <c r="W137" s="70">
        <f t="shared" si="29"/>
        <v>-0.58906053950334392</v>
      </c>
      <c r="X137" s="70">
        <f t="shared" si="29"/>
        <v>-0.2900512259128834</v>
      </c>
      <c r="Y137" s="70">
        <f t="shared" si="29"/>
        <v>0.12882147278292974</v>
      </c>
      <c r="Z137" s="70">
        <f t="shared" si="29"/>
        <v>-0.12180769622011266</v>
      </c>
      <c r="AA137" s="70">
        <f t="shared" si="29"/>
        <v>-0.14858617856503623</v>
      </c>
      <c r="AB137" s="70">
        <f t="shared" si="29"/>
        <v>0.20370713797268997</v>
      </c>
      <c r="AC137" s="70">
        <f t="shared" si="29"/>
        <v>-0.29724690106256146</v>
      </c>
      <c r="AD137" s="70">
        <f t="shared" si="29"/>
        <v>-0.59541271681851693</v>
      </c>
      <c r="AE137" s="70">
        <f t="shared" si="29"/>
        <v>-0.73726960600592817</v>
      </c>
      <c r="AF137" s="70">
        <f t="shared" si="29"/>
        <v>-0.74847901286028296</v>
      </c>
      <c r="AG137" s="70">
        <f t="shared" si="29"/>
        <v>-0.65207298818426429</v>
      </c>
      <c r="AH137" s="70">
        <f t="shared" si="29"/>
        <v>-0.38983560801323491</v>
      </c>
      <c r="AI137" s="70">
        <f t="shared" si="29"/>
        <v>4.9907443983739384E-2</v>
      </c>
      <c r="AJ137" s="70">
        <f t="shared" si="29"/>
        <v>-0.23678029620822369</v>
      </c>
      <c r="AK137" s="70">
        <f t="shared" si="29"/>
        <v>-0.30432133603287326</v>
      </c>
      <c r="AL137" s="70">
        <f t="shared" si="29"/>
        <v>0.31115418217345381</v>
      </c>
      <c r="AM137" s="70">
        <f t="shared" si="29"/>
        <v>-0.31992219398385857</v>
      </c>
      <c r="AN137" s="70">
        <f t="shared" si="29"/>
        <v>-0.64194943820262929</v>
      </c>
      <c r="AO137" s="70">
        <f t="shared" si="29"/>
        <v>-0.77115177631584286</v>
      </c>
      <c r="AP137" s="70">
        <f t="shared" si="29"/>
        <v>-0.77118653269563497</v>
      </c>
      <c r="AQ137" s="70">
        <f t="shared" si="29"/>
        <v>-0.66783823390797226</v>
      </c>
      <c r="AR137" s="70">
        <f t="shared" si="29"/>
        <v>-0.31130701236259967</v>
      </c>
      <c r="AS137" s="70">
        <f t="shared" si="29"/>
        <v>0.23869032737666404</v>
      </c>
      <c r="AT137" s="70">
        <f t="shared" si="29"/>
        <v>-0.32763585739583206</v>
      </c>
    </row>
    <row r="138" spans="3:46" x14ac:dyDescent="0.35">
      <c r="F138" t="s">
        <v>220</v>
      </c>
      <c r="G138" s="70">
        <f t="shared" si="29"/>
        <v>0.18390395332423223</v>
      </c>
      <c r="H138" s="70">
        <f t="shared" si="29"/>
        <v>0.83170313834842535</v>
      </c>
      <c r="I138" s="70">
        <f t="shared" si="29"/>
        <v>3.3127015710350739E-2</v>
      </c>
      <c r="J138" s="70">
        <f t="shared" si="29"/>
        <v>-0.39636053529016313</v>
      </c>
      <c r="K138" s="70">
        <f t="shared" si="29"/>
        <v>-0.55719824709563326</v>
      </c>
      <c r="L138" s="70">
        <f t="shared" si="29"/>
        <v>-0.54661751514076318</v>
      </c>
      <c r="M138" s="70">
        <f t="shared" si="29"/>
        <v>-0.32226737406964484</v>
      </c>
      <c r="N138" s="70">
        <f t="shared" si="29"/>
        <v>0.23016358618400568</v>
      </c>
      <c r="O138" s="70">
        <f t="shared" si="29"/>
        <v>0.97559209706150585</v>
      </c>
      <c r="P138" s="70">
        <f t="shared" si="29"/>
        <v>0.37362526515814792</v>
      </c>
      <c r="Q138" s="70">
        <f t="shared" si="29"/>
        <v>0.4918766742610392</v>
      </c>
      <c r="R138" s="70">
        <f t="shared" si="29"/>
        <v>0.95971757295870941</v>
      </c>
      <c r="S138" s="70">
        <f t="shared" si="29"/>
        <v>0.16316260116932418</v>
      </c>
      <c r="T138" s="70">
        <f t="shared" si="29"/>
        <v>-0.32450694176184902</v>
      </c>
      <c r="U138" s="70">
        <f t="shared" si="29"/>
        <v>-0.52188402661487276</v>
      </c>
      <c r="V138" s="70">
        <f t="shared" si="29"/>
        <v>-0.51302536009645627</v>
      </c>
      <c r="W138" s="70">
        <f t="shared" si="29"/>
        <v>-0.27929240042603604</v>
      </c>
      <c r="X138" s="70">
        <f t="shared" si="29"/>
        <v>0.24511156989988758</v>
      </c>
      <c r="Y138" s="70">
        <f t="shared" si="29"/>
        <v>0.97973252073112149</v>
      </c>
      <c r="Z138" s="70">
        <f t="shared" si="29"/>
        <v>0.54017788035394143</v>
      </c>
      <c r="AA138" s="70">
        <f t="shared" si="29"/>
        <v>0.49321364939953621</v>
      </c>
      <c r="AB138" s="70">
        <f t="shared" si="29"/>
        <v>1.1110673600190872</v>
      </c>
      <c r="AC138" s="70">
        <f t="shared" si="29"/>
        <v>0.23249176026133206</v>
      </c>
      <c r="AD138" s="70">
        <f t="shared" si="29"/>
        <v>-0.29043287951109042</v>
      </c>
      <c r="AE138" s="70">
        <f t="shared" si="29"/>
        <v>-0.53922217311099507</v>
      </c>
      <c r="AF138" s="70">
        <f t="shared" si="29"/>
        <v>-0.55888128469128995</v>
      </c>
      <c r="AG138" s="70">
        <f t="shared" si="29"/>
        <v>-0.38980393557337251</v>
      </c>
      <c r="AH138" s="70">
        <f t="shared" si="29"/>
        <v>7.0109241304820075E-2</v>
      </c>
      <c r="AI138" s="70">
        <f t="shared" si="29"/>
        <v>0.84133271799658227</v>
      </c>
      <c r="AJ138" s="70">
        <f t="shared" si="29"/>
        <v>0.33853838227784139</v>
      </c>
      <c r="AK138" s="70">
        <f t="shared" si="29"/>
        <v>0.22008458223166946</v>
      </c>
      <c r="AL138" s="70">
        <f t="shared" si="29"/>
        <v>1.2995085022098607</v>
      </c>
      <c r="AM138" s="70">
        <f t="shared" si="29"/>
        <v>0.19272372262582846</v>
      </c>
      <c r="AN138" s="70">
        <f t="shared" si="29"/>
        <v>-0.37204920499185751</v>
      </c>
      <c r="AO138" s="70">
        <f t="shared" si="29"/>
        <v>-0.59864488613763456</v>
      </c>
      <c r="AP138" s="70">
        <f t="shared" si="29"/>
        <v>-0.59870584204344979</v>
      </c>
      <c r="AQ138" s="70">
        <f t="shared" si="29"/>
        <v>-0.41745309924457402</v>
      </c>
      <c r="AR138" s="70">
        <f t="shared" si="29"/>
        <v>0.2078330695321759</v>
      </c>
      <c r="AS138" s="70">
        <f t="shared" si="29"/>
        <v>1.1724210456211168</v>
      </c>
      <c r="AT138" s="70">
        <f t="shared" si="29"/>
        <v>0.17919546268494566</v>
      </c>
    </row>
    <row r="139" spans="3:46" x14ac:dyDescent="0.35">
      <c r="C139" s="86">
        <f>'Tapp 100'!C181</f>
        <v>2</v>
      </c>
      <c r="D139">
        <f>COUNTIF(G136:AT175,"&gt;"&amp;C139)</f>
        <v>164</v>
      </c>
      <c r="F139" t="s">
        <v>221</v>
      </c>
      <c r="G139" s="70">
        <f t="shared" si="29"/>
        <v>1.015486398794643</v>
      </c>
      <c r="H139" s="70">
        <f t="shared" si="29"/>
        <v>2.1183042776440995</v>
      </c>
      <c r="I139" s="70">
        <f t="shared" si="29"/>
        <v>0.75880268204599099</v>
      </c>
      <c r="J139" s="70">
        <f t="shared" si="29"/>
        <v>2.7640061072725503E-2</v>
      </c>
      <c r="K139" s="70">
        <f t="shared" si="29"/>
        <v>-0.24617118826634932</v>
      </c>
      <c r="L139" s="70">
        <f t="shared" si="29"/>
        <v>-0.22815847593064495</v>
      </c>
      <c r="M139" s="70">
        <f t="shared" si="29"/>
        <v>0.15377677872143805</v>
      </c>
      <c r="N139" s="70">
        <f t="shared" si="29"/>
        <v>1.0942391224259096</v>
      </c>
      <c r="O139" s="70">
        <f t="shared" si="29"/>
        <v>2.3632618507720902</v>
      </c>
      <c r="P139" s="70">
        <f t="shared" si="29"/>
        <v>1.3384692915276761</v>
      </c>
      <c r="Q139" s="70">
        <f t="shared" si="29"/>
        <v>1.5397813202745778</v>
      </c>
      <c r="R139" s="70">
        <f t="shared" si="29"/>
        <v>2.3362369495318442</v>
      </c>
      <c r="S139" s="70">
        <f t="shared" si="29"/>
        <v>0.98017617532301116</v>
      </c>
      <c r="T139" s="70">
        <f t="shared" si="29"/>
        <v>0.14996412296491046</v>
      </c>
      <c r="U139" s="70">
        <f t="shared" si="29"/>
        <v>-0.18605201148418044</v>
      </c>
      <c r="V139" s="70">
        <f t="shared" si="29"/>
        <v>-0.17097095543297544</v>
      </c>
      <c r="W139" s="70">
        <f t="shared" si="29"/>
        <v>0.2269376754513189</v>
      </c>
      <c r="X139" s="70">
        <f t="shared" si="29"/>
        <v>1.119686674808998</v>
      </c>
      <c r="Y139" s="70">
        <f t="shared" si="29"/>
        <v>2.3703105370847983</v>
      </c>
      <c r="Z139" s="70">
        <f t="shared" si="29"/>
        <v>1.6220096325057138</v>
      </c>
      <c r="AA139" s="70">
        <f t="shared" si="29"/>
        <v>1.5420573961332664</v>
      </c>
      <c r="AB139" s="70">
        <f t="shared" si="29"/>
        <v>2.5938958891984774</v>
      </c>
      <c r="AC139" s="70">
        <f t="shared" si="29"/>
        <v>1.0982026223143102</v>
      </c>
      <c r="AD139" s="70">
        <f t="shared" si="29"/>
        <v>0.20797204567287519</v>
      </c>
      <c r="AE139" s="70">
        <f t="shared" si="29"/>
        <v>-0.21556859375854781</v>
      </c>
      <c r="AF139" s="70">
        <f t="shared" si="29"/>
        <v>-0.24903640328077789</v>
      </c>
      <c r="AG139" s="70">
        <f t="shared" si="29"/>
        <v>3.8802062444903702E-2</v>
      </c>
      <c r="AH139" s="70">
        <f t="shared" si="29"/>
        <v>0.82176148243982228</v>
      </c>
      <c r="AI139" s="70">
        <f t="shared" si="29"/>
        <v>2.1346977416176545</v>
      </c>
      <c r="AJ139" s="70">
        <f t="shared" si="29"/>
        <v>1.2787371358719788</v>
      </c>
      <c r="AK139" s="70">
        <f t="shared" si="29"/>
        <v>1.0770805553628535</v>
      </c>
      <c r="AL139" s="70">
        <f t="shared" si="29"/>
        <v>2.9146994121467755</v>
      </c>
      <c r="AM139" s="70">
        <f t="shared" si="29"/>
        <v>1.030501235950952</v>
      </c>
      <c r="AN139" s="70">
        <f t="shared" si="29"/>
        <v>6.9027840389836878E-2</v>
      </c>
      <c r="AO139" s="70">
        <f t="shared" si="29"/>
        <v>-0.31673023744457868</v>
      </c>
      <c r="AP139" s="70">
        <f t="shared" si="29"/>
        <v>-0.31683400920642779</v>
      </c>
      <c r="AQ139" s="70">
        <f t="shared" si="29"/>
        <v>-8.2680678311897078E-3</v>
      </c>
      <c r="AR139" s="70">
        <f t="shared" si="29"/>
        <v>1.0562234941619382</v>
      </c>
      <c r="AS139" s="70">
        <f t="shared" si="29"/>
        <v>2.6983448341484459</v>
      </c>
      <c r="AT139" s="70">
        <f t="shared" si="29"/>
        <v>1.0074706312860646</v>
      </c>
    </row>
    <row r="140" spans="3:46" x14ac:dyDescent="0.35">
      <c r="C140">
        <f>-C139</f>
        <v>-2</v>
      </c>
      <c r="D140">
        <f>COUNTIF(G136:AT175,"&lt;"&amp;C140)</f>
        <v>0</v>
      </c>
      <c r="F140" t="s">
        <v>222</v>
      </c>
      <c r="G140" s="70">
        <f t="shared" si="29"/>
        <v>1.7356961953188264</v>
      </c>
      <c r="H140" s="70">
        <f t="shared" si="29"/>
        <v>3.2325927643566179</v>
      </c>
      <c r="I140" s="70">
        <f t="shared" si="29"/>
        <v>1.3872896430694355</v>
      </c>
      <c r="J140" s="70">
        <f t="shared" si="29"/>
        <v>0.39485486328022829</v>
      </c>
      <c r="K140" s="70">
        <f t="shared" si="29"/>
        <v>2.3200460898561169E-2</v>
      </c>
      <c r="L140" s="70">
        <f t="shared" si="29"/>
        <v>4.7649799099815759E-2</v>
      </c>
      <c r="M140" s="70">
        <f t="shared" si="29"/>
        <v>0.56606501819268884</v>
      </c>
      <c r="N140" s="70">
        <f t="shared" si="29"/>
        <v>1.8425902564932886</v>
      </c>
      <c r="O140" s="70">
        <f t="shared" si="29"/>
        <v>3.5650829767547503</v>
      </c>
      <c r="P140" s="70">
        <f t="shared" si="29"/>
        <v>2.1740931357949576</v>
      </c>
      <c r="Q140" s="70">
        <f t="shared" si="29"/>
        <v>2.4473415940550454</v>
      </c>
      <c r="R140" s="70">
        <f t="shared" si="29"/>
        <v>3.5284010524579541</v>
      </c>
      <c r="S140" s="70">
        <f t="shared" si="29"/>
        <v>1.6877682886532337</v>
      </c>
      <c r="T140" s="70">
        <f t="shared" si="29"/>
        <v>0.56088995580902268</v>
      </c>
      <c r="U140" s="70">
        <f t="shared" si="29"/>
        <v>0.10480250162036356</v>
      </c>
      <c r="V140" s="70">
        <f t="shared" si="29"/>
        <v>0.12527259146336389</v>
      </c>
      <c r="W140" s="70">
        <f t="shared" si="29"/>
        <v>0.66536908045267007</v>
      </c>
      <c r="X140" s="70">
        <f t="shared" si="29"/>
        <v>1.877131185311377</v>
      </c>
      <c r="Y140" s="70">
        <f t="shared" si="29"/>
        <v>3.5746504262494248</v>
      </c>
      <c r="Z140" s="70">
        <f t="shared" si="29"/>
        <v>2.5589532035666456</v>
      </c>
      <c r="AA140" s="70">
        <f t="shared" si="29"/>
        <v>2.4504309982160435</v>
      </c>
      <c r="AB140" s="70">
        <f t="shared" si="29"/>
        <v>3.8781313117925951</v>
      </c>
      <c r="AC140" s="70">
        <f t="shared" si="29"/>
        <v>1.8479700653430671</v>
      </c>
      <c r="AD140" s="70">
        <f t="shared" si="29"/>
        <v>0.63962631123440938</v>
      </c>
      <c r="AE140" s="70">
        <f t="shared" si="29"/>
        <v>6.4738524073755799E-2</v>
      </c>
      <c r="AF140" s="70">
        <f t="shared" si="29"/>
        <v>1.9311395798230865E-2</v>
      </c>
      <c r="AG140" s="70">
        <f t="shared" si="29"/>
        <v>0.41000547144323718</v>
      </c>
      <c r="AH140" s="70">
        <f t="shared" si="29"/>
        <v>1.4727460127091647</v>
      </c>
      <c r="AI140" s="70">
        <f t="shared" si="29"/>
        <v>3.2548442352905682</v>
      </c>
      <c r="AJ140" s="70">
        <f t="shared" si="29"/>
        <v>2.0930164135391243</v>
      </c>
      <c r="AK140" s="70">
        <f t="shared" si="29"/>
        <v>1.8193002820932636</v>
      </c>
      <c r="AL140" s="70">
        <f t="shared" si="29"/>
        <v>4.3135701109327895</v>
      </c>
      <c r="AM140" s="70">
        <f t="shared" si="29"/>
        <v>1.7560764037421686</v>
      </c>
      <c r="AN140" s="70">
        <f t="shared" si="29"/>
        <v>0.45103206719399841</v>
      </c>
      <c r="AO140" s="70">
        <f t="shared" si="29"/>
        <v>-7.2572014915533167E-2</v>
      </c>
      <c r="AP140" s="70">
        <f t="shared" si="29"/>
        <v>-7.2712868266983158E-2</v>
      </c>
      <c r="AQ140" s="70">
        <f t="shared" si="29"/>
        <v>0.34611539687539061</v>
      </c>
      <c r="AR140" s="70">
        <f t="shared" si="29"/>
        <v>1.7909902012080741</v>
      </c>
      <c r="AS140" s="70">
        <f t="shared" si="29"/>
        <v>4.0199038295707261</v>
      </c>
      <c r="AT140" s="70">
        <f t="shared" si="29"/>
        <v>1.7248160898073763</v>
      </c>
    </row>
    <row r="141" spans="3:46" x14ac:dyDescent="0.35">
      <c r="D141" s="87">
        <f>(COUNTA(G136:AT175)-SUM(D139:D140))/COUNTA(G136:AT175)</f>
        <v>0.89749999999999996</v>
      </c>
      <c r="F141" t="s">
        <v>223</v>
      </c>
      <c r="G141" s="70">
        <f t="shared" si="29"/>
        <v>1.6720497481837484</v>
      </c>
      <c r="H141" s="70">
        <f t="shared" si="29"/>
        <v>3.1341207585535247</v>
      </c>
      <c r="I141" s="70">
        <f t="shared" si="29"/>
        <v>1.3317489348856346</v>
      </c>
      <c r="J141" s="70">
        <f t="shared" si="29"/>
        <v>0.36240332261983538</v>
      </c>
      <c r="K141" s="70">
        <f t="shared" si="29"/>
        <v>-6.0447553941119251E-4</v>
      </c>
      <c r="L141" s="70">
        <f t="shared" si="29"/>
        <v>2.327604456209368E-2</v>
      </c>
      <c r="M141" s="70">
        <f t="shared" si="29"/>
        <v>0.52963024354152211</v>
      </c>
      <c r="N141" s="70">
        <f t="shared" si="29"/>
        <v>1.7764569004590296</v>
      </c>
      <c r="O141" s="70">
        <f t="shared" si="29"/>
        <v>3.4588755284114581</v>
      </c>
      <c r="P141" s="70">
        <f t="shared" si="29"/>
        <v>2.1002473076964749</v>
      </c>
      <c r="Q141" s="70">
        <f t="shared" si="29"/>
        <v>2.3671385931158242</v>
      </c>
      <c r="R141" s="70">
        <f t="shared" si="29"/>
        <v>3.4230470154545483</v>
      </c>
      <c r="S141" s="70">
        <f t="shared" si="29"/>
        <v>1.6252368925911174</v>
      </c>
      <c r="T141" s="70">
        <f t="shared" si="29"/>
        <v>0.5245755798830456</v>
      </c>
      <c r="U141" s="70">
        <f t="shared" si="29"/>
        <v>7.909907953190054E-2</v>
      </c>
      <c r="V141" s="70">
        <f t="shared" si="29"/>
        <v>9.9092929179344008E-2</v>
      </c>
      <c r="W141" s="70">
        <f t="shared" si="29"/>
        <v>0.6266239795453411</v>
      </c>
      <c r="X141" s="70">
        <f t="shared" si="29"/>
        <v>1.8101942285689039</v>
      </c>
      <c r="Y141" s="70">
        <f t="shared" si="29"/>
        <v>3.4682203895319113</v>
      </c>
      <c r="Z141" s="70">
        <f t="shared" si="29"/>
        <v>2.4761535391468095</v>
      </c>
      <c r="AA141" s="70">
        <f t="shared" si="29"/>
        <v>2.3701561217524323</v>
      </c>
      <c r="AB141" s="70">
        <f t="shared" si="29"/>
        <v>3.7646407395626649</v>
      </c>
      <c r="AC141" s="70">
        <f t="shared" si="29"/>
        <v>1.7817115471215228</v>
      </c>
      <c r="AD141" s="70">
        <f t="shared" si="29"/>
        <v>0.60148012032409104</v>
      </c>
      <c r="AE141" s="70">
        <f t="shared" si="29"/>
        <v>3.9967197381449861E-2</v>
      </c>
      <c r="AF141" s="70">
        <f t="shared" si="29"/>
        <v>-4.4030608647077753E-3</v>
      </c>
      <c r="AG141" s="70">
        <f t="shared" si="29"/>
        <v>0.37720144925248961</v>
      </c>
      <c r="AH141" s="70">
        <f t="shared" si="29"/>
        <v>1.4152171472431558</v>
      </c>
      <c r="AI141" s="70">
        <f t="shared" si="29"/>
        <v>3.1558545451514366</v>
      </c>
      <c r="AJ141" s="70">
        <f t="shared" si="29"/>
        <v>2.021056849465781</v>
      </c>
      <c r="AK141" s="70">
        <f t="shared" si="29"/>
        <v>1.753708771358554</v>
      </c>
      <c r="AL141" s="70">
        <f t="shared" si="29"/>
        <v>4.1899489794114224</v>
      </c>
      <c r="AM141" s="70">
        <f t="shared" si="29"/>
        <v>1.6919558075183732</v>
      </c>
      <c r="AN141" s="70">
        <f t="shared" si="29"/>
        <v>0.41727355412738126</v>
      </c>
      <c r="AO141" s="70">
        <f t="shared" si="29"/>
        <v>-9.4148788069392447E-2</v>
      </c>
      <c r="AP141" s="70">
        <f t="shared" si="29"/>
        <v>-9.4286364443156759E-2</v>
      </c>
      <c r="AQ141" s="70">
        <f t="shared" si="29"/>
        <v>0.31479778836624878</v>
      </c>
      <c r="AR141" s="70">
        <f t="shared" si="29"/>
        <v>1.7260573294222112</v>
      </c>
      <c r="AS141" s="70">
        <f t="shared" si="29"/>
        <v>3.9031148950908459</v>
      </c>
      <c r="AT141" s="70">
        <f t="shared" si="29"/>
        <v>1.6614227702167397</v>
      </c>
    </row>
    <row r="142" spans="3:46" x14ac:dyDescent="0.35">
      <c r="F142" t="s">
        <v>224</v>
      </c>
      <c r="G142" s="70">
        <f t="shared" si="29"/>
        <v>0.79492214860926713</v>
      </c>
      <c r="H142" s="70">
        <f t="shared" si="29"/>
        <v>1.7770534285886308</v>
      </c>
      <c r="I142" s="70">
        <f t="shared" si="29"/>
        <v>0.56632855023269668</v>
      </c>
      <c r="J142" s="70">
        <f t="shared" si="29"/>
        <v>-8.481947210324306E-2</v>
      </c>
      <c r="K142" s="70">
        <f t="shared" si="29"/>
        <v>-0.32866625582304509</v>
      </c>
      <c r="L142" s="70">
        <f t="shared" si="29"/>
        <v>-0.31262476015866408</v>
      </c>
      <c r="M142" s="70">
        <f t="shared" si="29"/>
        <v>2.7513505383456392E-2</v>
      </c>
      <c r="N142" s="70">
        <f t="shared" si="29"/>
        <v>0.86505658761793613</v>
      </c>
      <c r="O142" s="70">
        <f t="shared" si="29"/>
        <v>1.9952041309401594</v>
      </c>
      <c r="P142" s="70">
        <f t="shared" si="29"/>
        <v>1.0825594892210013</v>
      </c>
      <c r="Q142" s="70">
        <f t="shared" si="29"/>
        <v>1.2618409864295053</v>
      </c>
      <c r="R142" s="70">
        <f t="shared" si="29"/>
        <v>1.9711366930109799</v>
      </c>
      <c r="S142" s="70">
        <f t="shared" si="29"/>
        <v>0.76347609061578303</v>
      </c>
      <c r="T142" s="70">
        <f t="shared" si="29"/>
        <v>2.41180866564897E-2</v>
      </c>
      <c r="U142" s="70">
        <f t="shared" si="29"/>
        <v>-0.27512620612238436</v>
      </c>
      <c r="V142" s="70">
        <f t="shared" si="29"/>
        <v>-0.26169554166991549</v>
      </c>
      <c r="W142" s="70">
        <f t="shared" si="29"/>
        <v>9.2668057669749643E-2</v>
      </c>
      <c r="X142" s="70">
        <f t="shared" si="29"/>
        <v>0.88771929346780765</v>
      </c>
      <c r="Y142" s="70">
        <f t="shared" si="29"/>
        <v>2.0014814460283907</v>
      </c>
      <c r="Z142" s="70">
        <f t="shared" si="29"/>
        <v>1.3350706638685057</v>
      </c>
      <c r="AA142" s="70">
        <f t="shared" si="29"/>
        <v>1.2638679804956117</v>
      </c>
      <c r="AB142" s="70">
        <f t="shared" si="29"/>
        <v>2.2005987910293059</v>
      </c>
      <c r="AC142" s="70">
        <f t="shared" si="29"/>
        <v>0.86858634288691494</v>
      </c>
      <c r="AD142" s="70">
        <f t="shared" si="29"/>
        <v>7.5777926844748433E-2</v>
      </c>
      <c r="AE142" s="70">
        <f t="shared" si="29"/>
        <v>-0.30141264859463035</v>
      </c>
      <c r="AF142" s="70">
        <f t="shared" si="29"/>
        <v>-0.33121791674866646</v>
      </c>
      <c r="AG142" s="70">
        <f t="shared" si="29"/>
        <v>-7.4878981560755883E-2</v>
      </c>
      <c r="AH142" s="70">
        <f t="shared" si="29"/>
        <v>0.62239747004497659</v>
      </c>
      <c r="AI142" s="70">
        <f t="shared" si="29"/>
        <v>1.791652877930566</v>
      </c>
      <c r="AJ142" s="70">
        <f t="shared" si="29"/>
        <v>1.0293641070865911</v>
      </c>
      <c r="AK142" s="70">
        <f t="shared" si="29"/>
        <v>0.84977576405182531</v>
      </c>
      <c r="AL142" s="70">
        <f t="shared" si="29"/>
        <v>2.4862952606438604</v>
      </c>
      <c r="AM142" s="70">
        <f t="shared" si="29"/>
        <v>0.8082938408150484</v>
      </c>
      <c r="AN142" s="70">
        <f t="shared" si="29"/>
        <v>-4.7960954068855227E-2</v>
      </c>
      <c r="AO142" s="70">
        <f t="shared" si="29"/>
        <v>-0.39150369309404626</v>
      </c>
      <c r="AP142" s="70">
        <f t="shared" si="29"/>
        <v>-0.39159610861908006</v>
      </c>
      <c r="AQ142" s="70">
        <f t="shared" si="29"/>
        <v>-0.11679800389750353</v>
      </c>
      <c r="AR142" s="70">
        <f t="shared" si="29"/>
        <v>0.83120119012921745</v>
      </c>
      <c r="AS142" s="70">
        <f t="shared" si="29"/>
        <v>2.2936173918006579</v>
      </c>
      <c r="AT142" s="70">
        <f t="shared" si="29"/>
        <v>0.7877835846140675</v>
      </c>
    </row>
    <row r="143" spans="3:46" x14ac:dyDescent="0.35">
      <c r="F143" t="s">
        <v>225</v>
      </c>
      <c r="G143" s="70">
        <f t="shared" si="29"/>
        <v>-1.5750877742494954E-3</v>
      </c>
      <c r="H143" s="70">
        <f t="shared" si="29"/>
        <v>0.54473514510539467</v>
      </c>
      <c r="I143" s="70">
        <f t="shared" si="29"/>
        <v>-0.12873020899849572</v>
      </c>
      <c r="J143" s="70">
        <f t="shared" si="29"/>
        <v>-0.4909311030876663</v>
      </c>
      <c r="K143" s="70">
        <f t="shared" si="29"/>
        <v>-0.62657080413019539</v>
      </c>
      <c r="L143" s="70">
        <f t="shared" si="29"/>
        <v>-0.61764772692983372</v>
      </c>
      <c r="M143" s="70">
        <f t="shared" si="29"/>
        <v>-0.4284459177139634</v>
      </c>
      <c r="N143" s="70">
        <f t="shared" si="29"/>
        <v>3.743717310040081E-2</v>
      </c>
      <c r="O143" s="70">
        <f t="shared" si="29"/>
        <v>0.66608140851635711</v>
      </c>
      <c r="P143" s="70">
        <f t="shared" si="29"/>
        <v>0.15842309753737177</v>
      </c>
      <c r="Q143" s="70">
        <f t="shared" si="29"/>
        <v>0.2581483771283517</v>
      </c>
      <c r="R143" s="70">
        <f t="shared" si="29"/>
        <v>0.65269390331421895</v>
      </c>
      <c r="S143" s="70">
        <f t="shared" si="29"/>
        <v>-1.9066948196339001E-2</v>
      </c>
      <c r="T143" s="70">
        <f t="shared" si="29"/>
        <v>-0.4303346183726901</v>
      </c>
      <c r="U143" s="70">
        <f t="shared" si="29"/>
        <v>-0.59678916738101218</v>
      </c>
      <c r="V143" s="70">
        <f t="shared" ref="V143:AT143" si="30">(V100-$D100)/$D100</f>
        <v>-0.58931836426708351</v>
      </c>
      <c r="W143" s="70">
        <f t="shared" si="30"/>
        <v>-0.39220371735003473</v>
      </c>
      <c r="X143" s="70">
        <f t="shared" si="30"/>
        <v>5.0043296500509114E-2</v>
      </c>
      <c r="Y143" s="70">
        <f t="shared" si="30"/>
        <v>0.66957316317036097</v>
      </c>
      <c r="Z143" s="70">
        <f t="shared" si="30"/>
        <v>0.29888236346085328</v>
      </c>
      <c r="AA143" s="70">
        <f t="shared" si="30"/>
        <v>0.25927589197577983</v>
      </c>
      <c r="AB143" s="70">
        <f t="shared" si="30"/>
        <v>0.7803321272063215</v>
      </c>
      <c r="AC143" s="70">
        <f t="shared" si="30"/>
        <v>3.9400598420735254E-2</v>
      </c>
      <c r="AD143" s="70">
        <f t="shared" si="30"/>
        <v>-0.40159884760651937</v>
      </c>
      <c r="AE143" s="70">
        <f t="shared" si="30"/>
        <v>-0.61141099320137693</v>
      </c>
      <c r="AF143" s="70">
        <f t="shared" si="30"/>
        <v>-0.62799016476244751</v>
      </c>
      <c r="AG143" s="70">
        <f t="shared" si="30"/>
        <v>-0.48540170817488215</v>
      </c>
      <c r="AH143" s="70">
        <f t="shared" si="30"/>
        <v>-9.7541889000582249E-2</v>
      </c>
      <c r="AI143" s="70">
        <f t="shared" si="30"/>
        <v>0.55285608446706003</v>
      </c>
      <c r="AJ143" s="70">
        <f t="shared" si="30"/>
        <v>0.12883318201957875</v>
      </c>
      <c r="AK143" s="70">
        <f t="shared" si="30"/>
        <v>2.893721952884758E-2</v>
      </c>
      <c r="AL143" s="70">
        <f t="shared" si="30"/>
        <v>0.93925070360203411</v>
      </c>
      <c r="AM143" s="70">
        <f t="shared" si="30"/>
        <v>5.862912044968918E-3</v>
      </c>
      <c r="AN143" s="70">
        <f t="shared" si="30"/>
        <v>-0.47042856337486122</v>
      </c>
      <c r="AO143" s="70">
        <f t="shared" si="30"/>
        <v>-0.66152410995485245</v>
      </c>
      <c r="AP143" s="70">
        <f t="shared" si="30"/>
        <v>-0.66157551606321308</v>
      </c>
      <c r="AQ143" s="70">
        <f t="shared" si="30"/>
        <v>-0.5087191519033385</v>
      </c>
      <c r="AR143" s="70">
        <f t="shared" si="30"/>
        <v>1.86051182994546E-2</v>
      </c>
      <c r="AS143" s="70">
        <f t="shared" si="30"/>
        <v>0.83207369626682826</v>
      </c>
      <c r="AT143" s="70">
        <f t="shared" si="30"/>
        <v>-5.5459118770371501E-3</v>
      </c>
    </row>
    <row r="144" spans="3:46" x14ac:dyDescent="0.35">
      <c r="F144" t="s">
        <v>226</v>
      </c>
      <c r="G144" s="70">
        <f t="shared" ref="G144:AT150" si="31">(G101-$D101)/$D101</f>
        <v>-0.37298363515889804</v>
      </c>
      <c r="H144" s="70">
        <f t="shared" si="31"/>
        <v>-2.9897788540681345E-2</v>
      </c>
      <c r="I144" s="70">
        <f t="shared" si="31"/>
        <v>-0.4528377542866161</v>
      </c>
      <c r="J144" s="70">
        <f t="shared" si="31"/>
        <v>-0.68030191826436615</v>
      </c>
      <c r="K144" s="70">
        <f t="shared" si="31"/>
        <v>-0.76548440042642008</v>
      </c>
      <c r="L144" s="70">
        <f t="shared" si="31"/>
        <v>-0.75988065861183063</v>
      </c>
      <c r="M144" s="70">
        <f t="shared" si="31"/>
        <v>-0.64106087638961873</v>
      </c>
      <c r="N144" s="70">
        <f t="shared" si="31"/>
        <v>-0.34848371964364389</v>
      </c>
      <c r="O144" s="70">
        <f t="shared" si="31"/>
        <v>4.6308335765027991E-2</v>
      </c>
      <c r="P144" s="70">
        <f t="shared" si="31"/>
        <v>-0.27250389020579696</v>
      </c>
      <c r="Q144" s="70">
        <f t="shared" si="31"/>
        <v>-0.20987586327435312</v>
      </c>
      <c r="R144" s="70">
        <f t="shared" si="31"/>
        <v>3.7900908482967122E-2</v>
      </c>
      <c r="S144" s="70">
        <f t="shared" si="31"/>
        <v>-0.38396862021072004</v>
      </c>
      <c r="T144" s="70">
        <f t="shared" si="31"/>
        <v>-0.64224699084530446</v>
      </c>
      <c r="U144" s="70">
        <f t="shared" si="31"/>
        <v>-0.74678136789504745</v>
      </c>
      <c r="V144" s="70">
        <f t="shared" si="31"/>
        <v>-0.74208966223588424</v>
      </c>
      <c r="W144" s="70">
        <f t="shared" si="31"/>
        <v>-0.61830057418985229</v>
      </c>
      <c r="X144" s="70">
        <f t="shared" si="31"/>
        <v>-0.34056700445326099</v>
      </c>
      <c r="Y144" s="70">
        <f t="shared" si="31"/>
        <v>4.850117699250675E-2</v>
      </c>
      <c r="Z144" s="70">
        <f t="shared" si="31"/>
        <v>-0.18429469465271389</v>
      </c>
      <c r="AA144" s="70">
        <f t="shared" si="31"/>
        <v>-0.2091677777165091</v>
      </c>
      <c r="AB144" s="70">
        <f t="shared" si="31"/>
        <v>0.11805841875701489</v>
      </c>
      <c r="AC144" s="70">
        <f t="shared" si="31"/>
        <v>-0.3472506776873403</v>
      </c>
      <c r="AD144" s="70">
        <f t="shared" si="31"/>
        <v>-0.6242007679335132</v>
      </c>
      <c r="AE144" s="70">
        <f t="shared" si="31"/>
        <v>-0.75596395534950789</v>
      </c>
      <c r="AF144" s="70">
        <f t="shared" si="31"/>
        <v>-0.76637576675065311</v>
      </c>
      <c r="AG144" s="70">
        <f t="shared" si="31"/>
        <v>-0.67682942768892973</v>
      </c>
      <c r="AH144" s="70">
        <f t="shared" si="31"/>
        <v>-0.43325131689795138</v>
      </c>
      <c r="AI144" s="70">
        <f t="shared" si="31"/>
        <v>-2.4797793723549687E-2</v>
      </c>
      <c r="AJ144" s="70">
        <f t="shared" si="31"/>
        <v>-0.29108652074389285</v>
      </c>
      <c r="AK144" s="70">
        <f t="shared" si="31"/>
        <v>-0.35382173748003015</v>
      </c>
      <c r="AL144" s="70">
        <f t="shared" si="31"/>
        <v>0.21786016334212233</v>
      </c>
      <c r="AM144" s="70">
        <f t="shared" si="31"/>
        <v>-0.36831253015017146</v>
      </c>
      <c r="AN144" s="70">
        <f t="shared" si="31"/>
        <v>-0.66742620997291802</v>
      </c>
      <c r="AO144" s="70">
        <f t="shared" si="31"/>
        <v>-0.78743526972964961</v>
      </c>
      <c r="AP144" s="70">
        <f t="shared" si="31"/>
        <v>-0.78746755304990756</v>
      </c>
      <c r="AQ144" s="70">
        <f t="shared" si="31"/>
        <v>-0.69147291126488619</v>
      </c>
      <c r="AR144" s="70">
        <f t="shared" si="31"/>
        <v>-0.36031035417488227</v>
      </c>
      <c r="AS144" s="70">
        <f t="shared" si="31"/>
        <v>0.15055241018914994</v>
      </c>
      <c r="AT144" s="70">
        <f t="shared" si="31"/>
        <v>-0.37547733464883065</v>
      </c>
    </row>
    <row r="145" spans="6:46" x14ac:dyDescent="0.35">
      <c r="F145" t="s">
        <v>227</v>
      </c>
      <c r="G145" s="70">
        <f t="shared" si="31"/>
        <v>-0.12244722366692588</v>
      </c>
      <c r="H145" s="70">
        <f t="shared" si="31"/>
        <v>0.41643490373316022</v>
      </c>
      <c r="I145" s="70">
        <f t="shared" si="31"/>
        <v>-0.20166741927659276</v>
      </c>
      <c r="J145" s="70">
        <f t="shared" si="31"/>
        <v>-0.533711225209343</v>
      </c>
      <c r="K145" s="70">
        <f t="shared" si="31"/>
        <v>-0.65805022260434276</v>
      </c>
      <c r="L145" s="70">
        <f t="shared" si="31"/>
        <v>-0.64987763406717414</v>
      </c>
      <c r="M145" s="70">
        <f t="shared" si="31"/>
        <v>-0.47648130799111271</v>
      </c>
      <c r="N145" s="70">
        <f t="shared" si="31"/>
        <v>-4.914923648595259E-2</v>
      </c>
      <c r="O145" s="70">
        <f t="shared" si="31"/>
        <v>0.52788474273187413</v>
      </c>
      <c r="P145" s="70">
        <f t="shared" si="31"/>
        <v>1.8322243583119451E-2</v>
      </c>
      <c r="Q145" s="70">
        <f t="shared" si="31"/>
        <v>0.10604257835156228</v>
      </c>
      <c r="R145" s="70">
        <f t="shared" si="31"/>
        <v>0.49757954975510055</v>
      </c>
      <c r="S145" s="70">
        <f t="shared" si="31"/>
        <v>-0.11164370042761414</v>
      </c>
      <c r="T145" s="70">
        <f t="shared" si="31"/>
        <v>-0.48431278118946469</v>
      </c>
      <c r="U145" s="70">
        <f t="shared" si="31"/>
        <v>-0.63508523928184379</v>
      </c>
      <c r="V145" s="70">
        <f t="shared" si="31"/>
        <v>-0.62832399650226833</v>
      </c>
      <c r="W145" s="70">
        <f t="shared" si="31"/>
        <v>-0.44975649213049046</v>
      </c>
      <c r="X145" s="70">
        <f t="shared" si="31"/>
        <v>-4.8987501083829717E-2</v>
      </c>
      <c r="Y145" s="70">
        <f t="shared" si="31"/>
        <v>0.51297402071297737</v>
      </c>
      <c r="Z145" s="70">
        <f t="shared" si="31"/>
        <v>0.14192467726000976</v>
      </c>
      <c r="AA145" s="70">
        <f t="shared" si="31"/>
        <v>0.10710427439651127</v>
      </c>
      <c r="AB145" s="70">
        <f t="shared" si="31"/>
        <v>0.62493001837844597</v>
      </c>
      <c r="AC145" s="70">
        <f t="shared" si="31"/>
        <v>-5.1992287439746709E-2</v>
      </c>
      <c r="AD145" s="70">
        <f t="shared" si="31"/>
        <v>-0.45450824169842685</v>
      </c>
      <c r="AE145" s="70">
        <f t="shared" si="31"/>
        <v>-0.64588738093298548</v>
      </c>
      <c r="AF145" s="70">
        <f t="shared" si="31"/>
        <v>-0.6609978341346332</v>
      </c>
      <c r="AG145" s="70">
        <f t="shared" si="31"/>
        <v>-0.53094059583599307</v>
      </c>
      <c r="AH145" s="70">
        <f t="shared" si="31"/>
        <v>-0.17705728255925662</v>
      </c>
      <c r="AI145" s="70">
        <f t="shared" si="31"/>
        <v>0.41690479640891936</v>
      </c>
      <c r="AJ145" s="70">
        <f t="shared" si="31"/>
        <v>-7.685796596373794E-3</v>
      </c>
      <c r="AK145" s="70">
        <f t="shared" si="31"/>
        <v>-9.5569865518072075E-2</v>
      </c>
      <c r="AL145" s="70">
        <f t="shared" si="31"/>
        <v>0.81851492276480187</v>
      </c>
      <c r="AM145" s="70">
        <f t="shared" si="31"/>
        <v>-5.7602627616696898E-2</v>
      </c>
      <c r="AN145" s="70">
        <f t="shared" si="31"/>
        <v>-0.50412832019375953</v>
      </c>
      <c r="AO145" s="70">
        <f t="shared" si="31"/>
        <v>-0.68317317479434214</v>
      </c>
      <c r="AP145" s="70">
        <f t="shared" si="31"/>
        <v>-0.68322425286849642</v>
      </c>
      <c r="AQ145" s="70">
        <f t="shared" si="31"/>
        <v>-0.54000812449343927</v>
      </c>
      <c r="AR145" s="70">
        <f t="shared" si="31"/>
        <v>-4.5664398710155304E-2</v>
      </c>
      <c r="AS145" s="70">
        <f t="shared" si="31"/>
        <v>0.71780407903476762</v>
      </c>
      <c r="AT145" s="70">
        <f t="shared" si="31"/>
        <v>-0.12587749228323766</v>
      </c>
    </row>
    <row r="146" spans="6:46" x14ac:dyDescent="0.35">
      <c r="F146" t="s">
        <v>228</v>
      </c>
      <c r="G146" s="70">
        <f t="shared" si="31"/>
        <v>-0.19143017308546839</v>
      </c>
      <c r="H146" s="70">
        <f t="shared" si="31"/>
        <v>0.30509133562644036</v>
      </c>
      <c r="I146" s="70">
        <f t="shared" si="31"/>
        <v>-0.26442300221182929</v>
      </c>
      <c r="J146" s="70">
        <f t="shared" si="31"/>
        <v>-0.57036540240906219</v>
      </c>
      <c r="K146" s="70">
        <f t="shared" si="31"/>
        <v>-0.68493032011407184</v>
      </c>
      <c r="L146" s="70">
        <f t="shared" si="31"/>
        <v>-0.67740016503148559</v>
      </c>
      <c r="M146" s="70">
        <f t="shared" si="31"/>
        <v>-0.51763423283446552</v>
      </c>
      <c r="N146" s="70">
        <f t="shared" si="31"/>
        <v>-0.12389401753280384</v>
      </c>
      <c r="O146" s="70">
        <f t="shared" si="31"/>
        <v>0.40778029002231764</v>
      </c>
      <c r="P146" s="70">
        <f t="shared" si="31"/>
        <v>-6.1726357156773749E-2</v>
      </c>
      <c r="Q146" s="70">
        <f t="shared" si="31"/>
        <v>1.909842946971621E-2</v>
      </c>
      <c r="R146" s="70">
        <f t="shared" si="31"/>
        <v>0.37985733735133104</v>
      </c>
      <c r="S146" s="70">
        <f t="shared" si="31"/>
        <v>-0.18147589665758332</v>
      </c>
      <c r="T146" s="70">
        <f t="shared" si="31"/>
        <v>-0.52485008708193004</v>
      </c>
      <c r="U146" s="70">
        <f t="shared" si="31"/>
        <v>-0.66377057554832697</v>
      </c>
      <c r="V146" s="70">
        <f t="shared" si="31"/>
        <v>-0.65754082270445524</v>
      </c>
      <c r="W146" s="70">
        <f t="shared" si="31"/>
        <v>-0.49301020984972777</v>
      </c>
      <c r="X146" s="70">
        <f t="shared" si="31"/>
        <v>-0.12374499587891893</v>
      </c>
      <c r="Y146" s="70">
        <f t="shared" si="31"/>
        <v>0.39404167481062796</v>
      </c>
      <c r="Z146" s="70">
        <f t="shared" si="31"/>
        <v>5.2159896866546103E-2</v>
      </c>
      <c r="AA146" s="70">
        <f t="shared" si="31"/>
        <v>2.0076667372269926E-2</v>
      </c>
      <c r="AB146" s="70">
        <f t="shared" si="31"/>
        <v>0.49719699959083624</v>
      </c>
      <c r="AC146" s="70">
        <f t="shared" si="31"/>
        <v>-0.12651358102757648</v>
      </c>
      <c r="AD146" s="70">
        <f t="shared" si="31"/>
        <v>-0.4973884323672863</v>
      </c>
      <c r="AE146" s="70">
        <f t="shared" si="31"/>
        <v>-0.67372357899236679</v>
      </c>
      <c r="AF146" s="70">
        <f t="shared" si="31"/>
        <v>-0.68764622485408899</v>
      </c>
      <c r="AG146" s="70">
        <f t="shared" si="31"/>
        <v>-0.56781256755596654</v>
      </c>
      <c r="AH146" s="70">
        <f t="shared" si="31"/>
        <v>-0.24174742699568208</v>
      </c>
      <c r="AI146" s="70">
        <f t="shared" si="31"/>
        <v>0.30552429082839938</v>
      </c>
      <c r="AJ146" s="70">
        <f t="shared" si="31"/>
        <v>-8.5689948992459977E-2</v>
      </c>
      <c r="AK146" s="70">
        <f t="shared" si="31"/>
        <v>-0.1666655989054989</v>
      </c>
      <c r="AL146" s="70">
        <f t="shared" si="31"/>
        <v>0.67556451987491795</v>
      </c>
      <c r="AM146" s="70">
        <f t="shared" si="31"/>
        <v>-0.13168290178884598</v>
      </c>
      <c r="AN146" s="70">
        <f t="shared" si="31"/>
        <v>-0.54310795985611349</v>
      </c>
      <c r="AO146" s="70">
        <f t="shared" si="31"/>
        <v>-0.70807839924012983</v>
      </c>
      <c r="AP146" s="70">
        <f t="shared" si="31"/>
        <v>-0.70812546215268823</v>
      </c>
      <c r="AQ146" s="70">
        <f t="shared" si="31"/>
        <v>-0.57616731301951585</v>
      </c>
      <c r="AR146" s="70">
        <f t="shared" si="31"/>
        <v>-0.12068311699987433</v>
      </c>
      <c r="AS146" s="70">
        <f t="shared" si="31"/>
        <v>0.58277038637165524</v>
      </c>
      <c r="AT146" s="70">
        <f t="shared" si="31"/>
        <v>-0.19459079404886084</v>
      </c>
    </row>
    <row r="147" spans="6:46" x14ac:dyDescent="0.35">
      <c r="F147" t="s">
        <v>229</v>
      </c>
      <c r="G147" s="70">
        <f t="shared" si="31"/>
        <v>-0.3765273210944397</v>
      </c>
      <c r="H147" s="70">
        <f t="shared" si="31"/>
        <v>-2.3540649633291489E-2</v>
      </c>
      <c r="I147" s="70">
        <f t="shared" si="31"/>
        <v>-0.44936764559483228</v>
      </c>
      <c r="J147" s="70">
        <f t="shared" si="31"/>
        <v>-0.67830748037685695</v>
      </c>
      <c r="K147" s="70">
        <f t="shared" si="31"/>
        <v>-0.76404112036986049</v>
      </c>
      <c r="L147" s="70">
        <f t="shared" si="31"/>
        <v>-0.75840254639609117</v>
      </c>
      <c r="M147" s="70">
        <f t="shared" si="31"/>
        <v>-0.63882249261541046</v>
      </c>
      <c r="N147" s="70">
        <f t="shared" si="31"/>
        <v>-0.34429910383579487</v>
      </c>
      <c r="O147" s="70">
        <f t="shared" si="31"/>
        <v>5.3201595223671336E-2</v>
      </c>
      <c r="P147" s="70">
        <f t="shared" si="31"/>
        <v>-0.2765869959502274</v>
      </c>
      <c r="Q147" s="70">
        <f t="shared" si="31"/>
        <v>-0.21429919233626568</v>
      </c>
      <c r="R147" s="70">
        <f t="shared" si="31"/>
        <v>4.110309342209368E-2</v>
      </c>
      <c r="S147" s="70">
        <f t="shared" si="31"/>
        <v>-0.38217102540172332</v>
      </c>
      <c r="T147" s="70">
        <f t="shared" si="31"/>
        <v>-0.64124647729024153</v>
      </c>
      <c r="U147" s="70">
        <f t="shared" si="31"/>
        <v>-0.74609138568753119</v>
      </c>
      <c r="V147" s="70">
        <f t="shared" si="31"/>
        <v>-0.74138689584498918</v>
      </c>
      <c r="W147" s="70">
        <f t="shared" si="31"/>
        <v>-0.61722533666390988</v>
      </c>
      <c r="X147" s="70">
        <f t="shared" si="31"/>
        <v>-0.33862898511299289</v>
      </c>
      <c r="Y147" s="70">
        <f t="shared" si="31"/>
        <v>5.1756116551566006E-2</v>
      </c>
      <c r="Z147" s="70">
        <f t="shared" si="31"/>
        <v>-0.18884657060445501</v>
      </c>
      <c r="AA147" s="70">
        <f t="shared" si="31"/>
        <v>-0.21358085453588996</v>
      </c>
      <c r="AB147" s="70">
        <f t="shared" si="31"/>
        <v>0.12386576009550854</v>
      </c>
      <c r="AC147" s="70">
        <f t="shared" si="31"/>
        <v>-0.34399440334095849</v>
      </c>
      <c r="AD147" s="70">
        <f t="shared" si="31"/>
        <v>-0.62238514340979434</v>
      </c>
      <c r="AE147" s="70">
        <f t="shared" si="31"/>
        <v>-0.75480875435197192</v>
      </c>
      <c r="AF147" s="70">
        <f t="shared" si="31"/>
        <v>-0.76527029989440321</v>
      </c>
      <c r="AG147" s="70">
        <f t="shared" si="31"/>
        <v>-0.67527597079694712</v>
      </c>
      <c r="AH147" s="70">
        <f t="shared" si="31"/>
        <v>-0.43045706383205634</v>
      </c>
      <c r="AI147" s="70">
        <f t="shared" si="31"/>
        <v>-1.9814175518127045E-2</v>
      </c>
      <c r="AJ147" s="70">
        <f t="shared" si="31"/>
        <v>-0.29506467696473482</v>
      </c>
      <c r="AK147" s="70">
        <f t="shared" si="31"/>
        <v>-0.35746183036883666</v>
      </c>
      <c r="AL147" s="70">
        <f t="shared" si="31"/>
        <v>0.23397442127659615</v>
      </c>
      <c r="AM147" s="70">
        <f t="shared" si="31"/>
        <v>-0.36012399426726316</v>
      </c>
      <c r="AN147" s="70">
        <f t="shared" si="31"/>
        <v>-0.66317277231056126</v>
      </c>
      <c r="AO147" s="70">
        <f t="shared" si="31"/>
        <v>-0.78473883487640961</v>
      </c>
      <c r="AP147" s="70">
        <f t="shared" si="31"/>
        <v>-0.78477212463768631</v>
      </c>
      <c r="AQ147" s="70">
        <f t="shared" si="31"/>
        <v>-0.68753223534357777</v>
      </c>
      <c r="AR147" s="70">
        <f t="shared" si="31"/>
        <v>-0.35201808644950044</v>
      </c>
      <c r="AS147" s="70">
        <f t="shared" si="31"/>
        <v>0.16573441977490116</v>
      </c>
      <c r="AT147" s="70">
        <f t="shared" si="31"/>
        <v>-0.37899486000944699</v>
      </c>
    </row>
    <row r="148" spans="6:46" x14ac:dyDescent="0.35">
      <c r="F148" t="s">
        <v>230</v>
      </c>
      <c r="G148" s="70">
        <f t="shared" si="31"/>
        <v>4.1588868977047118E-2</v>
      </c>
      <c r="H148" s="70">
        <f t="shared" si="31"/>
        <v>0.63129712778413716</v>
      </c>
      <c r="I148" s="70">
        <f t="shared" si="31"/>
        <v>-8.0099977670517478E-2</v>
      </c>
      <c r="J148" s="70">
        <f t="shared" si="31"/>
        <v>-0.46257252481242961</v>
      </c>
      <c r="K148" s="70">
        <f t="shared" si="31"/>
        <v>-0.60580126303132487</v>
      </c>
      <c r="L148" s="70">
        <f t="shared" si="31"/>
        <v>-0.59638132197105043</v>
      </c>
      <c r="M148" s="70">
        <f t="shared" si="31"/>
        <v>-0.39660792823024749</v>
      </c>
      <c r="N148" s="70">
        <f t="shared" si="31"/>
        <v>9.5430125377414923E-2</v>
      </c>
      <c r="O148" s="70">
        <f t="shared" si="31"/>
        <v>0.75950461903080879</v>
      </c>
      <c r="P148" s="70">
        <f t="shared" si="31"/>
        <v>0.20855164658406136</v>
      </c>
      <c r="Q148" s="70">
        <f t="shared" si="31"/>
        <v>0.3126111909913924</v>
      </c>
      <c r="R148" s="70">
        <f t="shared" si="31"/>
        <v>0.73929256285868761</v>
      </c>
      <c r="S148" s="70">
        <f t="shared" si="31"/>
        <v>3.216035705478721E-2</v>
      </c>
      <c r="T148" s="70">
        <f t="shared" si="31"/>
        <v>-0.40065749694640507</v>
      </c>
      <c r="U148" s="70">
        <f t="shared" si="31"/>
        <v>-0.5758139925722171</v>
      </c>
      <c r="V148" s="70">
        <f t="shared" si="31"/>
        <v>-0.56795455555116114</v>
      </c>
      <c r="W148" s="70">
        <f t="shared" si="31"/>
        <v>-0.36052718563839475</v>
      </c>
      <c r="X148" s="70">
        <f t="shared" si="31"/>
        <v>0.10490276587517679</v>
      </c>
      <c r="Y148" s="70">
        <f t="shared" si="31"/>
        <v>0.75708976663045735</v>
      </c>
      <c r="Z148" s="70">
        <f t="shared" si="31"/>
        <v>0.35513297001894312</v>
      </c>
      <c r="AA148" s="70">
        <f t="shared" si="31"/>
        <v>0.31381126387726482</v>
      </c>
      <c r="AB148" s="70">
        <f t="shared" si="31"/>
        <v>0.87755791961050167</v>
      </c>
      <c r="AC148" s="70">
        <f t="shared" si="31"/>
        <v>9.5939165555968486E-2</v>
      </c>
      <c r="AD148" s="70">
        <f t="shared" si="31"/>
        <v>-0.36914728633313582</v>
      </c>
      <c r="AE148" s="70">
        <f t="shared" si="31"/>
        <v>-0.59037744414733595</v>
      </c>
      <c r="AF148" s="70">
        <f t="shared" si="31"/>
        <v>-0.60785476072906786</v>
      </c>
      <c r="AG148" s="70">
        <f t="shared" si="31"/>
        <v>-0.45750800997246233</v>
      </c>
      <c r="AH148" s="70">
        <f t="shared" si="31"/>
        <v>-4.8507492327673221E-2</v>
      </c>
      <c r="AI148" s="70">
        <f t="shared" si="31"/>
        <v>0.63752266755550269</v>
      </c>
      <c r="AJ148" s="70">
        <f t="shared" si="31"/>
        <v>0.1776823759321316</v>
      </c>
      <c r="AK148" s="70">
        <f t="shared" si="31"/>
        <v>7.3440149062379084E-2</v>
      </c>
      <c r="AL148" s="70">
        <f t="shared" si="31"/>
        <v>1.0615081707514313</v>
      </c>
      <c r="AM148" s="70">
        <f t="shared" si="31"/>
        <v>6.8992672247739736E-2</v>
      </c>
      <c r="AN148" s="70">
        <f t="shared" si="31"/>
        <v>-0.43728810740260315</v>
      </c>
      <c r="AO148" s="70">
        <f t="shared" si="31"/>
        <v>-0.64037937651198285</v>
      </c>
      <c r="AP148" s="70">
        <f t="shared" si="31"/>
        <v>-0.64043499121006009</v>
      </c>
      <c r="AQ148" s="70">
        <f t="shared" si="31"/>
        <v>-0.47798362848620018</v>
      </c>
      <c r="AR148" s="70">
        <f t="shared" si="31"/>
        <v>8.2534602217720937E-2</v>
      </c>
      <c r="AS148" s="70">
        <f t="shared" si="31"/>
        <v>0.94750473742069996</v>
      </c>
      <c r="AT148" s="70">
        <f t="shared" si="31"/>
        <v>3.7466537470635435E-2</v>
      </c>
    </row>
    <row r="149" spans="6:46" x14ac:dyDescent="0.35">
      <c r="F149" t="s">
        <v>231</v>
      </c>
      <c r="G149" s="70">
        <f t="shared" si="31"/>
        <v>0.78258788822350001</v>
      </c>
      <c r="H149" s="70">
        <f t="shared" si="31"/>
        <v>1.7918217913923065</v>
      </c>
      <c r="I149" s="70">
        <f t="shared" si="31"/>
        <v>0.57432811258008765</v>
      </c>
      <c r="J149" s="70">
        <f t="shared" si="31"/>
        <v>-8.0240067264956846E-2</v>
      </c>
      <c r="K149" s="70">
        <f t="shared" si="31"/>
        <v>-0.32536347593318371</v>
      </c>
      <c r="L149" s="70">
        <f t="shared" si="31"/>
        <v>-0.30924207396551889</v>
      </c>
      <c r="M149" s="70">
        <f t="shared" si="31"/>
        <v>3.2652547490451385E-2</v>
      </c>
      <c r="N149" s="70">
        <f t="shared" si="31"/>
        <v>0.87473247079790029</v>
      </c>
      <c r="O149" s="70">
        <f t="shared" si="31"/>
        <v>2.0112376548704649</v>
      </c>
      <c r="P149" s="70">
        <f t="shared" si="31"/>
        <v>1.0683300212387252</v>
      </c>
      <c r="Q149" s="70">
        <f t="shared" si="31"/>
        <v>1.2464187941119802</v>
      </c>
      <c r="R149" s="70">
        <f t="shared" si="31"/>
        <v>1.9766464955353029</v>
      </c>
      <c r="S149" s="70">
        <f t="shared" si="31"/>
        <v>0.7664518179781471</v>
      </c>
      <c r="T149" s="70">
        <f t="shared" si="31"/>
        <v>2.5722066221924699E-2</v>
      </c>
      <c r="U149" s="70">
        <f t="shared" si="31"/>
        <v>-0.27404289569907814</v>
      </c>
      <c r="V149" s="70">
        <f t="shared" si="31"/>
        <v>-0.26059215936800617</v>
      </c>
      <c r="W149" s="70">
        <f t="shared" si="31"/>
        <v>9.4401570217156228E-2</v>
      </c>
      <c r="X149" s="70">
        <f t="shared" si="31"/>
        <v>0.89094406322533226</v>
      </c>
      <c r="Y149" s="70">
        <f t="shared" si="31"/>
        <v>2.0071048470333941</v>
      </c>
      <c r="Z149" s="70">
        <f t="shared" si="31"/>
        <v>1.319191085116463</v>
      </c>
      <c r="AA149" s="70">
        <f t="shared" si="31"/>
        <v>1.2484726134787736</v>
      </c>
      <c r="AB149" s="70">
        <f t="shared" si="31"/>
        <v>2.2132755126529164</v>
      </c>
      <c r="AC149" s="70">
        <f t="shared" si="31"/>
        <v>0.87560364836511051</v>
      </c>
      <c r="AD149" s="70">
        <f t="shared" si="31"/>
        <v>7.964902480180093E-2</v>
      </c>
      <c r="AE149" s="70">
        <f t="shared" si="31"/>
        <v>-0.29896696426562547</v>
      </c>
      <c r="AF149" s="70">
        <f t="shared" si="31"/>
        <v>-0.32887785692698834</v>
      </c>
      <c r="AG149" s="70">
        <f t="shared" si="31"/>
        <v>-7.1572594827083849E-2</v>
      </c>
      <c r="AH149" s="70">
        <f t="shared" si="31"/>
        <v>0.62839587713515765</v>
      </c>
      <c r="AI149" s="70">
        <f t="shared" si="31"/>
        <v>1.8024762560516581</v>
      </c>
      <c r="AJ149" s="70">
        <f t="shared" si="31"/>
        <v>1.01549997512229</v>
      </c>
      <c r="AK149" s="70">
        <f t="shared" si="31"/>
        <v>0.83709855725579196</v>
      </c>
      <c r="AL149" s="70">
        <f t="shared" si="31"/>
        <v>2.5280902149658671</v>
      </c>
      <c r="AM149" s="70">
        <f t="shared" si="31"/>
        <v>0.82948709121668474</v>
      </c>
      <c r="AN149" s="70">
        <f t="shared" si="31"/>
        <v>-3.6968007071178713E-2</v>
      </c>
      <c r="AO149" s="70">
        <f t="shared" si="31"/>
        <v>-0.38454088088066019</v>
      </c>
      <c r="AP149" s="70">
        <f t="shared" si="31"/>
        <v>-0.38463606055294014</v>
      </c>
      <c r="AQ149" s="70">
        <f t="shared" si="31"/>
        <v>-0.10661481796673829</v>
      </c>
      <c r="AR149" s="70">
        <f t="shared" si="31"/>
        <v>0.85266291525498028</v>
      </c>
      <c r="AS149" s="70">
        <f t="shared" si="31"/>
        <v>2.3329833493646226</v>
      </c>
      <c r="AT149" s="70">
        <f t="shared" si="31"/>
        <v>0.77553287982869201</v>
      </c>
    </row>
    <row r="150" spans="6:46" x14ac:dyDescent="0.35">
      <c r="F150" t="s">
        <v>232</v>
      </c>
      <c r="G150" s="70">
        <f t="shared" si="31"/>
        <v>1.5093564736294165</v>
      </c>
      <c r="H150" s="70">
        <f t="shared" si="31"/>
        <v>2.9300592872487812</v>
      </c>
      <c r="I150" s="70">
        <f t="shared" si="31"/>
        <v>1.2161883108364895</v>
      </c>
      <c r="J150" s="70">
        <f t="shared" si="31"/>
        <v>0.29474992882048601</v>
      </c>
      <c r="K150" s="70">
        <f t="shared" si="31"/>
        <v>-5.0311325350114983E-2</v>
      </c>
      <c r="L150" s="70">
        <f t="shared" si="31"/>
        <v>-2.7617159941049064E-2</v>
      </c>
      <c r="M150" s="70">
        <f t="shared" si="31"/>
        <v>0.45366933780612417</v>
      </c>
      <c r="N150" s="70">
        <f t="shared" si="31"/>
        <v>1.6390687903799726</v>
      </c>
      <c r="O150" s="70">
        <f t="shared" si="31"/>
        <v>3.2389319218455626</v>
      </c>
      <c r="P150" s="70">
        <f t="shared" si="31"/>
        <v>1.9115968770380884</v>
      </c>
      <c r="Q150" s="70">
        <f t="shared" si="31"/>
        <v>2.1622931922338475</v>
      </c>
      <c r="R150" s="70">
        <f t="shared" si="31"/>
        <v>3.1902378012462465</v>
      </c>
      <c r="S150" s="70">
        <f t="shared" si="31"/>
        <v>1.4866416596241063</v>
      </c>
      <c r="T150" s="70">
        <f t="shared" si="31"/>
        <v>0.44391327015221654</v>
      </c>
      <c r="U150" s="70">
        <f t="shared" si="31"/>
        <v>2.1932871467138435E-2</v>
      </c>
      <c r="V150" s="70">
        <f t="shared" ref="V150:AT150" si="32">(V107-$D107)/$D107</f>
        <v>4.0867529618044643E-2</v>
      </c>
      <c r="W150" s="70">
        <f t="shared" si="32"/>
        <v>0.54059369701624305</v>
      </c>
      <c r="X150" s="70">
        <f t="shared" si="32"/>
        <v>1.6618899172788879</v>
      </c>
      <c r="Y150" s="70">
        <f t="shared" si="32"/>
        <v>3.2331141508572525</v>
      </c>
      <c r="Z150" s="70">
        <f t="shared" si="32"/>
        <v>2.2647350525984047</v>
      </c>
      <c r="AA150" s="70">
        <f t="shared" si="32"/>
        <v>2.1651843624015439</v>
      </c>
      <c r="AB150" s="70">
        <f t="shared" si="32"/>
        <v>3.5233414646759398</v>
      </c>
      <c r="AC150" s="70">
        <f t="shared" si="32"/>
        <v>1.6402951507083479</v>
      </c>
      <c r="AD150" s="70">
        <f t="shared" si="32"/>
        <v>0.5198264767377373</v>
      </c>
      <c r="AE150" s="70">
        <f t="shared" si="32"/>
        <v>-1.315284476589329E-2</v>
      </c>
      <c r="AF150" s="70">
        <f t="shared" si="32"/>
        <v>-5.5258534268039686E-2</v>
      </c>
      <c r="AG150" s="70">
        <f t="shared" si="32"/>
        <v>0.30695116625493118</v>
      </c>
      <c r="AH150" s="70">
        <f t="shared" si="32"/>
        <v>1.2922997305859796</v>
      </c>
      <c r="AI150" s="70">
        <f t="shared" si="32"/>
        <v>2.94505762199717</v>
      </c>
      <c r="AJ150" s="70">
        <f t="shared" si="32"/>
        <v>1.8372277987445438</v>
      </c>
      <c r="AK150" s="70">
        <f t="shared" si="32"/>
        <v>1.5860913718757923</v>
      </c>
      <c r="AL150" s="70">
        <f t="shared" si="32"/>
        <v>3.9665074462590444</v>
      </c>
      <c r="AM150" s="70">
        <f t="shared" si="32"/>
        <v>1.5753766790938959</v>
      </c>
      <c r="AN150" s="70">
        <f t="shared" si="32"/>
        <v>0.35566419009865119</v>
      </c>
      <c r="AO150" s="70">
        <f t="shared" si="32"/>
        <v>-0.13361560738780437</v>
      </c>
      <c r="AP150" s="70">
        <f t="shared" si="32"/>
        <v>-0.13374959221310889</v>
      </c>
      <c r="AQ150" s="70">
        <f t="shared" si="32"/>
        <v>0.2576220812393859</v>
      </c>
      <c r="AR150" s="70">
        <f t="shared" si="32"/>
        <v>1.6080013841456906</v>
      </c>
      <c r="AS150" s="70">
        <f t="shared" si="32"/>
        <v>3.691854690296505</v>
      </c>
      <c r="AT150" s="70">
        <f t="shared" si="32"/>
        <v>1.4994251086156756</v>
      </c>
    </row>
    <row r="151" spans="6:46" x14ac:dyDescent="0.35">
      <c r="F151" t="s">
        <v>233</v>
      </c>
      <c r="G151" s="70">
        <f t="shared" ref="G151:AT157" si="33">(G108-$D108)/$D108</f>
        <v>1.4637081988442744</v>
      </c>
      <c r="H151" s="70">
        <f t="shared" si="33"/>
        <v>2.8585666842043223</v>
      </c>
      <c r="I151" s="70">
        <f t="shared" si="33"/>
        <v>1.1758731248309067</v>
      </c>
      <c r="J151" s="70">
        <f t="shared" si="33"/>
        <v>0.27119683815762113</v>
      </c>
      <c r="K151" s="70">
        <f t="shared" si="33"/>
        <v>-6.7587328196395915E-2</v>
      </c>
      <c r="L151" s="70">
        <f t="shared" si="33"/>
        <v>-4.5305997515874621E-2</v>
      </c>
      <c r="M151" s="70">
        <f t="shared" si="33"/>
        <v>0.42722530800156916</v>
      </c>
      <c r="N151" s="70">
        <f t="shared" si="33"/>
        <v>1.591060889316033</v>
      </c>
      <c r="O151" s="70">
        <f t="shared" si="33"/>
        <v>3.1618205464003486</v>
      </c>
      <c r="P151" s="70">
        <f t="shared" si="33"/>
        <v>1.8586313555175999</v>
      </c>
      <c r="Q151" s="70">
        <f t="shared" si="33"/>
        <v>2.1047671969807742</v>
      </c>
      <c r="R151" s="70">
        <f t="shared" si="33"/>
        <v>3.1140122316324867</v>
      </c>
      <c r="S151" s="70">
        <f t="shared" si="33"/>
        <v>1.441406595190823</v>
      </c>
      <c r="T151" s="70">
        <f t="shared" si="33"/>
        <v>0.41764671519500507</v>
      </c>
      <c r="U151" s="70">
        <f t="shared" si="33"/>
        <v>3.3426579925141951E-3</v>
      </c>
      <c r="V151" s="70">
        <f t="shared" si="33"/>
        <v>2.1932871467138453E-2</v>
      </c>
      <c r="W151" s="70">
        <f t="shared" si="33"/>
        <v>0.51256840640779477</v>
      </c>
      <c r="X151" s="70">
        <f t="shared" si="33"/>
        <v>1.6134668719010432</v>
      </c>
      <c r="Y151" s="70">
        <f t="shared" si="33"/>
        <v>3.1561086078083127</v>
      </c>
      <c r="Z151" s="70">
        <f t="shared" si="33"/>
        <v>2.2053455141458835</v>
      </c>
      <c r="AA151" s="70">
        <f t="shared" si="33"/>
        <v>2.1076057732138689</v>
      </c>
      <c r="AB151" s="70">
        <f t="shared" si="33"/>
        <v>3.4410563305005204</v>
      </c>
      <c r="AC151" s="70">
        <f t="shared" si="33"/>
        <v>1.5922649406445339</v>
      </c>
      <c r="AD151" s="70">
        <f t="shared" si="33"/>
        <v>0.49217896736035732</v>
      </c>
      <c r="AE151" s="70">
        <f t="shared" si="33"/>
        <v>-3.1104805990400802E-2</v>
      </c>
      <c r="AF151" s="70">
        <f t="shared" si="33"/>
        <v>-7.2444541310823521E-2</v>
      </c>
      <c r="AG151" s="70">
        <f t="shared" si="33"/>
        <v>0.28317612010468163</v>
      </c>
      <c r="AH151" s="70">
        <f t="shared" si="33"/>
        <v>1.2505999844194455</v>
      </c>
      <c r="AI151" s="70">
        <f t="shared" si="33"/>
        <v>2.8732921808314202</v>
      </c>
      <c r="AJ151" s="70">
        <f t="shared" si="33"/>
        <v>1.7856151420549939</v>
      </c>
      <c r="AK151" s="70">
        <f t="shared" si="33"/>
        <v>1.5390471950904479</v>
      </c>
      <c r="AL151" s="70">
        <f t="shared" si="33"/>
        <v>3.8761605788403308</v>
      </c>
      <c r="AM151" s="70">
        <f t="shared" si="33"/>
        <v>1.528527415723798</v>
      </c>
      <c r="AN151" s="70">
        <f t="shared" si="33"/>
        <v>0.3310029942437257</v>
      </c>
      <c r="AO151" s="70">
        <f t="shared" si="33"/>
        <v>-0.14937620307802851</v>
      </c>
      <c r="AP151" s="70">
        <f t="shared" si="33"/>
        <v>-0.14950775055487867</v>
      </c>
      <c r="AQ151" s="70">
        <f t="shared" si="33"/>
        <v>0.23474439170281519</v>
      </c>
      <c r="AR151" s="70">
        <f t="shared" si="33"/>
        <v>1.5605586373400431</v>
      </c>
      <c r="AS151" s="70">
        <f t="shared" si="33"/>
        <v>3.6065040936772692</v>
      </c>
      <c r="AT151" s="70">
        <f t="shared" si="33"/>
        <v>1.4539574975520506</v>
      </c>
    </row>
    <row r="152" spans="6:46" x14ac:dyDescent="0.35">
      <c r="F152" t="s">
        <v>234</v>
      </c>
      <c r="G152" s="70">
        <f t="shared" si="33"/>
        <v>0.67247143588898128</v>
      </c>
      <c r="H152" s="70">
        <f t="shared" si="33"/>
        <v>1.6193615647469335</v>
      </c>
      <c r="I152" s="70">
        <f t="shared" si="33"/>
        <v>0.47707656738946846</v>
      </c>
      <c r="J152" s="70">
        <f t="shared" si="33"/>
        <v>-0.13705673333865792</v>
      </c>
      <c r="K152" s="70">
        <f t="shared" si="33"/>
        <v>-0.36703804420345498</v>
      </c>
      <c r="L152" s="70">
        <f t="shared" si="33"/>
        <v>-0.35191251548448998</v>
      </c>
      <c r="M152" s="70">
        <f t="shared" si="33"/>
        <v>-3.113787528481797E-2</v>
      </c>
      <c r="N152" s="70">
        <f t="shared" si="33"/>
        <v>0.75892393752758536</v>
      </c>
      <c r="O152" s="70">
        <f t="shared" si="33"/>
        <v>1.825223371994962</v>
      </c>
      <c r="P152" s="70">
        <f t="shared" si="33"/>
        <v>0.94056231581424399</v>
      </c>
      <c r="Q152" s="70">
        <f t="shared" si="33"/>
        <v>1.1076499459113329</v>
      </c>
      <c r="R152" s="70">
        <f t="shared" si="33"/>
        <v>1.7927690249725563</v>
      </c>
      <c r="S152" s="70">
        <f t="shared" si="33"/>
        <v>0.65733214500120019</v>
      </c>
      <c r="T152" s="70">
        <f t="shared" si="33"/>
        <v>-3.7640237404043389E-2</v>
      </c>
      <c r="U152" s="70">
        <f t="shared" si="33"/>
        <v>-0.31888770890619833</v>
      </c>
      <c r="V152" s="70">
        <f t="shared" si="33"/>
        <v>-0.30626786982055798</v>
      </c>
      <c r="W152" s="70">
        <f t="shared" si="33"/>
        <v>2.6796702520147462E-2</v>
      </c>
      <c r="X152" s="70">
        <f t="shared" si="33"/>
        <v>0.77413408533812333</v>
      </c>
      <c r="Y152" s="70">
        <f t="shared" si="33"/>
        <v>1.8213458616050495</v>
      </c>
      <c r="Z152" s="70">
        <f t="shared" si="33"/>
        <v>1.1759268476188232</v>
      </c>
      <c r="AA152" s="70">
        <f t="shared" si="33"/>
        <v>1.109576893944656</v>
      </c>
      <c r="AB152" s="70">
        <f t="shared" si="33"/>
        <v>2.0147806714367857</v>
      </c>
      <c r="AC152" s="70">
        <f t="shared" si="33"/>
        <v>0.75974129952492198</v>
      </c>
      <c r="AD152" s="70">
        <f t="shared" si="33"/>
        <v>1.2955471477999169E-2</v>
      </c>
      <c r="AE152" s="70">
        <f t="shared" si="33"/>
        <v>-0.34227213388691063</v>
      </c>
      <c r="AF152" s="70">
        <f t="shared" si="33"/>
        <v>-0.3703353300572409</v>
      </c>
      <c r="AG152" s="70">
        <f t="shared" si="33"/>
        <v>-0.12892467983966091</v>
      </c>
      <c r="AH152" s="70">
        <f t="shared" si="33"/>
        <v>0.5278043841877994</v>
      </c>
      <c r="AI152" s="70">
        <f t="shared" si="33"/>
        <v>1.6293578672715807</v>
      </c>
      <c r="AJ152" s="70">
        <f t="shared" si="33"/>
        <v>0.89099575942162168</v>
      </c>
      <c r="AK152" s="70">
        <f t="shared" si="33"/>
        <v>0.72361479746458501</v>
      </c>
      <c r="AL152" s="70">
        <f t="shared" si="33"/>
        <v>2.3101482102239044</v>
      </c>
      <c r="AM152" s="70">
        <f t="shared" si="33"/>
        <v>0.71647351729559849</v>
      </c>
      <c r="AN152" s="70">
        <f t="shared" si="33"/>
        <v>-9.6457733915248464E-2</v>
      </c>
      <c r="AO152" s="70">
        <f t="shared" si="33"/>
        <v>-0.42255986171301085</v>
      </c>
      <c r="AP152" s="70">
        <f t="shared" si="33"/>
        <v>-0.42264916181665069</v>
      </c>
      <c r="AQ152" s="70">
        <f t="shared" si="33"/>
        <v>-0.16180222693750801</v>
      </c>
      <c r="AR152" s="70">
        <f t="shared" si="33"/>
        <v>0.73821769269548143</v>
      </c>
      <c r="AS152" s="70">
        <f t="shared" si="33"/>
        <v>2.1270937522531908</v>
      </c>
      <c r="AT152" s="70">
        <f t="shared" si="33"/>
        <v>0.66585223910310365</v>
      </c>
    </row>
    <row r="153" spans="6:46" x14ac:dyDescent="0.35">
      <c r="F153" t="s">
        <v>235</v>
      </c>
      <c r="G153" s="70">
        <f t="shared" si="33"/>
        <v>-2.5936221505942547E-2</v>
      </c>
      <c r="H153" s="70">
        <f t="shared" si="33"/>
        <v>0.52554188265901625</v>
      </c>
      <c r="I153" s="70">
        <f t="shared" si="33"/>
        <v>-0.13973611059512089</v>
      </c>
      <c r="J153" s="70">
        <f t="shared" si="33"/>
        <v>-0.49741337226285015</v>
      </c>
      <c r="K153" s="70">
        <f t="shared" si="33"/>
        <v>-0.63135674482927462</v>
      </c>
      <c r="L153" s="70">
        <f t="shared" si="33"/>
        <v>-0.6225474884560056</v>
      </c>
      <c r="M153" s="70">
        <f t="shared" si="33"/>
        <v>-0.43572518980677166</v>
      </c>
      <c r="N153" s="70">
        <f t="shared" si="33"/>
        <v>2.441456392412459E-2</v>
      </c>
      <c r="O153" s="70">
        <f t="shared" si="33"/>
        <v>0.64543781960160729</v>
      </c>
      <c r="P153" s="70">
        <f t="shared" si="33"/>
        <v>0.13020253810222596</v>
      </c>
      <c r="Q153" s="70">
        <f t="shared" si="33"/>
        <v>0.22751601372847965</v>
      </c>
      <c r="R153" s="70">
        <f t="shared" si="33"/>
        <v>0.62653608937719929</v>
      </c>
      <c r="S153" s="70">
        <f t="shared" si="33"/>
        <v>-3.4753493101396908E-2</v>
      </c>
      <c r="T153" s="70">
        <f t="shared" si="33"/>
        <v>-0.43951222932151396</v>
      </c>
      <c r="U153" s="70">
        <f t="shared" si="33"/>
        <v>-0.60331351698755564</v>
      </c>
      <c r="V153" s="70">
        <f t="shared" si="33"/>
        <v>-0.59596359884846828</v>
      </c>
      <c r="W153" s="70">
        <f t="shared" si="33"/>
        <v>-0.40198352310251084</v>
      </c>
      <c r="X153" s="70">
        <f t="shared" si="33"/>
        <v>3.3273103286807708E-2</v>
      </c>
      <c r="Y153" s="70">
        <f t="shared" si="33"/>
        <v>0.64317951949524965</v>
      </c>
      <c r="Z153" s="70">
        <f t="shared" si="33"/>
        <v>0.26728115137683345</v>
      </c>
      <c r="AA153" s="70">
        <f t="shared" si="33"/>
        <v>0.22863828717484358</v>
      </c>
      <c r="AB153" s="70">
        <f t="shared" si="33"/>
        <v>0.75583785117959879</v>
      </c>
      <c r="AC153" s="70">
        <f t="shared" si="33"/>
        <v>2.4890603573256162E-2</v>
      </c>
      <c r="AD153" s="70">
        <f t="shared" si="33"/>
        <v>-0.41004479190424548</v>
      </c>
      <c r="AE153" s="70">
        <f t="shared" si="33"/>
        <v>-0.61693283559942547</v>
      </c>
      <c r="AF153" s="70">
        <f t="shared" si="33"/>
        <v>-0.63327711647126117</v>
      </c>
      <c r="AG153" s="70">
        <f t="shared" si="33"/>
        <v>-0.49267718449415537</v>
      </c>
      <c r="AH153" s="70">
        <f t="shared" si="33"/>
        <v>-0.1101917322308518</v>
      </c>
      <c r="AI153" s="70">
        <f t="shared" si="33"/>
        <v>0.53136382735665588</v>
      </c>
      <c r="AJ153" s="70">
        <f t="shared" si="33"/>
        <v>0.10133448919526609</v>
      </c>
      <c r="AK153" s="70">
        <f t="shared" si="33"/>
        <v>3.8501742149151959E-3</v>
      </c>
      <c r="AL153" s="70">
        <f t="shared" si="33"/>
        <v>0.92786280461178938</v>
      </c>
      <c r="AM153" s="70">
        <f t="shared" si="33"/>
        <v>-3.08977442577969E-4</v>
      </c>
      <c r="AN153" s="70">
        <f t="shared" si="33"/>
        <v>-0.4737681165455685</v>
      </c>
      <c r="AO153" s="70">
        <f t="shared" si="33"/>
        <v>-0.66369319625779721</v>
      </c>
      <c r="AP153" s="70">
        <f t="shared" si="33"/>
        <v>-0.66374520551458016</v>
      </c>
      <c r="AQ153" s="70">
        <f t="shared" si="33"/>
        <v>-0.51182539059593724</v>
      </c>
      <c r="AR153" s="70">
        <f t="shared" si="33"/>
        <v>1.2355043715421263E-2</v>
      </c>
      <c r="AS153" s="70">
        <f t="shared" si="33"/>
        <v>0.82125009172778241</v>
      </c>
      <c r="AT153" s="70">
        <f t="shared" si="33"/>
        <v>-2.9791306677200223E-2</v>
      </c>
    </row>
    <row r="154" spans="6:46" x14ac:dyDescent="0.35">
      <c r="F154" t="s">
        <v>236</v>
      </c>
      <c r="G154" s="70">
        <f t="shared" si="33"/>
        <v>-0.38223299523594323</v>
      </c>
      <c r="H154" s="70">
        <f t="shared" si="33"/>
        <v>-3.247666087182171E-2</v>
      </c>
      <c r="I154" s="70">
        <f t="shared" si="33"/>
        <v>-0.45440672572183916</v>
      </c>
      <c r="J154" s="70">
        <f t="shared" si="33"/>
        <v>-0.68125143085428741</v>
      </c>
      <c r="K154" s="70">
        <f t="shared" si="33"/>
        <v>-0.76620048440218202</v>
      </c>
      <c r="L154" s="70">
        <f t="shared" si="33"/>
        <v>-0.7606135115118372</v>
      </c>
      <c r="M154" s="70">
        <f t="shared" si="33"/>
        <v>-0.64212778767339829</v>
      </c>
      <c r="N154" s="70">
        <f t="shared" si="33"/>
        <v>-0.35029971264253851</v>
      </c>
      <c r="O154" s="70">
        <f t="shared" si="33"/>
        <v>4.3563281772300087E-2</v>
      </c>
      <c r="P154" s="70">
        <f t="shared" si="33"/>
        <v>-0.28320726819387987</v>
      </c>
      <c r="Q154" s="70">
        <f t="shared" si="33"/>
        <v>-0.22148948781018241</v>
      </c>
      <c r="R154" s="70">
        <f t="shared" si="33"/>
        <v>3.1575498709836017E-2</v>
      </c>
      <c r="S154" s="70">
        <f t="shared" si="33"/>
        <v>-0.38782505150985203</v>
      </c>
      <c r="T154" s="70">
        <f t="shared" si="33"/>
        <v>-0.64452958939275018</v>
      </c>
      <c r="U154" s="70">
        <f t="shared" si="33"/>
        <v>-0.74841501567807178</v>
      </c>
      <c r="V154" s="70">
        <f t="shared" si="33"/>
        <v>-0.74375357870208147</v>
      </c>
      <c r="W154" s="70">
        <f t="shared" si="33"/>
        <v>-0.62072827684479026</v>
      </c>
      <c r="X154" s="70">
        <f t="shared" si="33"/>
        <v>-0.3446814836831063</v>
      </c>
      <c r="Y154" s="70">
        <f t="shared" si="33"/>
        <v>4.2131031314614674E-2</v>
      </c>
      <c r="Z154" s="70">
        <f t="shared" si="33"/>
        <v>-0.1962697942732424</v>
      </c>
      <c r="AA154" s="70">
        <f t="shared" si="33"/>
        <v>-0.22077772383661759</v>
      </c>
      <c r="AB154" s="70">
        <f t="shared" si="33"/>
        <v>0.11358076762855006</v>
      </c>
      <c r="AC154" s="70">
        <f t="shared" si="33"/>
        <v>-0.34999780059664803</v>
      </c>
      <c r="AD154" s="70">
        <f t="shared" si="33"/>
        <v>-0.62584086391783067</v>
      </c>
      <c r="AE154" s="70">
        <f t="shared" si="33"/>
        <v>-0.75705260784764195</v>
      </c>
      <c r="AF154" s="70">
        <f t="shared" si="33"/>
        <v>-0.76741841516143683</v>
      </c>
      <c r="AG154" s="70">
        <f t="shared" si="33"/>
        <v>-0.67824766395886893</v>
      </c>
      <c r="AH154" s="70">
        <f t="shared" si="33"/>
        <v>-0.43566920305373613</v>
      </c>
      <c r="AI154" s="70">
        <f t="shared" si="33"/>
        <v>-2.8784289368876288E-2</v>
      </c>
      <c r="AJ154" s="70">
        <f t="shared" si="33"/>
        <v>-0.30151585177986084</v>
      </c>
      <c r="AK154" s="70">
        <f t="shared" si="33"/>
        <v>-0.363341981245422</v>
      </c>
      <c r="AL154" s="70">
        <f t="shared" si="33"/>
        <v>0.22268177576867473</v>
      </c>
      <c r="AM154" s="70">
        <f t="shared" si="33"/>
        <v>-0.36597978250498775</v>
      </c>
      <c r="AN154" s="70">
        <f t="shared" si="33"/>
        <v>-0.66625522719303576</v>
      </c>
      <c r="AO154" s="70">
        <f t="shared" si="33"/>
        <v>-0.78670878497217256</v>
      </c>
      <c r="AP154" s="70">
        <f t="shared" si="33"/>
        <v>-0.78674177008412538</v>
      </c>
      <c r="AQ154" s="70">
        <f t="shared" si="33"/>
        <v>-0.69039176600975405</v>
      </c>
      <c r="AR154" s="70">
        <f t="shared" si="33"/>
        <v>-0.35794805543354163</v>
      </c>
      <c r="AS154" s="70">
        <f t="shared" si="33"/>
        <v>0.15506626869176809</v>
      </c>
      <c r="AT154" s="70">
        <f t="shared" si="33"/>
        <v>-0.38467795261136284</v>
      </c>
    </row>
    <row r="155" spans="6:46" x14ac:dyDescent="0.35">
      <c r="F155" t="s">
        <v>237</v>
      </c>
      <c r="G155" s="70">
        <f t="shared" si="33"/>
        <v>-0.2160856759194987</v>
      </c>
      <c r="H155" s="70">
        <f t="shared" si="33"/>
        <v>0.26529553561867258</v>
      </c>
      <c r="I155" s="70">
        <f t="shared" si="33"/>
        <v>-0.28685275428756535</v>
      </c>
      <c r="J155" s="70">
        <f t="shared" si="33"/>
        <v>-0.58346613494433719</v>
      </c>
      <c r="K155" s="70">
        <f t="shared" si="33"/>
        <v>-0.69453765534569634</v>
      </c>
      <c r="L155" s="70">
        <f t="shared" si="33"/>
        <v>-0.68723711526208664</v>
      </c>
      <c r="M155" s="70">
        <f t="shared" si="33"/>
        <v>-0.5323428827784934</v>
      </c>
      <c r="N155" s="70">
        <f t="shared" si="33"/>
        <v>-0.15060888224159313</v>
      </c>
      <c r="O155" s="70">
        <f t="shared" si="33"/>
        <v>0.36485322327436914</v>
      </c>
      <c r="P155" s="70">
        <f t="shared" si="33"/>
        <v>-9.0336883656994521E-2</v>
      </c>
      <c r="Q155" s="70">
        <f t="shared" si="33"/>
        <v>-1.1976665567935231E-2</v>
      </c>
      <c r="R155" s="70">
        <f t="shared" si="33"/>
        <v>0.33778171770887383</v>
      </c>
      <c r="S155" s="70">
        <f t="shared" si="33"/>
        <v>-0.20643493257250412</v>
      </c>
      <c r="T155" s="70">
        <f t="shared" si="33"/>
        <v>-0.5393387059180359</v>
      </c>
      <c r="U155" s="70">
        <f t="shared" si="33"/>
        <v>-0.67402312919491381</v>
      </c>
      <c r="V155" s="70">
        <f t="shared" si="33"/>
        <v>-0.66798333853338498</v>
      </c>
      <c r="W155" s="70">
        <f t="shared" si="33"/>
        <v>-0.5084697135212588</v>
      </c>
      <c r="X155" s="70">
        <f t="shared" si="33"/>
        <v>-0.15046440466502523</v>
      </c>
      <c r="Y155" s="70">
        <f t="shared" si="33"/>
        <v>0.35153353597095927</v>
      </c>
      <c r="Z155" s="70">
        <f t="shared" si="33"/>
        <v>2.0076667372269798E-2</v>
      </c>
      <c r="AA155" s="70">
        <f t="shared" si="33"/>
        <v>-1.1028256811332715E-2</v>
      </c>
      <c r="AB155" s="70">
        <f t="shared" si="33"/>
        <v>0.45154337310396075</v>
      </c>
      <c r="AC155" s="70">
        <f t="shared" si="33"/>
        <v>-0.15314856808941504</v>
      </c>
      <c r="AD155" s="70">
        <f t="shared" si="33"/>
        <v>-0.51271443207404344</v>
      </c>
      <c r="AE155" s="70">
        <f t="shared" si="33"/>
        <v>-0.68367263837481806</v>
      </c>
      <c r="AF155" s="70">
        <f t="shared" si="33"/>
        <v>-0.69717074473101504</v>
      </c>
      <c r="AG155" s="70">
        <f t="shared" si="33"/>
        <v>-0.58099114299962151</v>
      </c>
      <c r="AH155" s="70">
        <f t="shared" si="33"/>
        <v>-0.26486861930378297</v>
      </c>
      <c r="AI155" s="70">
        <f t="shared" si="33"/>
        <v>0.26571528883379808</v>
      </c>
      <c r="AJ155" s="70">
        <f t="shared" si="33"/>
        <v>-0.11356976011504551</v>
      </c>
      <c r="AK155" s="70">
        <f t="shared" si="33"/>
        <v>-0.19207624125692593</v>
      </c>
      <c r="AL155" s="70">
        <f t="shared" si="33"/>
        <v>0.62447198043893493</v>
      </c>
      <c r="AM155" s="70">
        <f t="shared" si="33"/>
        <v>-0.15816026213937645</v>
      </c>
      <c r="AN155" s="70">
        <f t="shared" si="33"/>
        <v>-0.55703984627537295</v>
      </c>
      <c r="AO155" s="70">
        <f t="shared" si="33"/>
        <v>-0.71697988630441323</v>
      </c>
      <c r="AP155" s="70">
        <f t="shared" si="33"/>
        <v>-0.71702551414020377</v>
      </c>
      <c r="AQ155" s="70">
        <f t="shared" si="33"/>
        <v>-0.58909112945090314</v>
      </c>
      <c r="AR155" s="70">
        <f t="shared" si="33"/>
        <v>-0.14749589083729328</v>
      </c>
      <c r="AS155" s="70">
        <f t="shared" si="33"/>
        <v>0.53450739355665045</v>
      </c>
      <c r="AT155" s="70">
        <f t="shared" si="33"/>
        <v>-0.21914992091568797</v>
      </c>
    </row>
    <row r="156" spans="6:46" x14ac:dyDescent="0.35">
      <c r="F156" t="s">
        <v>238</v>
      </c>
      <c r="G156" s="70">
        <f t="shared" si="33"/>
        <v>-0.19143017308546839</v>
      </c>
      <c r="H156" s="70">
        <f t="shared" si="33"/>
        <v>0.30509133562644036</v>
      </c>
      <c r="I156" s="70">
        <f t="shared" si="33"/>
        <v>-0.26442300221182929</v>
      </c>
      <c r="J156" s="70">
        <f t="shared" si="33"/>
        <v>-0.57036540240906219</v>
      </c>
      <c r="K156" s="70">
        <f t="shared" si="33"/>
        <v>-0.68493032011407184</v>
      </c>
      <c r="L156" s="70">
        <f t="shared" si="33"/>
        <v>-0.67740016503148559</v>
      </c>
      <c r="M156" s="70">
        <f t="shared" si="33"/>
        <v>-0.51763423283446552</v>
      </c>
      <c r="N156" s="70">
        <f t="shared" si="33"/>
        <v>-0.12389401753280384</v>
      </c>
      <c r="O156" s="70">
        <f t="shared" si="33"/>
        <v>0.40778029002231764</v>
      </c>
      <c r="P156" s="70">
        <f t="shared" si="33"/>
        <v>-6.1726357156773749E-2</v>
      </c>
      <c r="Q156" s="70">
        <f t="shared" si="33"/>
        <v>1.909842946971621E-2</v>
      </c>
      <c r="R156" s="70">
        <f t="shared" si="33"/>
        <v>0.37985733735133104</v>
      </c>
      <c r="S156" s="70">
        <f t="shared" si="33"/>
        <v>-0.18147589665758332</v>
      </c>
      <c r="T156" s="70">
        <f t="shared" si="33"/>
        <v>-0.52485008708193004</v>
      </c>
      <c r="U156" s="70">
        <f t="shared" si="33"/>
        <v>-0.66377057554832697</v>
      </c>
      <c r="V156" s="70">
        <f t="shared" si="33"/>
        <v>-0.65754082270445524</v>
      </c>
      <c r="W156" s="70">
        <f t="shared" si="33"/>
        <v>-0.49301020984972777</v>
      </c>
      <c r="X156" s="70">
        <f t="shared" si="33"/>
        <v>-0.12374499587891893</v>
      </c>
      <c r="Y156" s="70">
        <f t="shared" si="33"/>
        <v>0.39404167481062796</v>
      </c>
      <c r="Z156" s="70">
        <f t="shared" si="33"/>
        <v>5.2159896866546103E-2</v>
      </c>
      <c r="AA156" s="70">
        <f t="shared" si="33"/>
        <v>2.0076667372269926E-2</v>
      </c>
      <c r="AB156" s="70">
        <f t="shared" si="33"/>
        <v>0.49719699959083624</v>
      </c>
      <c r="AC156" s="70">
        <f t="shared" si="33"/>
        <v>-0.12651358102757648</v>
      </c>
      <c r="AD156" s="70">
        <f t="shared" si="33"/>
        <v>-0.4973884323672863</v>
      </c>
      <c r="AE156" s="70">
        <f t="shared" si="33"/>
        <v>-0.67372357899236679</v>
      </c>
      <c r="AF156" s="70">
        <f t="shared" si="33"/>
        <v>-0.68764622485408899</v>
      </c>
      <c r="AG156" s="70">
        <f t="shared" si="33"/>
        <v>-0.56781256755596654</v>
      </c>
      <c r="AH156" s="70">
        <f t="shared" si="33"/>
        <v>-0.24174742699568208</v>
      </c>
      <c r="AI156" s="70">
        <f t="shared" si="33"/>
        <v>0.30552429082839938</v>
      </c>
      <c r="AJ156" s="70">
        <f t="shared" si="33"/>
        <v>-8.5689948992459977E-2</v>
      </c>
      <c r="AK156" s="70">
        <f t="shared" si="33"/>
        <v>-0.1666655989054989</v>
      </c>
      <c r="AL156" s="70">
        <f t="shared" si="33"/>
        <v>0.67556451987491795</v>
      </c>
      <c r="AM156" s="70">
        <f t="shared" si="33"/>
        <v>-0.13168290178884598</v>
      </c>
      <c r="AN156" s="70">
        <f t="shared" si="33"/>
        <v>-0.54310795985611349</v>
      </c>
      <c r="AO156" s="70">
        <f t="shared" si="33"/>
        <v>-0.70807839924012983</v>
      </c>
      <c r="AP156" s="70">
        <f t="shared" si="33"/>
        <v>-0.70812546215268823</v>
      </c>
      <c r="AQ156" s="70">
        <f t="shared" si="33"/>
        <v>-0.57616731301951585</v>
      </c>
      <c r="AR156" s="70">
        <f t="shared" si="33"/>
        <v>-0.12068311699987433</v>
      </c>
      <c r="AS156" s="70">
        <f t="shared" si="33"/>
        <v>0.58277038637165524</v>
      </c>
      <c r="AT156" s="70">
        <f t="shared" si="33"/>
        <v>-0.19459079404886084</v>
      </c>
    </row>
    <row r="157" spans="6:46" x14ac:dyDescent="0.35">
      <c r="F157" t="s">
        <v>239</v>
      </c>
      <c r="G157" s="70">
        <f t="shared" si="33"/>
        <v>-0.41617831097432217</v>
      </c>
      <c r="H157" s="70">
        <f t="shared" si="33"/>
        <v>-9.2260107048530937E-2</v>
      </c>
      <c r="I157" s="70">
        <f t="shared" si="33"/>
        <v>-0.48805525445672404</v>
      </c>
      <c r="J157" s="70">
        <f t="shared" si="33"/>
        <v>-0.70089142145022643</v>
      </c>
      <c r="K157" s="70">
        <f t="shared" si="33"/>
        <v>-0.78059535006312331</v>
      </c>
      <c r="L157" s="70">
        <f t="shared" si="33"/>
        <v>-0.77535255366187228</v>
      </c>
      <c r="M157" s="70">
        <f t="shared" si="33"/>
        <v>-0.66417794318363621</v>
      </c>
      <c r="N157" s="70">
        <f t="shared" si="33"/>
        <v>-0.3903979717896936</v>
      </c>
      <c r="O157" s="70">
        <f t="shared" si="33"/>
        <v>-2.093897700996733E-2</v>
      </c>
      <c r="P157" s="70">
        <f t="shared" si="33"/>
        <v>-0.322609801026428</v>
      </c>
      <c r="Q157" s="70">
        <f t="shared" si="33"/>
        <v>-0.26429099059422662</v>
      </c>
      <c r="R157" s="70">
        <f t="shared" si="33"/>
        <v>-3.0177827881164944E-2</v>
      </c>
      <c r="S157" s="70">
        <f t="shared" si="33"/>
        <v>-0.42441465882812035</v>
      </c>
      <c r="T157" s="70">
        <f t="shared" si="33"/>
        <v>-0.66575193631948937</v>
      </c>
      <c r="U157" s="70">
        <f t="shared" si="33"/>
        <v>-0.7634250985126867</v>
      </c>
      <c r="V157" s="70">
        <f t="shared" ref="V157:AT157" si="34">(V114-$D114)/$D114</f>
        <v>-0.75904177255085947</v>
      </c>
      <c r="W157" s="70">
        <f t="shared" si="34"/>
        <v>-0.64337591192738153</v>
      </c>
      <c r="X157" s="70">
        <f t="shared" si="34"/>
        <v>-0.38385741287131747</v>
      </c>
      <c r="Y157" s="70">
        <f t="shared" si="34"/>
        <v>-2.0265294641660769E-2</v>
      </c>
      <c r="Z157" s="70">
        <f t="shared" si="34"/>
        <v>-0.24046604103463812</v>
      </c>
      <c r="AA157" s="70">
        <f t="shared" si="34"/>
        <v>-0.26362630630111861</v>
      </c>
      <c r="AB157" s="70">
        <f t="shared" si="34"/>
        <v>4.5611572596492574E-2</v>
      </c>
      <c r="AC157" s="70">
        <f t="shared" si="34"/>
        <v>-0.38959751560484379</v>
      </c>
      <c r="AD157" s="70">
        <f t="shared" si="34"/>
        <v>-0.64860287270878803</v>
      </c>
      <c r="AE157" s="70">
        <f t="shared" si="34"/>
        <v>-0.77181915439446902</v>
      </c>
      <c r="AF157" s="70">
        <f t="shared" si="34"/>
        <v>-0.78155467166579062</v>
      </c>
      <c r="AG157" s="70">
        <f t="shared" si="34"/>
        <v>-0.69781712946926411</v>
      </c>
      <c r="AH157" s="70">
        <f t="shared" si="34"/>
        <v>-0.47003135166860383</v>
      </c>
      <c r="AI157" s="70">
        <f t="shared" si="34"/>
        <v>-8.8018813676583887E-2</v>
      </c>
      <c r="AJ157" s="70">
        <f t="shared" si="34"/>
        <v>-0.33991231606168421</v>
      </c>
      <c r="AK157" s="70">
        <f t="shared" si="34"/>
        <v>-0.39833197563200584</v>
      </c>
      <c r="AL157" s="70">
        <f t="shared" si="34"/>
        <v>0.14263976645511967</v>
      </c>
      <c r="AM157" s="70">
        <f t="shared" si="34"/>
        <v>-0.40739235811293156</v>
      </c>
      <c r="AN157" s="70">
        <f t="shared" si="34"/>
        <v>-0.68802291280062755</v>
      </c>
      <c r="AO157" s="70">
        <f t="shared" si="34"/>
        <v>-0.80060802251970142</v>
      </c>
      <c r="AP157" s="70">
        <f t="shared" si="34"/>
        <v>-0.80063853044810118</v>
      </c>
      <c r="AQ157" s="70">
        <f t="shared" si="34"/>
        <v>-0.71058234100154993</v>
      </c>
      <c r="AR157" s="70">
        <f t="shared" si="34"/>
        <v>-0.39988524286841237</v>
      </c>
      <c r="AS157" s="70">
        <f t="shared" si="34"/>
        <v>7.947351804047037E-2</v>
      </c>
      <c r="AT157" s="70">
        <f t="shared" si="34"/>
        <v>-0.41849566842217023</v>
      </c>
    </row>
    <row r="158" spans="6:46" x14ac:dyDescent="0.35">
      <c r="F158" t="s">
        <v>240</v>
      </c>
      <c r="G158" s="70">
        <f t="shared" ref="G158:AT164" si="35">(G115-$D115)/$D115</f>
        <v>-1.0453591622507695E-2</v>
      </c>
      <c r="H158" s="70">
        <f t="shared" si="35"/>
        <v>0.53857036779527456</v>
      </c>
      <c r="I158" s="70">
        <f t="shared" si="35"/>
        <v>-0.13228115062748763</v>
      </c>
      <c r="J158" s="70">
        <f t="shared" si="35"/>
        <v>-0.49302702317760672</v>
      </c>
      <c r="K158" s="70">
        <f t="shared" si="35"/>
        <v>-0.62812090162548184</v>
      </c>
      <c r="L158" s="70">
        <f t="shared" si="35"/>
        <v>-0.61923464329312983</v>
      </c>
      <c r="M158" s="70">
        <f t="shared" si="35"/>
        <v>-0.43079964923680819</v>
      </c>
      <c r="N158" s="70">
        <f t="shared" si="35"/>
        <v>3.3242698745664413E-2</v>
      </c>
      <c r="O158" s="70">
        <f t="shared" si="35"/>
        <v>0.65945585286326869</v>
      </c>
      <c r="P158" s="70">
        <f t="shared" si="35"/>
        <v>0.14814000758188905</v>
      </c>
      <c r="Q158" s="70">
        <f t="shared" si="35"/>
        <v>0.24698725921507483</v>
      </c>
      <c r="R158" s="70">
        <f t="shared" si="35"/>
        <v>0.64379649681504425</v>
      </c>
      <c r="S158" s="70">
        <f t="shared" si="35"/>
        <v>-2.4413758896312445E-2</v>
      </c>
      <c r="T158" s="70">
        <f t="shared" si="35"/>
        <v>-0.43346748306976091</v>
      </c>
      <c r="U158" s="70">
        <f t="shared" si="35"/>
        <v>-0.59901824738694565</v>
      </c>
      <c r="V158" s="70">
        <f t="shared" si="35"/>
        <v>-0.59158874529100136</v>
      </c>
      <c r="W158" s="70">
        <f t="shared" si="35"/>
        <v>-0.39554132344398596</v>
      </c>
      <c r="X158" s="70">
        <f t="shared" si="35"/>
        <v>4.432859484736925E-2</v>
      </c>
      <c r="Y158" s="70">
        <f t="shared" si="35"/>
        <v>0.66059770829700137</v>
      </c>
      <c r="Z158" s="70">
        <f t="shared" si="35"/>
        <v>0.28736926918426731</v>
      </c>
      <c r="AA158" s="70">
        <f t="shared" si="35"/>
        <v>0.24811386339459349</v>
      </c>
      <c r="AB158" s="70">
        <f t="shared" si="35"/>
        <v>0.77225546030595149</v>
      </c>
      <c r="AC158" s="70">
        <f t="shared" si="35"/>
        <v>3.4599428989968296E-2</v>
      </c>
      <c r="AD158" s="70">
        <f t="shared" si="35"/>
        <v>-0.40440074125116371</v>
      </c>
      <c r="AE158" s="70">
        <f t="shared" si="35"/>
        <v>-0.61324572129837196</v>
      </c>
      <c r="AF158" s="70">
        <f t="shared" si="35"/>
        <v>-0.62974690022101654</v>
      </c>
      <c r="AG158" s="70">
        <f t="shared" si="35"/>
        <v>-0.48781626337671274</v>
      </c>
      <c r="AH158" s="70">
        <f t="shared" si="35"/>
        <v>-0.10173160338696878</v>
      </c>
      <c r="AI158" s="70">
        <f t="shared" si="35"/>
        <v>0.54575913227932382</v>
      </c>
      <c r="AJ158" s="70">
        <f t="shared" si="35"/>
        <v>0.11881317383987938</v>
      </c>
      <c r="AK158" s="70">
        <f t="shared" si="35"/>
        <v>1.9794988333747956E-2</v>
      </c>
      <c r="AL158" s="70">
        <f t="shared" si="35"/>
        <v>0.9367130379344808</v>
      </c>
      <c r="AM158" s="70">
        <f t="shared" si="35"/>
        <v>4.4381266222740809E-3</v>
      </c>
      <c r="AN158" s="70">
        <f t="shared" si="35"/>
        <v>-0.47121559212810837</v>
      </c>
      <c r="AO158" s="70">
        <f t="shared" si="35"/>
        <v>-0.6620413066458769</v>
      </c>
      <c r="AP158" s="70">
        <f t="shared" si="35"/>
        <v>-0.6620930159460664</v>
      </c>
      <c r="AQ158" s="70">
        <f t="shared" si="35"/>
        <v>-0.50945261136000408</v>
      </c>
      <c r="AR158" s="70">
        <f t="shared" si="35"/>
        <v>1.7162283787259383E-2</v>
      </c>
      <c r="AS158" s="70">
        <f t="shared" si="35"/>
        <v>0.82964963925583468</v>
      </c>
      <c r="AT158" s="70">
        <f t="shared" si="35"/>
        <v>-1.4381388041431169E-2</v>
      </c>
    </row>
    <row r="159" spans="6:46" x14ac:dyDescent="0.35">
      <c r="F159" t="s">
        <v>241</v>
      </c>
      <c r="G159" s="70">
        <f t="shared" si="35"/>
        <v>0.70506868475395346</v>
      </c>
      <c r="H159" s="70">
        <f t="shared" si="35"/>
        <v>1.6510814765317525</v>
      </c>
      <c r="I159" s="70">
        <f t="shared" si="35"/>
        <v>0.49514992395525514</v>
      </c>
      <c r="J159" s="70">
        <f t="shared" si="35"/>
        <v>-0.12644446033238074</v>
      </c>
      <c r="K159" s="70">
        <f t="shared" si="35"/>
        <v>-0.35922216503964405</v>
      </c>
      <c r="L159" s="70">
        <f t="shared" si="35"/>
        <v>-0.34391042151872031</v>
      </c>
      <c r="M159" s="70">
        <f t="shared" si="35"/>
        <v>-1.922165022193878E-2</v>
      </c>
      <c r="N159" s="70">
        <f t="shared" si="35"/>
        <v>0.78036093554272468</v>
      </c>
      <c r="O159" s="70">
        <f t="shared" si="35"/>
        <v>1.8593769675625265</v>
      </c>
      <c r="P159" s="70">
        <f t="shared" si="35"/>
        <v>0.97833831346112887</v>
      </c>
      <c r="Q159" s="70">
        <f t="shared" si="35"/>
        <v>1.1486601416309543</v>
      </c>
      <c r="R159" s="70">
        <f t="shared" si="35"/>
        <v>1.8323946275780696</v>
      </c>
      <c r="S159" s="70">
        <f t="shared" si="35"/>
        <v>0.68101418478207232</v>
      </c>
      <c r="T159" s="70">
        <f t="shared" si="35"/>
        <v>-2.381854419900168E-2</v>
      </c>
      <c r="U159" s="70">
        <f t="shared" si="35"/>
        <v>-0.30907593241705017</v>
      </c>
      <c r="V159" s="70">
        <f t="shared" si="35"/>
        <v>-0.29627429799155702</v>
      </c>
      <c r="W159" s="70">
        <f t="shared" si="35"/>
        <v>4.1531303532666791E-2</v>
      </c>
      <c r="X159" s="70">
        <f t="shared" si="35"/>
        <v>0.79946283326619361</v>
      </c>
      <c r="Y159" s="70">
        <f t="shared" si="35"/>
        <v>1.8613444770457515</v>
      </c>
      <c r="Z159" s="70">
        <f t="shared" si="35"/>
        <v>1.2182416186015883</v>
      </c>
      <c r="AA159" s="70">
        <f t="shared" si="35"/>
        <v>1.1506013719667401</v>
      </c>
      <c r="AB159" s="70">
        <f t="shared" si="35"/>
        <v>2.0537398359179506</v>
      </c>
      <c r="AC159" s="70">
        <f t="shared" si="35"/>
        <v>0.78269869174459317</v>
      </c>
      <c r="AD159" s="70">
        <f t="shared" si="35"/>
        <v>2.626580841259589E-2</v>
      </c>
      <c r="AE159" s="70">
        <f t="shared" si="35"/>
        <v>-0.33359102339626234</v>
      </c>
      <c r="AF159" s="70">
        <f t="shared" si="35"/>
        <v>-0.3620238924404296</v>
      </c>
      <c r="AG159" s="70">
        <f t="shared" si="35"/>
        <v>-0.11746589875602498</v>
      </c>
      <c r="AH159" s="70">
        <f t="shared" si="35"/>
        <v>0.54778927052074666</v>
      </c>
      <c r="AI159" s="70">
        <f t="shared" si="35"/>
        <v>1.6634683005352084</v>
      </c>
      <c r="AJ159" s="70">
        <f t="shared" si="35"/>
        <v>0.92780580137968371</v>
      </c>
      <c r="AK159" s="70">
        <f t="shared" si="35"/>
        <v>0.75718944028906165</v>
      </c>
      <c r="AL159" s="70">
        <f t="shared" si="35"/>
        <v>2.3371135748461467</v>
      </c>
      <c r="AM159" s="70">
        <f t="shared" si="35"/>
        <v>0.73072832257022269</v>
      </c>
      <c r="AN159" s="70">
        <f t="shared" si="35"/>
        <v>-8.8861596368326634E-2</v>
      </c>
      <c r="AO159" s="70">
        <f t="shared" si="35"/>
        <v>-0.41766977283731999</v>
      </c>
      <c r="AP159" s="70">
        <f t="shared" si="35"/>
        <v>-0.41775887215365032</v>
      </c>
      <c r="AQ159" s="70">
        <f t="shared" si="35"/>
        <v>-0.15474708040291543</v>
      </c>
      <c r="AR159" s="70">
        <f t="shared" si="35"/>
        <v>0.75265307692052863</v>
      </c>
      <c r="AS159" s="70">
        <f t="shared" si="35"/>
        <v>2.1526346592290353</v>
      </c>
      <c r="AT159" s="70">
        <f t="shared" si="35"/>
        <v>0.69830077309534189</v>
      </c>
    </row>
    <row r="160" spans="6:46" x14ac:dyDescent="0.35">
      <c r="F160" t="s">
        <v>242</v>
      </c>
      <c r="G160" s="70">
        <f t="shared" si="35"/>
        <v>1.6126460402226324</v>
      </c>
      <c r="H160" s="70">
        <f t="shared" si="35"/>
        <v>3.062204404960815</v>
      </c>
      <c r="I160" s="70">
        <f t="shared" si="35"/>
        <v>1.2909913033354181</v>
      </c>
      <c r="J160" s="70">
        <f t="shared" si="35"/>
        <v>0.33853342216327881</v>
      </c>
      <c r="K160" s="70">
        <f t="shared" si="35"/>
        <v>-1.8147662823807708E-2</v>
      </c>
      <c r="L160" s="70">
        <f t="shared" si="35"/>
        <v>5.3142460344965435E-3</v>
      </c>
      <c r="M160" s="70">
        <f t="shared" si="35"/>
        <v>0.50282900319262236</v>
      </c>
      <c r="N160" s="70">
        <f t="shared" si="35"/>
        <v>1.7280150002191728</v>
      </c>
      <c r="O160" s="70">
        <f t="shared" si="35"/>
        <v>3.3813718348150035</v>
      </c>
      <c r="P160" s="70">
        <f t="shared" si="35"/>
        <v>2.0313721711631798</v>
      </c>
      <c r="Q160" s="70">
        <f t="shared" si="35"/>
        <v>2.2923532412574836</v>
      </c>
      <c r="R160" s="70">
        <f t="shared" si="35"/>
        <v>3.3400272811634855</v>
      </c>
      <c r="S160" s="70">
        <f t="shared" si="35"/>
        <v>1.5757877630968991</v>
      </c>
      <c r="T160" s="70">
        <f t="shared" si="35"/>
        <v>0.4957852653339157</v>
      </c>
      <c r="U160" s="70">
        <f t="shared" si="35"/>
        <v>5.8690506374290401E-2</v>
      </c>
      <c r="V160" s="70">
        <f t="shared" si="35"/>
        <v>7.8306220268519175E-2</v>
      </c>
      <c r="W160" s="70">
        <f t="shared" si="35"/>
        <v>0.59591966017205289</v>
      </c>
      <c r="X160" s="70">
        <f t="shared" si="35"/>
        <v>1.7572844941077197</v>
      </c>
      <c r="Y160" s="70">
        <f t="shared" si="35"/>
        <v>3.3843866141646046</v>
      </c>
      <c r="Z160" s="70">
        <f t="shared" si="35"/>
        <v>2.398971685373946</v>
      </c>
      <c r="AA160" s="70">
        <f t="shared" si="35"/>
        <v>2.2953277535427072</v>
      </c>
      <c r="AB160" s="70">
        <f t="shared" si="35"/>
        <v>3.6791905578469084</v>
      </c>
      <c r="AC160" s="70">
        <f t="shared" si="35"/>
        <v>1.7315971019482295</v>
      </c>
      <c r="AD160" s="70">
        <f t="shared" si="35"/>
        <v>0.57252861690551937</v>
      </c>
      <c r="AE160" s="70">
        <f t="shared" si="35"/>
        <v>2.1126473942495002E-2</v>
      </c>
      <c r="AF160" s="70">
        <f t="shared" si="35"/>
        <v>-2.2440699265622314E-2</v>
      </c>
      <c r="AG160" s="70">
        <f t="shared" si="35"/>
        <v>0.35229111037790112</v>
      </c>
      <c r="AH160" s="70">
        <f t="shared" si="35"/>
        <v>1.3716496261314199</v>
      </c>
      <c r="AI160" s="70">
        <f t="shared" si="35"/>
        <v>3.0811845123153958</v>
      </c>
      <c r="AJ160" s="70">
        <f t="shared" si="35"/>
        <v>1.9539421129065286</v>
      </c>
      <c r="AK160" s="70">
        <f t="shared" si="35"/>
        <v>1.6925097353217318</v>
      </c>
      <c r="AL160" s="70">
        <f t="shared" si="35"/>
        <v>4.1133990349210556</v>
      </c>
      <c r="AM160" s="70">
        <f t="shared" si="35"/>
        <v>1.6519638411614823</v>
      </c>
      <c r="AN160" s="70">
        <f t="shared" si="35"/>
        <v>0.39612096781108425</v>
      </c>
      <c r="AO160" s="70">
        <f t="shared" si="35"/>
        <v>-0.10770587970884712</v>
      </c>
      <c r="AP160" s="70">
        <f t="shared" si="35"/>
        <v>-0.10784240498673092</v>
      </c>
      <c r="AQ160" s="70">
        <f t="shared" si="35"/>
        <v>0.29516582711189326</v>
      </c>
      <c r="AR160" s="70">
        <f t="shared" si="35"/>
        <v>1.6855587474244207</v>
      </c>
      <c r="AS160" s="70">
        <f t="shared" si="35"/>
        <v>3.830725314676664</v>
      </c>
      <c r="AT160" s="70">
        <f t="shared" si="35"/>
        <v>1.6022756910668741</v>
      </c>
    </row>
    <row r="161" spans="6:46" x14ac:dyDescent="0.35">
      <c r="F161" t="s">
        <v>243</v>
      </c>
      <c r="G161" s="70">
        <f t="shared" si="35"/>
        <v>1.7288159417234634</v>
      </c>
      <c r="H161" s="70">
        <f t="shared" si="35"/>
        <v>3.2428281398010417</v>
      </c>
      <c r="I161" s="70">
        <f t="shared" si="35"/>
        <v>1.3928589998968159</v>
      </c>
      <c r="J161" s="70">
        <f t="shared" si="35"/>
        <v>0.39805059112315372</v>
      </c>
      <c r="K161" s="70">
        <f t="shared" si="35"/>
        <v>2.5509873460135116E-2</v>
      </c>
      <c r="L161" s="70">
        <f t="shared" si="35"/>
        <v>5.0015003481631619E-2</v>
      </c>
      <c r="M161" s="70">
        <f t="shared" si="35"/>
        <v>0.56965148683016953</v>
      </c>
      <c r="N161" s="70">
        <f t="shared" si="35"/>
        <v>1.8493147204986355</v>
      </c>
      <c r="O161" s="70">
        <f t="shared" si="35"/>
        <v>3.5761871778247296</v>
      </c>
      <c r="P161" s="70">
        <f t="shared" si="35"/>
        <v>2.1661605049500174</v>
      </c>
      <c r="Q161" s="70">
        <f t="shared" si="35"/>
        <v>2.4387459580107382</v>
      </c>
      <c r="R161" s="70">
        <f t="shared" si="35"/>
        <v>3.5330042608238146</v>
      </c>
      <c r="S161" s="70">
        <f t="shared" si="35"/>
        <v>1.6903187811220255</v>
      </c>
      <c r="T161" s="70">
        <f t="shared" si="35"/>
        <v>0.56229455295461017</v>
      </c>
      <c r="U161" s="70">
        <f t="shared" si="35"/>
        <v>0.10576461053992248</v>
      </c>
      <c r="V161" s="70">
        <f t="shared" si="35"/>
        <v>0.12625252660615571</v>
      </c>
      <c r="W161" s="70">
        <f t="shared" si="35"/>
        <v>0.66688136982240753</v>
      </c>
      <c r="X161" s="70">
        <f t="shared" si="35"/>
        <v>1.879885666696322</v>
      </c>
      <c r="Y161" s="70">
        <f t="shared" si="35"/>
        <v>3.5793360077172278</v>
      </c>
      <c r="Z161" s="70">
        <f t="shared" si="35"/>
        <v>2.550105133921901</v>
      </c>
      <c r="AA161" s="70">
        <f t="shared" si="35"/>
        <v>2.4418527303854911</v>
      </c>
      <c r="AB161" s="70">
        <f t="shared" si="35"/>
        <v>3.8872482502553201</v>
      </c>
      <c r="AC161" s="70">
        <f t="shared" si="35"/>
        <v>1.8530560984551734</v>
      </c>
      <c r="AD161" s="70">
        <f t="shared" si="35"/>
        <v>0.64245025639311926</v>
      </c>
      <c r="AE161" s="70">
        <f t="shared" si="35"/>
        <v>6.6530313602184352E-2</v>
      </c>
      <c r="AF161" s="70">
        <f t="shared" si="35"/>
        <v>2.1025949461067412E-2</v>
      </c>
      <c r="AG161" s="70">
        <f t="shared" si="35"/>
        <v>0.41242000754747854</v>
      </c>
      <c r="AH161" s="70">
        <f t="shared" si="35"/>
        <v>1.4771037516503489</v>
      </c>
      <c r="AI161" s="70">
        <f t="shared" si="35"/>
        <v>3.2626521874245724</v>
      </c>
      <c r="AJ161" s="70">
        <f t="shared" si="35"/>
        <v>2.0852875607829149</v>
      </c>
      <c r="AK161" s="70">
        <f t="shared" si="35"/>
        <v>1.8122307330867795</v>
      </c>
      <c r="AL161" s="70">
        <f t="shared" si="35"/>
        <v>4.3407635738122883</v>
      </c>
      <c r="AM161" s="70">
        <f t="shared" si="35"/>
        <v>1.7698819875420166</v>
      </c>
      <c r="AN161" s="70">
        <f t="shared" si="35"/>
        <v>0.45819873602649785</v>
      </c>
      <c r="AO161" s="70">
        <f t="shared" si="35"/>
        <v>-6.803050138811563E-2</v>
      </c>
      <c r="AP161" s="70">
        <f t="shared" si="35"/>
        <v>-6.8173097189078311E-2</v>
      </c>
      <c r="AQ161" s="70">
        <f t="shared" si="35"/>
        <v>0.35275467927420529</v>
      </c>
      <c r="AR161" s="70">
        <f t="shared" si="35"/>
        <v>1.8049706732497828</v>
      </c>
      <c r="AS161" s="70">
        <f t="shared" si="35"/>
        <v>4.0455209185755141</v>
      </c>
      <c r="AT161" s="70">
        <f t="shared" si="35"/>
        <v>1.7179844805680673</v>
      </c>
    </row>
    <row r="162" spans="6:46" x14ac:dyDescent="0.35">
      <c r="F162" t="s">
        <v>244</v>
      </c>
      <c r="G162" s="70">
        <f t="shared" si="35"/>
        <v>0.98026956028334067</v>
      </c>
      <c r="H162" s="70">
        <f t="shared" si="35"/>
        <v>2.0789703645072888</v>
      </c>
      <c r="I162" s="70">
        <f t="shared" si="35"/>
        <v>0.73646956802552255</v>
      </c>
      <c r="J162" s="70">
        <f t="shared" si="35"/>
        <v>1.4548833069618539E-2</v>
      </c>
      <c r="K162" s="70">
        <f t="shared" si="35"/>
        <v>-0.2557995740450989</v>
      </c>
      <c r="L162" s="70">
        <f t="shared" si="35"/>
        <v>-0.2380164900670324</v>
      </c>
      <c r="M162" s="70">
        <f t="shared" si="35"/>
        <v>0.13907758016838362</v>
      </c>
      <c r="N162" s="70">
        <f t="shared" si="35"/>
        <v>1.0677141035415723</v>
      </c>
      <c r="O162" s="70">
        <f t="shared" si="35"/>
        <v>2.3208850886006678</v>
      </c>
      <c r="P162" s="70">
        <f t="shared" si="35"/>
        <v>1.2976453541838893</v>
      </c>
      <c r="Q162" s="70">
        <f t="shared" si="35"/>
        <v>1.495457404098574</v>
      </c>
      <c r="R162" s="70">
        <f t="shared" si="35"/>
        <v>2.2895477547945831</v>
      </c>
      <c r="S162" s="70">
        <f t="shared" si="35"/>
        <v>0.95233262465835355</v>
      </c>
      <c r="T162" s="70">
        <f t="shared" si="35"/>
        <v>0.13373873998204761</v>
      </c>
      <c r="U162" s="70">
        <f t="shared" si="35"/>
        <v>-0.19755965742863732</v>
      </c>
      <c r="V162" s="70">
        <f t="shared" si="35"/>
        <v>-0.18269181826101011</v>
      </c>
      <c r="W162" s="70">
        <f t="shared" si="35"/>
        <v>0.20963616006213587</v>
      </c>
      <c r="X162" s="70">
        <f t="shared" si="35"/>
        <v>1.0898990788118732</v>
      </c>
      <c r="Y162" s="70">
        <f t="shared" si="35"/>
        <v>2.3231701573336974</v>
      </c>
      <c r="Z162" s="70">
        <f t="shared" si="35"/>
        <v>1.5762694453005308</v>
      </c>
      <c r="AA162" s="70">
        <f t="shared" si="35"/>
        <v>1.4977119521867701</v>
      </c>
      <c r="AB162" s="70">
        <f t="shared" si="35"/>
        <v>2.5466184419225288</v>
      </c>
      <c r="AC162" s="70">
        <f t="shared" si="35"/>
        <v>1.070429177419427</v>
      </c>
      <c r="AD162" s="70">
        <f t="shared" si="35"/>
        <v>0.19190678905249087</v>
      </c>
      <c r="AE162" s="70">
        <f t="shared" si="35"/>
        <v>-0.22603152420315142</v>
      </c>
      <c r="AF162" s="70">
        <f t="shared" si="35"/>
        <v>-0.25905350483251938</v>
      </c>
      <c r="AG162" s="70">
        <f t="shared" si="35"/>
        <v>2.4976549174997989E-2</v>
      </c>
      <c r="AH162" s="70">
        <f t="shared" si="35"/>
        <v>0.79760499125446449</v>
      </c>
      <c r="AI162" s="70">
        <f t="shared" si="35"/>
        <v>2.093356442172055</v>
      </c>
      <c r="AJ162" s="70">
        <f t="shared" si="35"/>
        <v>1.2389568119718926</v>
      </c>
      <c r="AK162" s="70">
        <f t="shared" si="35"/>
        <v>1.0408026910410839</v>
      </c>
      <c r="AL162" s="70">
        <f t="shared" si="35"/>
        <v>2.8757291659659776</v>
      </c>
      <c r="AM162" s="70">
        <f t="shared" si="35"/>
        <v>1.0100707056271048</v>
      </c>
      <c r="AN162" s="70">
        <f t="shared" si="35"/>
        <v>5.8197632770039809E-2</v>
      </c>
      <c r="AO162" s="70">
        <f t="shared" si="35"/>
        <v>-0.32368072137249754</v>
      </c>
      <c r="AP162" s="70">
        <f t="shared" si="35"/>
        <v>-0.32378420146426662</v>
      </c>
      <c r="AQ162" s="70">
        <f t="shared" si="35"/>
        <v>-1.8321876188660935E-2</v>
      </c>
      <c r="AR162" s="70">
        <f t="shared" si="35"/>
        <v>1.0355341512025338</v>
      </c>
      <c r="AS162" s="70">
        <f t="shared" si="35"/>
        <v>2.6614750515263816</v>
      </c>
      <c r="AT162" s="70">
        <f t="shared" si="35"/>
        <v>0.97240929660946462</v>
      </c>
    </row>
    <row r="163" spans="6:46" x14ac:dyDescent="0.35">
      <c r="F163" t="s">
        <v>245</v>
      </c>
      <c r="G163" s="70">
        <f t="shared" si="35"/>
        <v>0.13632020865973457</v>
      </c>
      <c r="H163" s="70">
        <f t="shared" si="35"/>
        <v>0.76677777471540876</v>
      </c>
      <c r="I163" s="70">
        <f t="shared" si="35"/>
        <v>-3.5773404567639362E-3</v>
      </c>
      <c r="J163" s="70">
        <f t="shared" si="35"/>
        <v>-0.41783060002992373</v>
      </c>
      <c r="K163" s="70">
        <f t="shared" si="35"/>
        <v>-0.57296218642842778</v>
      </c>
      <c r="L163" s="70">
        <f t="shared" si="35"/>
        <v>-0.56275787985226711</v>
      </c>
      <c r="M163" s="70">
        <f t="shared" si="35"/>
        <v>-0.34637339302869241</v>
      </c>
      <c r="N163" s="70">
        <f t="shared" si="35"/>
        <v>0.18649772167828121</v>
      </c>
      <c r="O163" s="70">
        <f t="shared" si="35"/>
        <v>0.90559351741678029</v>
      </c>
      <c r="P163" s="70">
        <f t="shared" si="35"/>
        <v>0.31843709596724801</v>
      </c>
      <c r="Q163" s="70">
        <f t="shared" si="35"/>
        <v>0.43194579919768233</v>
      </c>
      <c r="R163" s="70">
        <f t="shared" si="35"/>
        <v>0.88761149799702266</v>
      </c>
      <c r="S163" s="70">
        <f t="shared" si="35"/>
        <v>0.12028940903760801</v>
      </c>
      <c r="T163" s="70">
        <f t="shared" si="35"/>
        <v>-0.3494369315065905</v>
      </c>
      <c r="U163" s="70">
        <f t="shared" si="35"/>
        <v>-0.53954290072649835</v>
      </c>
      <c r="V163" s="70">
        <f t="shared" si="35"/>
        <v>-0.53101142276808333</v>
      </c>
      <c r="W163" s="70">
        <f t="shared" si="35"/>
        <v>-0.30588539996166209</v>
      </c>
      <c r="X163" s="70">
        <f t="shared" si="35"/>
        <v>0.19922792580496207</v>
      </c>
      <c r="Y163" s="70">
        <f t="shared" si="35"/>
        <v>0.90690473778374203</v>
      </c>
      <c r="Z163" s="70">
        <f t="shared" si="35"/>
        <v>0.47831744342357635</v>
      </c>
      <c r="AA163" s="70">
        <f t="shared" si="35"/>
        <v>0.43323950617848644</v>
      </c>
      <c r="AB163" s="70">
        <f t="shared" si="35"/>
        <v>1.0351240501748848</v>
      </c>
      <c r="AC163" s="70">
        <f t="shared" si="35"/>
        <v>0.18805568801644434</v>
      </c>
      <c r="AD163" s="70">
        <f t="shared" si="35"/>
        <v>-0.3160588849099451</v>
      </c>
      <c r="AE163" s="70">
        <f t="shared" si="35"/>
        <v>-0.55588065506208428</v>
      </c>
      <c r="AF163" s="70">
        <f t="shared" si="35"/>
        <v>-0.57482936016350095</v>
      </c>
      <c r="AG163" s="70">
        <f t="shared" si="35"/>
        <v>-0.41184695781355102</v>
      </c>
      <c r="AH163" s="70">
        <f t="shared" si="35"/>
        <v>3.1503447670925444E-2</v>
      </c>
      <c r="AI163" s="70">
        <f t="shared" si="35"/>
        <v>0.77503280781882267</v>
      </c>
      <c r="AJ163" s="70">
        <f t="shared" si="35"/>
        <v>0.28476037948894711</v>
      </c>
      <c r="AK163" s="70">
        <f t="shared" si="35"/>
        <v>0.17105538873472589</v>
      </c>
      <c r="AL163" s="70">
        <f t="shared" si="35"/>
        <v>1.2239746865315329</v>
      </c>
      <c r="AM163" s="70">
        <f t="shared" si="35"/>
        <v>0.15342073091917882</v>
      </c>
      <c r="AN163" s="70">
        <f t="shared" si="35"/>
        <v>-0.39278400325436508</v>
      </c>
      <c r="AO163" s="70">
        <f t="shared" si="35"/>
        <v>-0.61191381253133825</v>
      </c>
      <c r="AP163" s="70">
        <f t="shared" si="35"/>
        <v>-0.61197319157842844</v>
      </c>
      <c r="AQ163" s="70">
        <f t="shared" si="35"/>
        <v>-0.43669250244578339</v>
      </c>
      <c r="AR163" s="70">
        <f t="shared" si="35"/>
        <v>0.16803219007089518</v>
      </c>
      <c r="AS163" s="70">
        <f t="shared" si="35"/>
        <v>1.1010311818142391</v>
      </c>
      <c r="AT163" s="70">
        <f t="shared" si="35"/>
        <v>0.13180982449933709</v>
      </c>
    </row>
    <row r="164" spans="6:46" x14ac:dyDescent="0.35">
      <c r="F164" t="s">
        <v>246</v>
      </c>
      <c r="G164" s="70">
        <f t="shared" si="35"/>
        <v>-0.33351548898298705</v>
      </c>
      <c r="H164" s="70">
        <f t="shared" si="35"/>
        <v>3.6266021041548586E-2</v>
      </c>
      <c r="I164" s="70">
        <f t="shared" si="35"/>
        <v>-0.41556942844901323</v>
      </c>
      <c r="J164" s="70">
        <f t="shared" si="35"/>
        <v>-0.65854088934511701</v>
      </c>
      <c r="K164" s="70">
        <f t="shared" si="35"/>
        <v>-0.74953003018425601</v>
      </c>
      <c r="L164" s="70">
        <f t="shared" si="35"/>
        <v>-0.74354491064941841</v>
      </c>
      <c r="M164" s="70">
        <f t="shared" si="35"/>
        <v>-0.61662918056451732</v>
      </c>
      <c r="N164" s="70">
        <f t="shared" si="35"/>
        <v>-0.30408493325287239</v>
      </c>
      <c r="O164" s="70">
        <f t="shared" si="35"/>
        <v>0.11768544990562797</v>
      </c>
      <c r="P164" s="70">
        <f t="shared" si="35"/>
        <v>-0.22669869239688095</v>
      </c>
      <c r="Q164" s="70">
        <f t="shared" si="35"/>
        <v>-0.16012257063808469</v>
      </c>
      <c r="R164" s="70">
        <f t="shared" si="35"/>
        <v>0.10713847790887775</v>
      </c>
      <c r="S164" s="70">
        <f t="shared" si="35"/>
        <v>-0.34291801440314712</v>
      </c>
      <c r="T164" s="70">
        <f t="shared" si="35"/>
        <v>-0.6184260340648452</v>
      </c>
      <c r="U164" s="70">
        <f t="shared" si="35"/>
        <v>-0.72992865715590927</v>
      </c>
      <c r="V164" s="70">
        <f t="shared" ref="V164:AT164" si="36">(V121-$D121)/$D121</f>
        <v>-0.72492469975725193</v>
      </c>
      <c r="W164" s="70">
        <f t="shared" si="36"/>
        <v>-0.59288180719590688</v>
      </c>
      <c r="X164" s="70">
        <f t="shared" si="36"/>
        <v>-0.29661830209744755</v>
      </c>
      <c r="Y164" s="70">
        <f t="shared" si="36"/>
        <v>0.11845451839393799</v>
      </c>
      <c r="Z164" s="70">
        <f t="shared" si="36"/>
        <v>-0.13292426650565814</v>
      </c>
      <c r="AA164" s="70">
        <f t="shared" si="36"/>
        <v>-0.15936377425487375</v>
      </c>
      <c r="AB164" s="70">
        <f t="shared" si="36"/>
        <v>0.1936588358659842</v>
      </c>
      <c r="AC164" s="70">
        <f t="shared" si="36"/>
        <v>-0.30317114114994365</v>
      </c>
      <c r="AD164" s="70">
        <f t="shared" si="36"/>
        <v>-0.59884884895880286</v>
      </c>
      <c r="AE164" s="70">
        <f t="shared" si="36"/>
        <v>-0.73951122035111305</v>
      </c>
      <c r="AF164" s="70">
        <f t="shared" si="36"/>
        <v>-0.75062518132591505</v>
      </c>
      <c r="AG164" s="70">
        <f t="shared" si="36"/>
        <v>-0.65503131094785894</v>
      </c>
      <c r="AH164" s="70">
        <f t="shared" si="36"/>
        <v>-0.39499353642210677</v>
      </c>
      <c r="AI164" s="70">
        <f t="shared" si="36"/>
        <v>4.1107835575365084E-2</v>
      </c>
      <c r="AJ164" s="70">
        <f t="shared" si="36"/>
        <v>-0.24645105598563766</v>
      </c>
      <c r="AK164" s="70">
        <f t="shared" si="36"/>
        <v>-0.31314230602721271</v>
      </c>
      <c r="AL164" s="70">
        <f t="shared" si="36"/>
        <v>0.30442517009836445</v>
      </c>
      <c r="AM164" s="70">
        <f t="shared" si="36"/>
        <v>-0.32348554044439332</v>
      </c>
      <c r="AN164" s="70">
        <f t="shared" si="36"/>
        <v>-0.64385033937743863</v>
      </c>
      <c r="AO164" s="70">
        <f t="shared" si="36"/>
        <v>-0.77237628010454551</v>
      </c>
      <c r="AP164" s="70">
        <f t="shared" si="36"/>
        <v>-0.77241110762487208</v>
      </c>
      <c r="AQ164" s="70">
        <f t="shared" si="36"/>
        <v>-0.6696039380462504</v>
      </c>
      <c r="AR164" s="70">
        <f t="shared" si="36"/>
        <v>-0.31491549906542071</v>
      </c>
      <c r="AS164" s="70">
        <f t="shared" si="36"/>
        <v>0.23231526568958002</v>
      </c>
      <c r="AT164" s="70">
        <f t="shared" si="36"/>
        <v>-0.33616095912312216</v>
      </c>
    </row>
    <row r="165" spans="6:46" x14ac:dyDescent="0.35">
      <c r="F165" t="s">
        <v>247</v>
      </c>
      <c r="G165" s="70">
        <f t="shared" ref="G165:AT171" si="37">(G122-$D122)/$D122</f>
        <v>-9.9402701262932699E-2</v>
      </c>
      <c r="H165" s="70">
        <f t="shared" si="37"/>
        <v>0.45363046251114059</v>
      </c>
      <c r="I165" s="70">
        <f t="shared" si="37"/>
        <v>-0.18070321799038361</v>
      </c>
      <c r="J165" s="70">
        <f t="shared" si="37"/>
        <v>-0.52146648915791782</v>
      </c>
      <c r="K165" s="70">
        <f t="shared" si="37"/>
        <v>-0.64907062671136162</v>
      </c>
      <c r="L165" s="70">
        <f t="shared" si="37"/>
        <v>-0.64068342612495488</v>
      </c>
      <c r="M165" s="70">
        <f t="shared" si="37"/>
        <v>-0.46273371519410805</v>
      </c>
      <c r="N165" s="70">
        <f t="shared" si="37"/>
        <v>-2.4179910066390507E-2</v>
      </c>
      <c r="O165" s="70">
        <f t="shared" si="37"/>
        <v>0.56800697256713173</v>
      </c>
      <c r="P165" s="70">
        <f t="shared" si="37"/>
        <v>4.5063370031141782E-2</v>
      </c>
      <c r="Q165" s="70">
        <f t="shared" si="37"/>
        <v>0.13508723944089024</v>
      </c>
      <c r="R165" s="70">
        <f t="shared" si="37"/>
        <v>0.53690596568908056</v>
      </c>
      <c r="S165" s="70">
        <f t="shared" si="37"/>
        <v>-8.8315477669585626E-2</v>
      </c>
      <c r="T165" s="70">
        <f t="shared" si="37"/>
        <v>-0.47077084275814934</v>
      </c>
      <c r="U165" s="70">
        <f t="shared" si="37"/>
        <v>-0.62550258328016584</v>
      </c>
      <c r="V165" s="70">
        <f t="shared" si="37"/>
        <v>-0.61856379036923081</v>
      </c>
      <c r="W165" s="70">
        <f t="shared" si="37"/>
        <v>-0.43530710608018869</v>
      </c>
      <c r="X165" s="70">
        <f t="shared" si="37"/>
        <v>-2.4013927495096437E-2</v>
      </c>
      <c r="Y165" s="70">
        <f t="shared" si="37"/>
        <v>0.55270469521744336</v>
      </c>
      <c r="Z165" s="70">
        <f t="shared" si="37"/>
        <v>0.17191160171457168</v>
      </c>
      <c r="AA165" s="70">
        <f t="shared" si="37"/>
        <v>0.13617681560764375</v>
      </c>
      <c r="AB165" s="70">
        <f t="shared" si="37"/>
        <v>0.66760065565899018</v>
      </c>
      <c r="AC165" s="70">
        <f t="shared" si="37"/>
        <v>-2.70976194944865E-2</v>
      </c>
      <c r="AD165" s="70">
        <f t="shared" si="37"/>
        <v>-0.44018363651866599</v>
      </c>
      <c r="AE165" s="70">
        <f t="shared" si="37"/>
        <v>-0.63658838900485859</v>
      </c>
      <c r="AF165" s="70">
        <f t="shared" si="37"/>
        <v>-0.65209564247508389</v>
      </c>
      <c r="AG165" s="70">
        <f t="shared" si="37"/>
        <v>-0.51862310309985415</v>
      </c>
      <c r="AH165" s="70">
        <f t="shared" si="37"/>
        <v>-0.15544681946151542</v>
      </c>
      <c r="AI165" s="70">
        <f t="shared" si="37"/>
        <v>0.45411269456133513</v>
      </c>
      <c r="AJ165" s="70">
        <f t="shared" si="37"/>
        <v>1.8372359116709161E-2</v>
      </c>
      <c r="AK165" s="70">
        <f t="shared" si="37"/>
        <v>-7.1819544102639923E-2</v>
      </c>
      <c r="AL165" s="70">
        <f t="shared" si="37"/>
        <v>0.86626909665592711</v>
      </c>
      <c r="AM165" s="70">
        <f t="shared" si="37"/>
        <v>-3.2855287118159597E-2</v>
      </c>
      <c r="AN165" s="70">
        <f t="shared" si="37"/>
        <v>-0.49110673751180411</v>
      </c>
      <c r="AO165" s="70">
        <f t="shared" si="37"/>
        <v>-0.67485330723931469</v>
      </c>
      <c r="AP165" s="70">
        <f t="shared" si="37"/>
        <v>-0.67490572662291026</v>
      </c>
      <c r="AQ165" s="70">
        <f t="shared" si="37"/>
        <v>-0.52792874492032682</v>
      </c>
      <c r="AR165" s="70">
        <f t="shared" si="37"/>
        <v>-2.0603560504220429E-2</v>
      </c>
      <c r="AS165" s="70">
        <f t="shared" si="37"/>
        <v>0.76291358771913509</v>
      </c>
      <c r="AT165" s="70">
        <f t="shared" si="37"/>
        <v>-0.10292304868032884</v>
      </c>
    </row>
    <row r="166" spans="6:46" x14ac:dyDescent="0.35">
      <c r="F166" t="s">
        <v>248</v>
      </c>
      <c r="G166" s="70">
        <f t="shared" si="37"/>
        <v>-1.3031684278207521E-2</v>
      </c>
      <c r="H166" s="70">
        <f t="shared" si="37"/>
        <v>0.59303965410335169</v>
      </c>
      <c r="I166" s="70">
        <f t="shared" si="37"/>
        <v>-0.10212925782670457</v>
      </c>
      <c r="J166" s="70">
        <f t="shared" si="37"/>
        <v>-0.47557314032080511</v>
      </c>
      <c r="K166" s="70">
        <f t="shared" si="37"/>
        <v>-0.6154150440183459</v>
      </c>
      <c r="L166" s="70">
        <f t="shared" si="37"/>
        <v>-0.60622347610225835</v>
      </c>
      <c r="M166" s="70">
        <f t="shared" si="37"/>
        <v>-0.41120764968695644</v>
      </c>
      <c r="N166" s="70">
        <f t="shared" si="37"/>
        <v>6.940528464814355E-2</v>
      </c>
      <c r="O166" s="70">
        <f t="shared" si="37"/>
        <v>0.71838534595297354</v>
      </c>
      <c r="P166" s="70">
        <f t="shared" si="37"/>
        <v>0.14528928255569906</v>
      </c>
      <c r="Q166" s="70">
        <f t="shared" si="37"/>
        <v>0.24394681449666294</v>
      </c>
      <c r="R166" s="70">
        <f t="shared" si="37"/>
        <v>0.68430162349596924</v>
      </c>
      <c r="S166" s="70">
        <f t="shared" si="37"/>
        <v>-8.81149948044653E-4</v>
      </c>
      <c r="T166" s="70">
        <f t="shared" si="37"/>
        <v>-0.42001557112559151</v>
      </c>
      <c r="U166" s="70">
        <f t="shared" si="37"/>
        <v>-0.5895867274524792</v>
      </c>
      <c r="V166" s="70">
        <f t="shared" si="37"/>
        <v>-0.5819824755165125</v>
      </c>
      <c r="W166" s="70">
        <f t="shared" si="37"/>
        <v>-0.38115071498252767</v>
      </c>
      <c r="X166" s="70">
        <f t="shared" si="37"/>
        <v>6.9587185636586446E-2</v>
      </c>
      <c r="Y166" s="70">
        <f t="shared" si="37"/>
        <v>0.70161551672551659</v>
      </c>
      <c r="Z166" s="70">
        <f t="shared" si="37"/>
        <v>0.28430278587449337</v>
      </c>
      <c r="AA166" s="70">
        <f t="shared" si="37"/>
        <v>0.2451408855378035</v>
      </c>
      <c r="AB166" s="70">
        <f t="shared" si="37"/>
        <v>0.82753047640755573</v>
      </c>
      <c r="AC166" s="70">
        <f t="shared" si="37"/>
        <v>6.6207754782073816E-2</v>
      </c>
      <c r="AD166" s="70">
        <f t="shared" si="37"/>
        <v>-0.38649492491984311</v>
      </c>
      <c r="AE166" s="70">
        <f t="shared" si="37"/>
        <v>-0.60173570793450204</v>
      </c>
      <c r="AF166" s="70">
        <f t="shared" si="37"/>
        <v>-0.61873017134277786</v>
      </c>
      <c r="AG166" s="70">
        <f t="shared" si="37"/>
        <v>-0.47245706174427665</v>
      </c>
      <c r="AH166" s="70">
        <f t="shared" si="37"/>
        <v>-7.4450665905330199E-2</v>
      </c>
      <c r="AI166" s="70">
        <f t="shared" si="37"/>
        <v>0.59356813420765031</v>
      </c>
      <c r="AJ166" s="70">
        <f t="shared" si="37"/>
        <v>0.11603849296964176</v>
      </c>
      <c r="AK166" s="70">
        <f t="shared" si="37"/>
        <v>1.7196812079665436E-2</v>
      </c>
      <c r="AL166" s="70">
        <f t="shared" si="37"/>
        <v>1.0452520450518197</v>
      </c>
      <c r="AM166" s="70">
        <f t="shared" si="37"/>
        <v>5.9897902948194845E-2</v>
      </c>
      <c r="AN166" s="70">
        <f t="shared" si="37"/>
        <v>-0.44230176254750253</v>
      </c>
      <c r="AO166" s="70">
        <f t="shared" si="37"/>
        <v>-0.64367039056574449</v>
      </c>
      <c r="AP166" s="70">
        <f t="shared" si="37"/>
        <v>-0.64372783718568338</v>
      </c>
      <c r="AQ166" s="70">
        <f t="shared" si="37"/>
        <v>-0.48265515321883667</v>
      </c>
      <c r="AR166" s="70">
        <f t="shared" si="37"/>
        <v>7.332462096944635E-2</v>
      </c>
      <c r="AS166" s="70">
        <f t="shared" si="37"/>
        <v>0.93198431404822479</v>
      </c>
      <c r="AT166" s="70">
        <f t="shared" si="37"/>
        <v>-1.6889647616733373E-2</v>
      </c>
    </row>
    <row r="167" spans="6:46" x14ac:dyDescent="0.35">
      <c r="F167" t="s">
        <v>249</v>
      </c>
      <c r="G167" s="70">
        <f t="shared" si="37"/>
        <v>-0.43870038618224072</v>
      </c>
      <c r="H167" s="70">
        <f t="shared" si="37"/>
        <v>-0.15144786891965614</v>
      </c>
      <c r="I167" s="70">
        <f t="shared" si="37"/>
        <v>-0.52120123288965126</v>
      </c>
      <c r="J167" s="70">
        <f t="shared" si="37"/>
        <v>-0.72019004925285424</v>
      </c>
      <c r="K167" s="70">
        <f t="shared" si="37"/>
        <v>-0.79471132505314324</v>
      </c>
      <c r="L167" s="70">
        <f t="shared" si="37"/>
        <v>-0.78980653874335016</v>
      </c>
      <c r="M167" s="70">
        <f t="shared" si="37"/>
        <v>-0.68584359584538634</v>
      </c>
      <c r="N167" s="70">
        <f t="shared" si="37"/>
        <v>-0.4299738400991211</v>
      </c>
      <c r="O167" s="70">
        <f t="shared" si="37"/>
        <v>-8.4851748177984909E-2</v>
      </c>
      <c r="P167" s="70">
        <f t="shared" si="37"/>
        <v>-0.34879956065051426</v>
      </c>
      <c r="Q167" s="70">
        <f t="shared" si="37"/>
        <v>-0.29275854055409833</v>
      </c>
      <c r="R167" s="70">
        <f t="shared" si="37"/>
        <v>-8.6102211025138015E-2</v>
      </c>
      <c r="S167" s="70">
        <f t="shared" si="37"/>
        <v>-0.45739598578062973</v>
      </c>
      <c r="T167" s="70">
        <f t="shared" si="37"/>
        <v>-0.6848161887632056</v>
      </c>
      <c r="U167" s="70">
        <f t="shared" si="37"/>
        <v>-0.7768814463891055</v>
      </c>
      <c r="V167" s="70">
        <f t="shared" si="37"/>
        <v>-0.77274744340544399</v>
      </c>
      <c r="W167" s="70">
        <f t="shared" si="37"/>
        <v>-0.66373218366960973</v>
      </c>
      <c r="X167" s="70">
        <f t="shared" si="37"/>
        <v>-0.41919071845920736</v>
      </c>
      <c r="Y167" s="70">
        <f t="shared" si="37"/>
        <v>-7.6802065855405111E-2</v>
      </c>
      <c r="Z167" s="70">
        <f t="shared" si="37"/>
        <v>-0.26988540777715947</v>
      </c>
      <c r="AA167" s="70">
        <f t="shared" si="37"/>
        <v>-0.29214859618527705</v>
      </c>
      <c r="AB167" s="70">
        <f t="shared" si="37"/>
        <v>-1.9479522926671083E-2</v>
      </c>
      <c r="AC167" s="70">
        <f t="shared" si="37"/>
        <v>-0.42732336727237569</v>
      </c>
      <c r="AD167" s="70">
        <f t="shared" si="37"/>
        <v>-0.67020086203549711</v>
      </c>
      <c r="AE167" s="70">
        <f t="shared" si="37"/>
        <v>-0.78579544277219393</v>
      </c>
      <c r="AF167" s="70">
        <f t="shared" si="37"/>
        <v>-0.79493374103174386</v>
      </c>
      <c r="AG167" s="70">
        <f t="shared" si="37"/>
        <v>-0.71637419621002041</v>
      </c>
      <c r="AH167" s="70">
        <f t="shared" si="37"/>
        <v>-0.50271891743489772</v>
      </c>
      <c r="AI167" s="70">
        <f t="shared" si="37"/>
        <v>-0.14462511877296907</v>
      </c>
      <c r="AJ167" s="70">
        <f t="shared" si="37"/>
        <v>-0.36543444741930642</v>
      </c>
      <c r="AK167" s="70">
        <f t="shared" si="37"/>
        <v>-0.42156678010642479</v>
      </c>
      <c r="AL167" s="70">
        <f t="shared" si="37"/>
        <v>5.1613568278711816E-2</v>
      </c>
      <c r="AM167" s="70">
        <f t="shared" si="37"/>
        <v>-0.45425748917605036</v>
      </c>
      <c r="AN167" s="70">
        <f t="shared" si="37"/>
        <v>-0.71257805592805024</v>
      </c>
      <c r="AO167" s="70">
        <f t="shared" si="37"/>
        <v>-0.81625691220064178</v>
      </c>
      <c r="AP167" s="70">
        <f t="shared" si="37"/>
        <v>-0.8162838162069872</v>
      </c>
      <c r="AQ167" s="70">
        <f t="shared" si="37"/>
        <v>-0.73335130091141398</v>
      </c>
      <c r="AR167" s="70">
        <f t="shared" si="37"/>
        <v>-0.4473440583779888</v>
      </c>
      <c r="AS167" s="70">
        <f t="shared" si="37"/>
        <v>-6.4362673857093992E-3</v>
      </c>
      <c r="AT167" s="70">
        <f t="shared" si="37"/>
        <v>-0.44095298068075545</v>
      </c>
    </row>
    <row r="168" spans="6:46" x14ac:dyDescent="0.35">
      <c r="F168" t="s">
        <v>250</v>
      </c>
      <c r="G168" s="70">
        <f t="shared" si="37"/>
        <v>6.64846148375208E-2</v>
      </c>
      <c r="H168" s="70">
        <f t="shared" si="37"/>
        <v>0.61227225247762174</v>
      </c>
      <c r="I168" s="70">
        <f t="shared" si="37"/>
        <v>-9.0269249869553495E-2</v>
      </c>
      <c r="J168" s="70">
        <f t="shared" si="37"/>
        <v>-0.46835344225417019</v>
      </c>
      <c r="K168" s="70">
        <f t="shared" si="37"/>
        <v>-0.60994590403853866</v>
      </c>
      <c r="L168" s="70">
        <f t="shared" si="37"/>
        <v>-0.60062667592989716</v>
      </c>
      <c r="M168" s="70">
        <f t="shared" si="37"/>
        <v>-0.40309424158564616</v>
      </c>
      <c r="N168" s="70">
        <f t="shared" si="37"/>
        <v>8.306529102045393E-2</v>
      </c>
      <c r="O168" s="70">
        <f t="shared" si="37"/>
        <v>0.73880670293942807</v>
      </c>
      <c r="P168" s="70">
        <f t="shared" si="37"/>
        <v>0.23729864166118383</v>
      </c>
      <c r="Q168" s="70">
        <f t="shared" si="37"/>
        <v>0.34377811227067684</v>
      </c>
      <c r="R168" s="70">
        <f t="shared" si="37"/>
        <v>0.73643078933627404</v>
      </c>
      <c r="S168" s="70">
        <f t="shared" si="37"/>
        <v>3.0962464374545397E-2</v>
      </c>
      <c r="T168" s="70">
        <f t="shared" si="37"/>
        <v>-0.40114214003533805</v>
      </c>
      <c r="U168" s="70">
        <f t="shared" si="37"/>
        <v>-0.57606864702373162</v>
      </c>
      <c r="V168" s="70">
        <f t="shared" si="37"/>
        <v>-0.56821392831159856</v>
      </c>
      <c r="W168" s="70">
        <f t="shared" si="37"/>
        <v>-0.36108195382117736</v>
      </c>
      <c r="X168" s="70">
        <f t="shared" si="37"/>
        <v>0.10355351699778974</v>
      </c>
      <c r="Y168" s="70">
        <f t="shared" si="37"/>
        <v>0.75410131946868197</v>
      </c>
      <c r="Z168" s="70">
        <f t="shared" si="37"/>
        <v>0.38723769000639435</v>
      </c>
      <c r="AA168" s="70">
        <f t="shared" si="37"/>
        <v>0.34493702325019859</v>
      </c>
      <c r="AB168" s="70">
        <f t="shared" si="37"/>
        <v>0.86301571850246928</v>
      </c>
      <c r="AC168" s="70">
        <f t="shared" si="37"/>
        <v>8.8101261867721742E-2</v>
      </c>
      <c r="AD168" s="70">
        <f t="shared" si="37"/>
        <v>-0.37337261960059659</v>
      </c>
      <c r="AE168" s="70">
        <f t="shared" si="37"/>
        <v>-0.59300548390238272</v>
      </c>
      <c r="AF168" s="70">
        <f t="shared" si="37"/>
        <v>-0.61036850047978364</v>
      </c>
      <c r="AG168" s="70">
        <f t="shared" si="37"/>
        <v>-0.46110321712933222</v>
      </c>
      <c r="AH168" s="70">
        <f t="shared" si="37"/>
        <v>-5.5152345111681794E-2</v>
      </c>
      <c r="AI168" s="70">
        <f t="shared" si="37"/>
        <v>0.62523566432255606</v>
      </c>
      <c r="AJ168" s="70">
        <f t="shared" si="37"/>
        <v>0.20569190192406889</v>
      </c>
      <c r="AK168" s="70">
        <f t="shared" si="37"/>
        <v>9.9038934895323408E-2</v>
      </c>
      <c r="AL168" s="70">
        <f t="shared" si="37"/>
        <v>0.99809453581374996</v>
      </c>
      <c r="AM168" s="70">
        <f t="shared" si="37"/>
        <v>3.6925693744573863E-2</v>
      </c>
      <c r="AN168" s="70">
        <f t="shared" si="37"/>
        <v>-0.45389044678917545</v>
      </c>
      <c r="AO168" s="70">
        <f t="shared" si="37"/>
        <v>-0.65088310877694899</v>
      </c>
      <c r="AP168" s="70">
        <f t="shared" si="37"/>
        <v>-0.65093422712468763</v>
      </c>
      <c r="AQ168" s="70">
        <f t="shared" si="37"/>
        <v>-0.49336018029624523</v>
      </c>
      <c r="AR168" s="70">
        <f t="shared" si="37"/>
        <v>5.0061401306757278E-2</v>
      </c>
      <c r="AS168" s="70">
        <f t="shared" si="37"/>
        <v>0.88779826069453682</v>
      </c>
      <c r="AT168" s="70">
        <f t="shared" si="37"/>
        <v>6.2204623693764949E-2</v>
      </c>
    </row>
    <row r="169" spans="6:46" x14ac:dyDescent="0.35">
      <c r="F169" t="s">
        <v>251</v>
      </c>
      <c r="G169" s="70">
        <f t="shared" si="37"/>
        <v>1.0067182686471026</v>
      </c>
      <c r="H169" s="70">
        <f t="shared" si="37"/>
        <v>2.0336829411951411</v>
      </c>
      <c r="I169" s="70">
        <f t="shared" si="37"/>
        <v>0.71176713703922123</v>
      </c>
      <c r="J169" s="70">
        <f t="shared" si="37"/>
        <v>3.5654059054628789E-4</v>
      </c>
      <c r="K169" s="70">
        <f t="shared" si="37"/>
        <v>-0.26606659933322768</v>
      </c>
      <c r="L169" s="70">
        <f t="shared" si="37"/>
        <v>-0.24853135781626529</v>
      </c>
      <c r="M169" s="70">
        <f t="shared" si="37"/>
        <v>0.12314952640289731</v>
      </c>
      <c r="N169" s="70">
        <f t="shared" si="37"/>
        <v>1.0379167926013211</v>
      </c>
      <c r="O169" s="70">
        <f t="shared" si="37"/>
        <v>2.2717726330878021</v>
      </c>
      <c r="P169" s="70">
        <f t="shared" si="37"/>
        <v>1.3281252757425053</v>
      </c>
      <c r="Q169" s="70">
        <f t="shared" si="37"/>
        <v>1.5284791260795729</v>
      </c>
      <c r="R169" s="70">
        <f t="shared" si="37"/>
        <v>2.2673020676751894</v>
      </c>
      <c r="S169" s="70">
        <f t="shared" si="37"/>
        <v>0.93987909695727578</v>
      </c>
      <c r="T169" s="70">
        <f t="shared" si="37"/>
        <v>0.12682263878422728</v>
      </c>
      <c r="U169" s="70">
        <f t="shared" si="37"/>
        <v>-0.20232249126316088</v>
      </c>
      <c r="V169" s="70">
        <f t="shared" si="37"/>
        <v>-0.18754289921332806</v>
      </c>
      <c r="W169" s="70">
        <f t="shared" si="37"/>
        <v>0.20220066712419393</v>
      </c>
      <c r="X169" s="70">
        <f t="shared" si="37"/>
        <v>1.0764678385225541</v>
      </c>
      <c r="Y169" s="70">
        <f t="shared" si="37"/>
        <v>2.3005512820942688</v>
      </c>
      <c r="Z169" s="70">
        <f t="shared" si="37"/>
        <v>1.6102535158613138</v>
      </c>
      <c r="AA169" s="70">
        <f t="shared" si="37"/>
        <v>1.5306597556001369</v>
      </c>
      <c r="AB169" s="70">
        <f t="shared" si="37"/>
        <v>2.5054867412833528</v>
      </c>
      <c r="AC169" s="70">
        <f t="shared" si="37"/>
        <v>1.047392573647751</v>
      </c>
      <c r="AD169" s="70">
        <f t="shared" si="37"/>
        <v>0.17907431048457764</v>
      </c>
      <c r="AE169" s="70">
        <f t="shared" si="37"/>
        <v>-0.23419117413456184</v>
      </c>
      <c r="AF169" s="70">
        <f t="shared" si="37"/>
        <v>-0.26686176504599396</v>
      </c>
      <c r="AG169" s="70">
        <f t="shared" si="37"/>
        <v>1.3998705707042701E-2</v>
      </c>
      <c r="AH169" s="70">
        <f t="shared" si="37"/>
        <v>0.7778437905000849</v>
      </c>
      <c r="AI169" s="70">
        <f t="shared" si="37"/>
        <v>2.0580751499633747</v>
      </c>
      <c r="AJ169" s="70">
        <f t="shared" si="37"/>
        <v>1.2686534173017665</v>
      </c>
      <c r="AK169" s="70">
        <f t="shared" si="37"/>
        <v>1.0679731127156502</v>
      </c>
      <c r="AL169" s="70">
        <f t="shared" si="37"/>
        <v>2.7596536806227348</v>
      </c>
      <c r="AM169" s="70">
        <f t="shared" si="37"/>
        <v>0.9510996257398614</v>
      </c>
      <c r="AN169" s="70">
        <f t="shared" si="37"/>
        <v>2.757039516958E-2</v>
      </c>
      <c r="AO169" s="70">
        <f t="shared" si="37"/>
        <v>-0.34309484284748609</v>
      </c>
      <c r="AP169" s="70">
        <f t="shared" si="37"/>
        <v>-0.34319102812840169</v>
      </c>
      <c r="AQ169" s="70">
        <f t="shared" si="37"/>
        <v>-4.6696625831314988E-2</v>
      </c>
      <c r="AR169" s="70">
        <f t="shared" si="37"/>
        <v>0.97581602949281676</v>
      </c>
      <c r="AS169" s="70">
        <f t="shared" si="37"/>
        <v>2.5521180564176236</v>
      </c>
      <c r="AT169" s="70">
        <f t="shared" si="37"/>
        <v>0.9986649537672333</v>
      </c>
    </row>
    <row r="170" spans="6:46" x14ac:dyDescent="0.35">
      <c r="F170" t="s">
        <v>252</v>
      </c>
      <c r="G170" s="70">
        <f t="shared" si="37"/>
        <v>2.122010440582315</v>
      </c>
      <c r="H170" s="70">
        <f t="shared" si="37"/>
        <v>3.7197406650476257</v>
      </c>
      <c r="I170" s="70">
        <f t="shared" si="37"/>
        <v>1.6631316200081694</v>
      </c>
      <c r="J170" s="70">
        <f t="shared" si="37"/>
        <v>0.55633384756797566</v>
      </c>
      <c r="K170" s="70">
        <f t="shared" si="37"/>
        <v>0.1418382816231282</v>
      </c>
      <c r="L170" s="70">
        <f t="shared" si="37"/>
        <v>0.16911924475055187</v>
      </c>
      <c r="M170" s="70">
        <f t="shared" si="37"/>
        <v>0.74737261455687243</v>
      </c>
      <c r="N170" s="70">
        <f t="shared" si="37"/>
        <v>2.1705484536345878</v>
      </c>
      <c r="O170" s="70">
        <f t="shared" si="37"/>
        <v>4.0901556433221034</v>
      </c>
      <c r="P170" s="70">
        <f t="shared" si="37"/>
        <v>2.6220487606124916</v>
      </c>
      <c r="Q170" s="70">
        <f t="shared" si="37"/>
        <v>2.933755103419097</v>
      </c>
      <c r="R170" s="70">
        <f t="shared" si="37"/>
        <v>4.083200430868243</v>
      </c>
      <c r="S170" s="70">
        <f t="shared" si="37"/>
        <v>2.0180234509207335</v>
      </c>
      <c r="T170" s="70">
        <f t="shared" si="37"/>
        <v>0.75308716621223526</v>
      </c>
      <c r="U170" s="70">
        <f t="shared" si="37"/>
        <v>0.24101003583979022</v>
      </c>
      <c r="V170" s="70">
        <f t="shared" si="37"/>
        <v>0.26400381698388359</v>
      </c>
      <c r="W170" s="70">
        <f t="shared" si="37"/>
        <v>0.87035873100769712</v>
      </c>
      <c r="X170" s="70">
        <f t="shared" si="37"/>
        <v>2.2305253670568197</v>
      </c>
      <c r="Y170" s="70">
        <f t="shared" si="37"/>
        <v>4.1349288653871099</v>
      </c>
      <c r="Z170" s="70">
        <f t="shared" si="37"/>
        <v>3.060977993976107</v>
      </c>
      <c r="AA170" s="70">
        <f t="shared" si="37"/>
        <v>2.9371476813592143</v>
      </c>
      <c r="AB170" s="70">
        <f t="shared" si="37"/>
        <v>4.453763179715251</v>
      </c>
      <c r="AC170" s="70">
        <f t="shared" si="37"/>
        <v>2.1852906762085476</v>
      </c>
      <c r="AD170" s="70">
        <f t="shared" si="37"/>
        <v>0.83437922755194349</v>
      </c>
      <c r="AE170" s="70">
        <f t="shared" si="37"/>
        <v>0.19142940351754695</v>
      </c>
      <c r="AF170" s="70">
        <f t="shared" si="37"/>
        <v>0.1406011793870863</v>
      </c>
      <c r="AG170" s="70">
        <f t="shared" si="37"/>
        <v>0.57755804360550111</v>
      </c>
      <c r="AH170" s="70">
        <f t="shared" si="37"/>
        <v>1.7659322997082822</v>
      </c>
      <c r="AI170" s="70">
        <f t="shared" si="37"/>
        <v>3.757689554850991</v>
      </c>
      <c r="AJ170" s="70">
        <f t="shared" si="37"/>
        <v>2.5295236832891077</v>
      </c>
      <c r="AK170" s="70">
        <f t="shared" si="37"/>
        <v>2.2173094497686803</v>
      </c>
      <c r="AL170" s="70">
        <f t="shared" si="37"/>
        <v>4.8491908043430829</v>
      </c>
      <c r="AM170" s="70">
        <f t="shared" si="37"/>
        <v>2.035480115643133</v>
      </c>
      <c r="AN170" s="70">
        <f t="shared" si="37"/>
        <v>0.59867259509007409</v>
      </c>
      <c r="AO170" s="70">
        <f t="shared" si="37"/>
        <v>2.1999346467890122E-2</v>
      </c>
      <c r="AP170" s="70">
        <f t="shared" si="37"/>
        <v>2.1849703413386379E-2</v>
      </c>
      <c r="AQ170" s="70">
        <f t="shared" si="37"/>
        <v>0.48312951234729423</v>
      </c>
      <c r="AR170" s="70">
        <f t="shared" si="37"/>
        <v>2.0739333812439877</v>
      </c>
      <c r="AS170" s="70">
        <f t="shared" si="37"/>
        <v>4.5263112074986562</v>
      </c>
      <c r="AT170" s="70">
        <f t="shared" si="37"/>
        <v>2.1094812612106639</v>
      </c>
    </row>
    <row r="171" spans="6:46" x14ac:dyDescent="0.35">
      <c r="F171" t="s">
        <v>253</v>
      </c>
      <c r="G171" s="70">
        <f t="shared" si="37"/>
        <v>2.122010440582315</v>
      </c>
      <c r="H171" s="70">
        <f t="shared" si="37"/>
        <v>3.7197406650476257</v>
      </c>
      <c r="I171" s="70">
        <f t="shared" si="37"/>
        <v>1.6631316200081694</v>
      </c>
      <c r="J171" s="70">
        <f t="shared" si="37"/>
        <v>0.55633384756797566</v>
      </c>
      <c r="K171" s="70">
        <f t="shared" si="37"/>
        <v>0.1418382816231282</v>
      </c>
      <c r="L171" s="70">
        <f t="shared" si="37"/>
        <v>0.16911924475055187</v>
      </c>
      <c r="M171" s="70">
        <f t="shared" si="37"/>
        <v>0.74737261455687243</v>
      </c>
      <c r="N171" s="70">
        <f t="shared" si="37"/>
        <v>2.1705484536345878</v>
      </c>
      <c r="O171" s="70">
        <f t="shared" si="37"/>
        <v>4.0901556433221034</v>
      </c>
      <c r="P171" s="70">
        <f t="shared" si="37"/>
        <v>2.6220487606124916</v>
      </c>
      <c r="Q171" s="70">
        <f t="shared" si="37"/>
        <v>2.933755103419097</v>
      </c>
      <c r="R171" s="70">
        <f t="shared" si="37"/>
        <v>4.083200430868243</v>
      </c>
      <c r="S171" s="70">
        <f t="shared" si="37"/>
        <v>2.0180234509207335</v>
      </c>
      <c r="T171" s="70">
        <f t="shared" si="37"/>
        <v>0.75308716621223526</v>
      </c>
      <c r="U171" s="70">
        <f t="shared" si="37"/>
        <v>0.24101003583979022</v>
      </c>
      <c r="V171" s="70">
        <f t="shared" ref="V171:AT171" si="38">(V128-$D128)/$D128</f>
        <v>0.26400381698388359</v>
      </c>
      <c r="W171" s="70">
        <f t="shared" si="38"/>
        <v>0.87035873100769712</v>
      </c>
      <c r="X171" s="70">
        <f t="shared" si="38"/>
        <v>2.2305253670568197</v>
      </c>
      <c r="Y171" s="70">
        <f t="shared" si="38"/>
        <v>4.1349288653871099</v>
      </c>
      <c r="Z171" s="70">
        <f t="shared" si="38"/>
        <v>3.060977993976107</v>
      </c>
      <c r="AA171" s="70">
        <f t="shared" si="38"/>
        <v>2.9371476813592143</v>
      </c>
      <c r="AB171" s="70">
        <f t="shared" si="38"/>
        <v>4.453763179715251</v>
      </c>
      <c r="AC171" s="70">
        <f t="shared" si="38"/>
        <v>2.1852906762085476</v>
      </c>
      <c r="AD171" s="70">
        <f t="shared" si="38"/>
        <v>0.83437922755194349</v>
      </c>
      <c r="AE171" s="70">
        <f t="shared" si="38"/>
        <v>0.19142940351754695</v>
      </c>
      <c r="AF171" s="70">
        <f t="shared" si="38"/>
        <v>0.1406011793870863</v>
      </c>
      <c r="AG171" s="70">
        <f t="shared" si="38"/>
        <v>0.57755804360550111</v>
      </c>
      <c r="AH171" s="70">
        <f t="shared" si="38"/>
        <v>1.7659322997082822</v>
      </c>
      <c r="AI171" s="70">
        <f t="shared" si="38"/>
        <v>3.757689554850991</v>
      </c>
      <c r="AJ171" s="70">
        <f t="shared" si="38"/>
        <v>2.5295236832891077</v>
      </c>
      <c r="AK171" s="70">
        <f t="shared" si="38"/>
        <v>2.2173094497686803</v>
      </c>
      <c r="AL171" s="70">
        <f t="shared" si="38"/>
        <v>4.8491908043430829</v>
      </c>
      <c r="AM171" s="70">
        <f t="shared" si="38"/>
        <v>2.035480115643133</v>
      </c>
      <c r="AN171" s="70">
        <f t="shared" si="38"/>
        <v>0.59867259509007409</v>
      </c>
      <c r="AO171" s="70">
        <f t="shared" si="38"/>
        <v>2.1999346467890122E-2</v>
      </c>
      <c r="AP171" s="70">
        <f t="shared" si="38"/>
        <v>2.1849703413386379E-2</v>
      </c>
      <c r="AQ171" s="70">
        <f t="shared" si="38"/>
        <v>0.48312951234729423</v>
      </c>
      <c r="AR171" s="70">
        <f t="shared" si="38"/>
        <v>2.0739333812439877</v>
      </c>
      <c r="AS171" s="70">
        <f t="shared" si="38"/>
        <v>4.5263112074986562</v>
      </c>
      <c r="AT171" s="70">
        <f t="shared" si="38"/>
        <v>2.1094812612106639</v>
      </c>
    </row>
    <row r="172" spans="6:46" x14ac:dyDescent="0.35">
      <c r="F172" t="s">
        <v>254</v>
      </c>
      <c r="G172" s="70">
        <f t="shared" ref="G172:AT175" si="39">(G129-$D129)/$D129</f>
        <v>1.1611433386074015</v>
      </c>
      <c r="H172" s="70">
        <f t="shared" si="39"/>
        <v>2.2671370875747745</v>
      </c>
      <c r="I172" s="70">
        <f t="shared" si="39"/>
        <v>0.8434945269888009</v>
      </c>
      <c r="J172" s="70">
        <f t="shared" si="39"/>
        <v>7.7338013864363495E-2</v>
      </c>
      <c r="K172" s="70">
        <f t="shared" si="39"/>
        <v>-0.20958746197002578</v>
      </c>
      <c r="L172" s="70">
        <f t="shared" si="39"/>
        <v>-0.19070281284546073</v>
      </c>
      <c r="M172" s="70">
        <f t="shared" si="39"/>
        <v>0.20958041553193088</v>
      </c>
      <c r="N172" s="70">
        <f t="shared" si="39"/>
        <v>1.1947427148982741</v>
      </c>
      <c r="O172" s="70">
        <f t="shared" si="39"/>
        <v>2.5235487421972302</v>
      </c>
      <c r="P172" s="70">
        <f t="shared" si="39"/>
        <v>1.5072839121091637</v>
      </c>
      <c r="Q172" s="70">
        <f t="shared" si="39"/>
        <v>1.7230557998650944</v>
      </c>
      <c r="R172" s="70">
        <f t="shared" si="39"/>
        <v>2.5187341487327521</v>
      </c>
      <c r="S172" s="70">
        <f t="shared" si="39"/>
        <v>1.0891606228907149</v>
      </c>
      <c r="T172" s="70">
        <f t="shared" si="39"/>
        <v>0.21353618873581934</v>
      </c>
      <c r="U172" s="70">
        <f t="shared" si="39"/>
        <v>-0.14093798751042919</v>
      </c>
      <c r="V172" s="70">
        <f t="shared" si="39"/>
        <v>-0.12502104620139079</v>
      </c>
      <c r="W172" s="70">
        <f t="shared" si="39"/>
        <v>0.29471486058500984</v>
      </c>
      <c r="X172" s="70">
        <f t="shared" si="39"/>
        <v>1.2362604193965694</v>
      </c>
      <c r="Y172" s="70">
        <f t="shared" si="39"/>
        <v>2.5545420243964183</v>
      </c>
      <c r="Z172" s="70">
        <f t="shared" si="39"/>
        <v>1.811123058984951</v>
      </c>
      <c r="AA172" s="70">
        <f t="shared" si="39"/>
        <v>1.7254042376283658</v>
      </c>
      <c r="AB172" s="70">
        <f t="shared" si="39"/>
        <v>2.7752480942970683</v>
      </c>
      <c r="AC172" s="70">
        <f t="shared" si="39"/>
        <v>1.2049476955408238</v>
      </c>
      <c r="AD172" s="70">
        <f t="shared" si="39"/>
        <v>0.26980883746315876</v>
      </c>
      <c r="AE172" s="70">
        <f t="shared" si="39"/>
        <v>-0.1752590941519474</v>
      </c>
      <c r="AF172" s="70">
        <f t="shared" si="39"/>
        <v>-0.2104438188937072</v>
      </c>
      <c r="AG172" s="70">
        <f t="shared" si="39"/>
        <v>9.2029998646848798E-2</v>
      </c>
      <c r="AH172" s="70">
        <f t="shared" si="39"/>
        <v>0.91465604562125413</v>
      </c>
      <c r="AI172" s="70">
        <f t="shared" si="39"/>
        <v>2.2934063752555653</v>
      </c>
      <c r="AJ172" s="70">
        <f t="shared" si="39"/>
        <v>1.4432354541308265</v>
      </c>
      <c r="AK172" s="70">
        <f t="shared" si="39"/>
        <v>1.2271119901538019</v>
      </c>
      <c r="AL172" s="70">
        <f t="shared" si="39"/>
        <v>3.0489742054456248</v>
      </c>
      <c r="AM172" s="70">
        <f t="shared" si="39"/>
        <v>1.1012446166495826</v>
      </c>
      <c r="AN172" s="70">
        <f t="shared" si="39"/>
        <v>0.10664608438936053</v>
      </c>
      <c r="AO172" s="70">
        <f t="shared" si="39"/>
        <v>-0.29254333971149826</v>
      </c>
      <c r="AP172" s="70">
        <f t="shared" si="39"/>
        <v>-0.2926469268379876</v>
      </c>
      <c r="AQ172" s="70">
        <f t="shared" si="39"/>
        <v>2.6663916378049282E-2</v>
      </c>
      <c r="AR172" s="70">
        <f t="shared" si="39"/>
        <v>1.1278630474276323</v>
      </c>
      <c r="AS172" s="70">
        <f t="shared" si="39"/>
        <v>2.8254678773366049</v>
      </c>
      <c r="AT172" s="70">
        <f t="shared" si="39"/>
        <v>1.1524702886440545</v>
      </c>
    </row>
    <row r="173" spans="6:46" x14ac:dyDescent="0.35">
      <c r="F173" t="s">
        <v>255</v>
      </c>
      <c r="G173" s="70">
        <f t="shared" si="39"/>
        <v>5.3143461641488844E-2</v>
      </c>
      <c r="H173" s="70">
        <f t="shared" si="39"/>
        <v>0.59210358729974433</v>
      </c>
      <c r="I173" s="70">
        <f t="shared" si="39"/>
        <v>-0.10164949590008851</v>
      </c>
      <c r="J173" s="70">
        <f t="shared" si="39"/>
        <v>-0.47500405687565794</v>
      </c>
      <c r="K173" s="70">
        <f t="shared" si="39"/>
        <v>-0.61482527255128028</v>
      </c>
      <c r="L173" s="70">
        <f t="shared" si="39"/>
        <v>-0.60562262301127112</v>
      </c>
      <c r="M173" s="70">
        <f t="shared" si="39"/>
        <v>-0.41056121396931505</v>
      </c>
      <c r="N173" s="70">
        <f t="shared" si="39"/>
        <v>6.9516722416855109E-2</v>
      </c>
      <c r="O173" s="70">
        <f t="shared" si="39"/>
        <v>0.71705515933583253</v>
      </c>
      <c r="P173" s="70">
        <f t="shared" si="39"/>
        <v>0.22182069617749867</v>
      </c>
      <c r="Q173" s="70">
        <f t="shared" si="39"/>
        <v>0.32696816545301083</v>
      </c>
      <c r="R173" s="70">
        <f t="shared" si="39"/>
        <v>0.71470896714348853</v>
      </c>
      <c r="S173" s="70">
        <f t="shared" si="39"/>
        <v>1.806567431754592E-2</v>
      </c>
      <c r="T173" s="70">
        <f t="shared" si="39"/>
        <v>-0.40863353216728515</v>
      </c>
      <c r="U173" s="70">
        <f t="shared" si="39"/>
        <v>-0.58137180193658444</v>
      </c>
      <c r="V173" s="70">
        <f t="shared" si="39"/>
        <v>-0.57361534156235172</v>
      </c>
      <c r="W173" s="70">
        <f t="shared" si="39"/>
        <v>-0.36907447749680461</v>
      </c>
      <c r="X173" s="70">
        <f t="shared" si="39"/>
        <v>8.9748651624715056E-2</v>
      </c>
      <c r="Y173" s="70">
        <f t="shared" si="39"/>
        <v>0.73215844837723276</v>
      </c>
      <c r="Z173" s="70">
        <f t="shared" si="39"/>
        <v>0.36988408707185561</v>
      </c>
      <c r="AA173" s="70">
        <f t="shared" si="39"/>
        <v>0.32811257907485558</v>
      </c>
      <c r="AB173" s="70">
        <f t="shared" si="39"/>
        <v>0.83971038642232143</v>
      </c>
      <c r="AC173" s="70">
        <f t="shared" si="39"/>
        <v>7.4489695957242516E-2</v>
      </c>
      <c r="AD173" s="70">
        <f t="shared" si="39"/>
        <v>-0.38121139360861195</v>
      </c>
      <c r="AE173" s="70">
        <f t="shared" si="39"/>
        <v>-0.59809676802749923</v>
      </c>
      <c r="AF173" s="70">
        <f t="shared" si="39"/>
        <v>-0.61524258253664554</v>
      </c>
      <c r="AG173" s="70">
        <f t="shared" si="39"/>
        <v>-0.46784452819664812</v>
      </c>
      <c r="AH173" s="70">
        <f t="shared" si="39"/>
        <v>-6.6971884873816126E-2</v>
      </c>
      <c r="AI173" s="70">
        <f t="shared" si="39"/>
        <v>0.60490483378292814</v>
      </c>
      <c r="AJ173" s="70">
        <f t="shared" si="39"/>
        <v>0.19060933988145118</v>
      </c>
      <c r="AK173" s="70">
        <f t="shared" si="39"/>
        <v>8.5290544534271512E-2</v>
      </c>
      <c r="AL173" s="70">
        <f t="shared" si="39"/>
        <v>0.97309943983994929</v>
      </c>
      <c r="AM173" s="70">
        <f t="shared" si="39"/>
        <v>2.3954306871584924E-2</v>
      </c>
      <c r="AN173" s="70">
        <f t="shared" si="39"/>
        <v>-0.4607219857629582</v>
      </c>
      <c r="AO173" s="70">
        <f t="shared" si="39"/>
        <v>-0.6552503747124625</v>
      </c>
      <c r="AP173" s="70">
        <f t="shared" si="39"/>
        <v>-0.65530085359696011</v>
      </c>
      <c r="AQ173" s="70">
        <f t="shared" si="39"/>
        <v>-0.49969797397450427</v>
      </c>
      <c r="AR173" s="70">
        <f t="shared" si="39"/>
        <v>3.6925693744573905E-2</v>
      </c>
      <c r="AS173" s="70">
        <f t="shared" si="39"/>
        <v>0.86418291224155852</v>
      </c>
      <c r="AT173" s="70">
        <f t="shared" si="39"/>
        <v>4.8917010902097102E-2</v>
      </c>
    </row>
    <row r="174" spans="6:46" x14ac:dyDescent="0.35">
      <c r="F174" t="s">
        <v>256</v>
      </c>
      <c r="G174" s="70">
        <f t="shared" si="39"/>
        <v>-0.4070323718354969</v>
      </c>
      <c r="H174" s="70">
        <f t="shared" si="39"/>
        <v>-0.10357332847905461</v>
      </c>
      <c r="I174" s="70">
        <f t="shared" si="39"/>
        <v>-0.49418784137326816</v>
      </c>
      <c r="J174" s="70">
        <f t="shared" si="39"/>
        <v>-0.70440342600123151</v>
      </c>
      <c r="K174" s="70">
        <f t="shared" si="39"/>
        <v>-0.78312912448966343</v>
      </c>
      <c r="L174" s="70">
        <f t="shared" si="39"/>
        <v>-0.77794761459160733</v>
      </c>
      <c r="M174" s="70">
        <f t="shared" si="39"/>
        <v>-0.66811917689162637</v>
      </c>
      <c r="N174" s="70">
        <f t="shared" si="39"/>
        <v>-0.39781348194925564</v>
      </c>
      <c r="O174" s="70">
        <f t="shared" si="39"/>
        <v>-3.321991509871524E-2</v>
      </c>
      <c r="P174" s="70">
        <f t="shared" si="39"/>
        <v>-0.31205942339002274</v>
      </c>
      <c r="Q174" s="70">
        <f t="shared" si="39"/>
        <v>-0.25285661984546132</v>
      </c>
      <c r="R174" s="70">
        <f t="shared" si="39"/>
        <v>-3.45409279238282E-2</v>
      </c>
      <c r="S174" s="70">
        <f t="shared" si="39"/>
        <v>-0.42678276018080102</v>
      </c>
      <c r="T174" s="70">
        <f t="shared" si="39"/>
        <v>-0.66703380443512927</v>
      </c>
      <c r="U174" s="70">
        <f t="shared" si="39"/>
        <v>-0.76429330026743614</v>
      </c>
      <c r="V174" s="70">
        <f t="shared" si="39"/>
        <v>-0.75992606059061951</v>
      </c>
      <c r="W174" s="70">
        <f t="shared" si="39"/>
        <v>-0.64476025892612243</v>
      </c>
      <c r="X174" s="70">
        <f t="shared" si="39"/>
        <v>-0.38642198638142689</v>
      </c>
      <c r="Y174" s="70">
        <f t="shared" si="39"/>
        <v>-2.4716077011544168E-2</v>
      </c>
      <c r="Z174" s="70">
        <f t="shared" si="39"/>
        <v>-0.22869300569439796</v>
      </c>
      <c r="AA174" s="70">
        <f t="shared" si="39"/>
        <v>-0.25221226296940313</v>
      </c>
      <c r="AB174" s="70">
        <f t="shared" si="39"/>
        <v>3.5840551719444419E-2</v>
      </c>
      <c r="AC174" s="70">
        <f t="shared" si="39"/>
        <v>-0.39501347185322166</v>
      </c>
      <c r="AD174" s="70">
        <f t="shared" si="39"/>
        <v>-0.65159389424949299</v>
      </c>
      <c r="AE174" s="70">
        <f t="shared" si="39"/>
        <v>-0.77371021622929725</v>
      </c>
      <c r="AF174" s="70">
        <f t="shared" si="39"/>
        <v>-0.78336408897574183</v>
      </c>
      <c r="AG174" s="70">
        <f t="shared" si="39"/>
        <v>-0.70037228599590784</v>
      </c>
      <c r="AH174" s="70">
        <f t="shared" si="39"/>
        <v>-0.4746627704692436</v>
      </c>
      <c r="AI174" s="70">
        <f t="shared" si="39"/>
        <v>-9.636564496663802E-2</v>
      </c>
      <c r="AJ174" s="70">
        <f t="shared" si="39"/>
        <v>-0.32963283535976323</v>
      </c>
      <c r="AK174" s="70">
        <f t="shared" si="39"/>
        <v>-0.38893210326844946</v>
      </c>
      <c r="AL174" s="70">
        <f t="shared" si="39"/>
        <v>0.11094465055216804</v>
      </c>
      <c r="AM174" s="70">
        <f t="shared" si="39"/>
        <v>-0.42346719244869141</v>
      </c>
      <c r="AN174" s="70">
        <f t="shared" si="39"/>
        <v>-0.6963619709275094</v>
      </c>
      <c r="AO174" s="70">
        <f t="shared" si="39"/>
        <v>-0.80589029409276924</v>
      </c>
      <c r="AP174" s="70">
        <f t="shared" si="39"/>
        <v>-0.8059187159987139</v>
      </c>
      <c r="AQ174" s="70">
        <f t="shared" si="39"/>
        <v>-0.71830722352314835</v>
      </c>
      <c r="AR174" s="70">
        <f t="shared" si="39"/>
        <v>-0.41616371216492087</v>
      </c>
      <c r="AS174" s="70">
        <f t="shared" si="39"/>
        <v>4.961969588999196E-2</v>
      </c>
      <c r="AT174" s="70">
        <f t="shared" si="39"/>
        <v>-0.40941205566944011</v>
      </c>
    </row>
    <row r="175" spans="6:46" x14ac:dyDescent="0.35">
      <c r="F175" t="s">
        <v>257</v>
      </c>
      <c r="G175" s="70">
        <f t="shared" si="39"/>
        <v>2.1238795975891338E-2</v>
      </c>
      <c r="H175" s="70">
        <f t="shared" si="39"/>
        <v>0.64835473680691291</v>
      </c>
      <c r="I175" s="70">
        <f t="shared" si="39"/>
        <v>-7.0952510761749535E-2</v>
      </c>
      <c r="J175" s="70">
        <f t="shared" si="39"/>
        <v>-0.45736347740349931</v>
      </c>
      <c r="K175" s="70">
        <f t="shared" si="39"/>
        <v>-0.6020611086082166</v>
      </c>
      <c r="L175" s="70">
        <f t="shared" si="39"/>
        <v>-0.59255038207097133</v>
      </c>
      <c r="M175" s="70">
        <f t="shared" si="39"/>
        <v>-0.39076302518002803</v>
      </c>
      <c r="N175" s="70">
        <f t="shared" si="39"/>
        <v>0.1065382220559274</v>
      </c>
      <c r="O175" s="70">
        <f t="shared" si="39"/>
        <v>0.77805280450188019</v>
      </c>
      <c r="P175" s="70">
        <f t="shared" si="39"/>
        <v>0.18505713844107466</v>
      </c>
      <c r="Q175" s="70">
        <f t="shared" si="39"/>
        <v>0.2871403538071729</v>
      </c>
      <c r="R175" s="70">
        <f t="shared" si="39"/>
        <v>0.74278559366045416</v>
      </c>
      <c r="S175" s="70">
        <f t="shared" si="39"/>
        <v>3.3811233056330513E-2</v>
      </c>
      <c r="T175" s="70">
        <f t="shared" si="39"/>
        <v>-0.39987678389118148</v>
      </c>
      <c r="U175" s="70">
        <f t="shared" si="39"/>
        <v>-0.57533595594460774</v>
      </c>
      <c r="V175" s="70">
        <f t="shared" si="39"/>
        <v>-0.56746766172717422</v>
      </c>
      <c r="W175" s="70">
        <f t="shared" si="39"/>
        <v>-0.35966242415837457</v>
      </c>
      <c r="X175" s="70">
        <f t="shared" si="39"/>
        <v>0.10672643918860041</v>
      </c>
      <c r="Y175" s="70">
        <f t="shared" si="39"/>
        <v>0.76070067684371434</v>
      </c>
      <c r="Z175" s="70">
        <f t="shared" si="39"/>
        <v>0.32889760473796192</v>
      </c>
      <c r="AA175" s="70">
        <f t="shared" si="39"/>
        <v>0.28837588655218538</v>
      </c>
      <c r="AB175" s="70">
        <f t="shared" si="39"/>
        <v>0.89098777904617799</v>
      </c>
      <c r="AC175" s="70">
        <f t="shared" si="39"/>
        <v>0.10322966442696854</v>
      </c>
      <c r="AD175" s="70">
        <f t="shared" si="39"/>
        <v>-0.36519220098594679</v>
      </c>
      <c r="AE175" s="70">
        <f t="shared" si="39"/>
        <v>-0.58790678522267026</v>
      </c>
      <c r="AF175" s="70">
        <f t="shared" si="39"/>
        <v>-0.60549134702963325</v>
      </c>
      <c r="AG175" s="70">
        <f t="shared" si="39"/>
        <v>-0.45413919929551066</v>
      </c>
      <c r="AH175" s="70">
        <f t="shared" si="39"/>
        <v>-4.2312835670031426E-2</v>
      </c>
      <c r="AI175" s="70">
        <f t="shared" si="39"/>
        <v>0.64890156731485715</v>
      </c>
      <c r="AJ175" s="70">
        <f t="shared" si="39"/>
        <v>0.15479067429793428</v>
      </c>
      <c r="AK175" s="70">
        <f t="shared" si="39"/>
        <v>5.2516915782705481E-2</v>
      </c>
      <c r="AL175" s="70">
        <f t="shared" si="39"/>
        <v>1.1162692891802131</v>
      </c>
      <c r="AM175" s="70">
        <f t="shared" si="39"/>
        <v>9.6700715739386531E-2</v>
      </c>
      <c r="AN175" s="70">
        <f t="shared" si="39"/>
        <v>-0.42293681827329443</v>
      </c>
      <c r="AO175" s="70">
        <f t="shared" si="39"/>
        <v>-0.63129756496481648</v>
      </c>
      <c r="AP175" s="70">
        <f t="shared" si="39"/>
        <v>-0.6313570063025421</v>
      </c>
      <c r="AQ175" s="70">
        <f t="shared" si="39"/>
        <v>-0.46469139888776922</v>
      </c>
      <c r="AR175" s="70">
        <f t="shared" si="39"/>
        <v>0.11059364941061879</v>
      </c>
      <c r="AS175" s="70">
        <f t="shared" si="39"/>
        <v>0.99906856511397202</v>
      </c>
      <c r="AT175" s="70">
        <f t="shared" si="39"/>
        <v>1.7246872656778576E-2</v>
      </c>
    </row>
    <row r="177" spans="6:46" x14ac:dyDescent="0.35">
      <c r="F177" t="s">
        <v>259</v>
      </c>
      <c r="G177" s="86">
        <f>AVERAGE(G136:G175)</f>
        <v>0.44199813116008285</v>
      </c>
      <c r="H177" s="86">
        <f t="shared" ref="H177:AT177" si="40">AVERAGE(H136:H175)</f>
        <v>1.238872773620086</v>
      </c>
      <c r="I177" s="86">
        <f t="shared" si="40"/>
        <v>0.26270441564249264</v>
      </c>
      <c r="J177" s="86">
        <f t="shared" si="40"/>
        <v>-0.26224411006723009</v>
      </c>
      <c r="K177" s="86">
        <f t="shared" si="40"/>
        <v>-0.45882979194317192</v>
      </c>
      <c r="L177" s="86">
        <f t="shared" si="40"/>
        <v>-0.44589832042534044</v>
      </c>
      <c r="M177" s="86">
        <f t="shared" si="40"/>
        <v>-0.17168952387212649</v>
      </c>
      <c r="N177" s="86">
        <f t="shared" si="40"/>
        <v>0.5035606254755447</v>
      </c>
      <c r="O177" s="86">
        <f t="shared" si="40"/>
        <v>1.4147712043357841</v>
      </c>
      <c r="P177" s="86">
        <f t="shared" si="40"/>
        <v>0.67309806489560531</v>
      </c>
      <c r="Q177" s="86">
        <f t="shared" si="40"/>
        <v>0.81713769923361834</v>
      </c>
      <c r="R177" s="86">
        <f t="shared" si="40"/>
        <v>1.392956131356401</v>
      </c>
      <c r="S177" s="86">
        <f t="shared" si="40"/>
        <v>0.4202368771520068</v>
      </c>
      <c r="T177" s="86">
        <f t="shared" si="40"/>
        <v>-0.1752428668801301</v>
      </c>
      <c r="U177" s="86">
        <f t="shared" si="40"/>
        <v>-0.41624653725819982</v>
      </c>
      <c r="V177" s="86">
        <f t="shared" si="40"/>
        <v>-0.40543058978255486</v>
      </c>
      <c r="W177" s="86">
        <f t="shared" si="40"/>
        <v>-0.12003209999573554</v>
      </c>
      <c r="X177" s="86">
        <f t="shared" si="40"/>
        <v>0.52030678765132332</v>
      </c>
      <c r="Y177" s="86">
        <f t="shared" si="40"/>
        <v>1.4174091219266312</v>
      </c>
      <c r="Z177" s="86">
        <f t="shared" si="40"/>
        <v>0.87597932783775256</v>
      </c>
      <c r="AA177" s="86">
        <f t="shared" si="40"/>
        <v>0.81877559342363726</v>
      </c>
      <c r="AB177" s="86">
        <f t="shared" si="40"/>
        <v>1.5793291049512608</v>
      </c>
      <c r="AC177" s="86">
        <f t="shared" si="40"/>
        <v>0.50578518784898829</v>
      </c>
      <c r="AD177" s="86">
        <f t="shared" si="40"/>
        <v>-0.13313224232119283</v>
      </c>
      <c r="AE177" s="86">
        <f t="shared" si="40"/>
        <v>-0.43709028296941527</v>
      </c>
      <c r="AF177" s="86">
        <f t="shared" si="40"/>
        <v>-0.46110715410046782</v>
      </c>
      <c r="AG177" s="86">
        <f t="shared" si="40"/>
        <v>-0.25453764561567777</v>
      </c>
      <c r="AH177" s="86">
        <f t="shared" si="40"/>
        <v>0.3073739852214874</v>
      </c>
      <c r="AI177" s="86">
        <f t="shared" si="40"/>
        <v>1.2497096699514452</v>
      </c>
      <c r="AJ177" s="86">
        <f t="shared" si="40"/>
        <v>0.63036210060238029</v>
      </c>
      <c r="AK177" s="86">
        <f t="shared" si="40"/>
        <v>0.48607411897697317</v>
      </c>
      <c r="AL177" s="86">
        <f t="shared" si="40"/>
        <v>1.8160617779425912</v>
      </c>
      <c r="AM177" s="86">
        <f t="shared" si="40"/>
        <v>0.460540296058986</v>
      </c>
      <c r="AN177" s="86">
        <f t="shared" si="40"/>
        <v>-0.23108614988774673</v>
      </c>
      <c r="AO177" s="86">
        <f t="shared" si="40"/>
        <v>-0.50856296186089811</v>
      </c>
      <c r="AP177" s="86">
        <f t="shared" si="40"/>
        <v>-0.50863799492610517</v>
      </c>
      <c r="AQ177" s="86">
        <f t="shared" si="40"/>
        <v>-0.28668581895042977</v>
      </c>
      <c r="AR177" s="86">
        <f t="shared" si="40"/>
        <v>0.47904232598027524</v>
      </c>
      <c r="AS177" s="86">
        <f t="shared" si="40"/>
        <v>1.6603982222514069</v>
      </c>
      <c r="AT177" s="86">
        <f t="shared" si="40"/>
        <v>0.43627118139859589</v>
      </c>
    </row>
    <row r="178" spans="6:46" x14ac:dyDescent="0.35">
      <c r="G178" t="str">
        <f>IF(ABS(G177)&lt;0.5,G135,"large error")</f>
        <v>FE1</v>
      </c>
      <c r="H178" t="str">
        <f t="shared" ref="H178:AT178" si="41">IF(ABS(H177)&lt;0.5,H135,"large error")</f>
        <v>large error</v>
      </c>
      <c r="I178" t="str">
        <f t="shared" si="41"/>
        <v>FE3</v>
      </c>
      <c r="J178" t="str">
        <f t="shared" si="41"/>
        <v>FE4</v>
      </c>
      <c r="K178" t="str">
        <f t="shared" si="41"/>
        <v>FE5</v>
      </c>
      <c r="L178" t="str">
        <f t="shared" si="41"/>
        <v>FE6</v>
      </c>
      <c r="M178" t="str">
        <f t="shared" si="41"/>
        <v>FE7</v>
      </c>
      <c r="N178" t="str">
        <f t="shared" si="41"/>
        <v>large error</v>
      </c>
      <c r="O178" t="str">
        <f t="shared" si="41"/>
        <v>large error</v>
      </c>
      <c r="P178" t="str">
        <f t="shared" si="41"/>
        <v>large error</v>
      </c>
      <c r="Q178" t="str">
        <f t="shared" si="41"/>
        <v>large error</v>
      </c>
      <c r="R178" t="str">
        <f t="shared" si="41"/>
        <v>large error</v>
      </c>
      <c r="S178" t="str">
        <f t="shared" si="41"/>
        <v>FE13</v>
      </c>
      <c r="T178" t="str">
        <f t="shared" si="41"/>
        <v>FE14</v>
      </c>
      <c r="U178" t="str">
        <f t="shared" si="41"/>
        <v>FE15</v>
      </c>
      <c r="V178" t="str">
        <f t="shared" si="41"/>
        <v>FE16</v>
      </c>
      <c r="W178" t="str">
        <f t="shared" si="41"/>
        <v>FE17</v>
      </c>
      <c r="X178" t="str">
        <f t="shared" si="41"/>
        <v>large error</v>
      </c>
      <c r="Y178" t="str">
        <f t="shared" si="41"/>
        <v>large error</v>
      </c>
      <c r="Z178" t="str">
        <f t="shared" si="41"/>
        <v>large error</v>
      </c>
      <c r="AA178" t="str">
        <f t="shared" si="41"/>
        <v>large error</v>
      </c>
      <c r="AB178" t="str">
        <f t="shared" si="41"/>
        <v>large error</v>
      </c>
      <c r="AC178" t="str">
        <f t="shared" si="41"/>
        <v>large error</v>
      </c>
      <c r="AD178" t="str">
        <f t="shared" si="41"/>
        <v>FE24</v>
      </c>
      <c r="AE178" t="str">
        <f t="shared" si="41"/>
        <v>FE25</v>
      </c>
      <c r="AF178" t="str">
        <f t="shared" si="41"/>
        <v>FE26</v>
      </c>
      <c r="AG178" t="str">
        <f t="shared" si="41"/>
        <v>FE27</v>
      </c>
      <c r="AH178" t="str">
        <f t="shared" si="41"/>
        <v>FE28</v>
      </c>
      <c r="AI178" t="str">
        <f t="shared" si="41"/>
        <v>large error</v>
      </c>
      <c r="AJ178" t="str">
        <f t="shared" si="41"/>
        <v>large error</v>
      </c>
      <c r="AK178" t="str">
        <f t="shared" si="41"/>
        <v>FE31</v>
      </c>
      <c r="AL178" t="str">
        <f t="shared" si="41"/>
        <v>large error</v>
      </c>
      <c r="AM178" t="str">
        <f t="shared" si="41"/>
        <v>FE33</v>
      </c>
      <c r="AN178" t="str">
        <f t="shared" si="41"/>
        <v>FE34</v>
      </c>
      <c r="AO178" t="str">
        <f t="shared" si="41"/>
        <v>large error</v>
      </c>
      <c r="AP178" t="str">
        <f t="shared" si="41"/>
        <v>large error</v>
      </c>
      <c r="AQ178" t="str">
        <f t="shared" si="41"/>
        <v>FE37</v>
      </c>
      <c r="AR178" t="str">
        <f t="shared" si="41"/>
        <v>FE38</v>
      </c>
      <c r="AS178" t="str">
        <f t="shared" si="41"/>
        <v>large error</v>
      </c>
      <c r="AT178" t="str">
        <f t="shared" si="41"/>
        <v>FE40</v>
      </c>
    </row>
  </sheetData>
  <mergeCells count="1">
    <mergeCell ref="B20:E20"/>
  </mergeCells>
  <conditionalFormatting sqref="G136:AT175">
    <cfRule type="expression" dxfId="12" priority="4">
      <formula>IF(ABS(G136)&lt;0.25,"true","false")</formula>
    </cfRule>
  </conditionalFormatting>
  <conditionalFormatting sqref="H136:W138">
    <cfRule type="expression" dxfId="11" priority="3">
      <formula>IF(ABS(H136)&lt;0.25,"true","false")</formula>
    </cfRule>
  </conditionalFormatting>
  <conditionalFormatting sqref="G136:AT175">
    <cfRule type="expression" dxfId="10" priority="2">
      <formula>IF(ABS(G136)&gt;0.5,"true","false")</formula>
    </cfRule>
  </conditionalFormatting>
  <conditionalFormatting sqref="H136">
    <cfRule type="expression" dxfId="9" priority="1">
      <formula>IF(ABS(H136)&gt;100,"true","false")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5C98-EF9C-4C28-9D8D-07D165A5DB19}">
  <dimension ref="D3:K24"/>
  <sheetViews>
    <sheetView workbookViewId="0">
      <selection activeCell="D4" sqref="D4:K24"/>
    </sheetView>
  </sheetViews>
  <sheetFormatPr defaultRowHeight="14.5" x14ac:dyDescent="0.35"/>
  <sheetData>
    <row r="3" spans="4:11" ht="15" thickBot="1" x14ac:dyDescent="0.4"/>
    <row r="4" spans="4:11" x14ac:dyDescent="0.35">
      <c r="D4" s="17"/>
      <c r="E4" s="18" t="s">
        <v>378</v>
      </c>
      <c r="F4" s="18" t="s">
        <v>376</v>
      </c>
      <c r="G4" s="19" t="s">
        <v>377</v>
      </c>
      <c r="H4" s="17"/>
      <c r="I4" s="18" t="s">
        <v>378</v>
      </c>
      <c r="J4" s="18" t="s">
        <v>376</v>
      </c>
      <c r="K4" s="19" t="s">
        <v>377</v>
      </c>
    </row>
    <row r="5" spans="4:11" x14ac:dyDescent="0.35">
      <c r="D5" s="7" t="s">
        <v>336</v>
      </c>
      <c r="E5" s="83">
        <v>0.45441229877563816</v>
      </c>
      <c r="F5" s="88">
        <v>0.55605125842453218</v>
      </c>
      <c r="G5" s="89">
        <v>0.44199813116008285</v>
      </c>
      <c r="H5" s="7" t="s">
        <v>356</v>
      </c>
      <c r="I5" s="83">
        <v>0.78534681096124082</v>
      </c>
      <c r="J5" s="88">
        <v>0.85398509001716649</v>
      </c>
      <c r="K5" s="89">
        <v>0.81877559342363726</v>
      </c>
    </row>
    <row r="6" spans="4:11" x14ac:dyDescent="0.35">
      <c r="D6" s="7" t="s">
        <v>337</v>
      </c>
      <c r="E6" s="83">
        <v>1.127430255750109</v>
      </c>
      <c r="F6" s="88">
        <v>1.2674055227890744</v>
      </c>
      <c r="G6" s="89">
        <v>1.238872773620086</v>
      </c>
      <c r="H6" s="7" t="s">
        <v>357</v>
      </c>
      <c r="I6" s="83">
        <v>1.5189668995334498</v>
      </c>
      <c r="J6" s="88">
        <v>1.6122185897415247</v>
      </c>
      <c r="K6" s="89">
        <v>1.5793291049512608</v>
      </c>
    </row>
    <row r="7" spans="4:11" x14ac:dyDescent="0.35">
      <c r="D7" s="7" t="s">
        <v>338</v>
      </c>
      <c r="E7" s="83">
        <v>0.26145323712162677</v>
      </c>
      <c r="F7" s="88">
        <v>0.27302279053231848</v>
      </c>
      <c r="G7" s="89">
        <v>0.26270441564249264</v>
      </c>
      <c r="H7" s="7" t="s">
        <v>358</v>
      </c>
      <c r="I7" s="83">
        <v>0.52156075406250468</v>
      </c>
      <c r="J7" s="88">
        <v>0.55493400192582243</v>
      </c>
      <c r="K7" s="89">
        <v>0.50578518784898829</v>
      </c>
    </row>
    <row r="8" spans="4:11" x14ac:dyDescent="0.35">
      <c r="D8" s="7" t="s">
        <v>339</v>
      </c>
      <c r="E8" s="83">
        <v>-0.25791422601391323</v>
      </c>
      <c r="F8" s="88">
        <v>-0.27045700991688532</v>
      </c>
      <c r="G8" s="89">
        <v>-0.26224411006723009</v>
      </c>
      <c r="H8" s="7" t="s">
        <v>359</v>
      </c>
      <c r="I8" s="83">
        <v>-0.12154821302924557</v>
      </c>
      <c r="J8" s="88">
        <v>-0.13817449038574151</v>
      </c>
      <c r="K8" s="89">
        <v>-0.13313224232119283</v>
      </c>
    </row>
    <row r="9" spans="4:11" x14ac:dyDescent="0.35">
      <c r="D9" s="7" t="s">
        <v>340</v>
      </c>
      <c r="E9" s="83">
        <v>-0.45833310849712677</v>
      </c>
      <c r="F9" s="88">
        <v>-0.46813244614558613</v>
      </c>
      <c r="G9" s="89">
        <v>-0.45882979194317192</v>
      </c>
      <c r="H9" s="7" t="s">
        <v>360</v>
      </c>
      <c r="I9" s="83">
        <v>-0.44256982823241159</v>
      </c>
      <c r="J9" s="88">
        <v>-0.44456995269008492</v>
      </c>
      <c r="K9" s="89">
        <v>-0.43709028296941527</v>
      </c>
    </row>
    <row r="10" spans="4:11" x14ac:dyDescent="0.35">
      <c r="D10" s="7" t="s">
        <v>341</v>
      </c>
      <c r="E10" s="83">
        <v>-0.45831971829654083</v>
      </c>
      <c r="F10" s="88">
        <v>-0.45497953128539476</v>
      </c>
      <c r="G10" s="89">
        <v>-0.44589832042534044</v>
      </c>
      <c r="H10" s="7" t="s">
        <v>361</v>
      </c>
      <c r="I10" s="83">
        <v>-0.46913222834678026</v>
      </c>
      <c r="J10" s="88">
        <v>-0.46889880629163344</v>
      </c>
      <c r="K10" s="89">
        <v>-0.46110715410046782</v>
      </c>
    </row>
    <row r="11" spans="4:11" x14ac:dyDescent="0.35">
      <c r="D11" s="7" t="s">
        <v>342</v>
      </c>
      <c r="E11" s="83">
        <v>-0.17078819478633914</v>
      </c>
      <c r="F11" s="88">
        <v>-0.17797548308942329</v>
      </c>
      <c r="G11" s="89">
        <v>-0.17168952387212649</v>
      </c>
      <c r="H11" s="7" t="s">
        <v>362</v>
      </c>
      <c r="I11" s="83">
        <v>-0.25597129851704997</v>
      </c>
      <c r="J11" s="88">
        <v>-0.24861242030128089</v>
      </c>
      <c r="K11" s="89">
        <v>-0.25453764561567777</v>
      </c>
    </row>
    <row r="12" spans="4:11" x14ac:dyDescent="0.35">
      <c r="D12" s="7" t="s">
        <v>343</v>
      </c>
      <c r="E12" s="83">
        <v>0.49118083477501695</v>
      </c>
      <c r="F12" s="88">
        <v>0.55547235946135909</v>
      </c>
      <c r="G12" s="89">
        <v>0.5035606254755447</v>
      </c>
      <c r="H12" s="7" t="s">
        <v>363</v>
      </c>
      <c r="I12" s="83">
        <v>0.27923628459415589</v>
      </c>
      <c r="J12" s="88">
        <v>0.34281845778835146</v>
      </c>
      <c r="K12" s="89">
        <v>0.3073739852214874</v>
      </c>
    </row>
    <row r="13" spans="4:11" x14ac:dyDescent="0.35">
      <c r="D13" s="7" t="s">
        <v>344</v>
      </c>
      <c r="E13" s="83">
        <v>1.3582453202405858</v>
      </c>
      <c r="F13" s="88">
        <v>1.4472139194970493</v>
      </c>
      <c r="G13" s="89">
        <v>1.4147712043357841</v>
      </c>
      <c r="H13" s="7" t="s">
        <v>364</v>
      </c>
      <c r="I13" s="83">
        <v>1.1672530510913295</v>
      </c>
      <c r="J13" s="88">
        <v>1.2800372814340832</v>
      </c>
      <c r="K13" s="89">
        <v>1.2497096699514452</v>
      </c>
    </row>
    <row r="14" spans="4:11" x14ac:dyDescent="0.35">
      <c r="D14" s="7" t="s">
        <v>345</v>
      </c>
      <c r="E14" s="83">
        <v>0.64154270136485181</v>
      </c>
      <c r="F14" s="88">
        <v>0.69385322236991309</v>
      </c>
      <c r="G14" s="89">
        <v>0.67309806489560531</v>
      </c>
      <c r="H14" s="7" t="s">
        <v>365</v>
      </c>
      <c r="I14" s="83">
        <v>0.57896526313204721</v>
      </c>
      <c r="J14" s="88">
        <v>0.65804013067833234</v>
      </c>
      <c r="K14" s="89">
        <v>0.63036210060238029</v>
      </c>
    </row>
    <row r="15" spans="4:11" x14ac:dyDescent="0.35">
      <c r="D15" s="7" t="s">
        <v>346</v>
      </c>
      <c r="E15" s="83">
        <v>0.73682792429763455</v>
      </c>
      <c r="F15" s="88">
        <v>0.83834741497939191</v>
      </c>
      <c r="G15" s="89">
        <v>0.81713769923361834</v>
      </c>
      <c r="H15" s="7" t="s">
        <v>366</v>
      </c>
      <c r="I15" s="83">
        <v>0.43650234530727283</v>
      </c>
      <c r="J15" s="88">
        <v>0.5127649336081086</v>
      </c>
      <c r="K15" s="89">
        <v>0.48607411897697317</v>
      </c>
    </row>
    <row r="16" spans="4:11" x14ac:dyDescent="0.35">
      <c r="D16" s="7" t="s">
        <v>347</v>
      </c>
      <c r="E16" s="83">
        <v>1.2914920055902503</v>
      </c>
      <c r="F16" s="88">
        <v>1.4231273105350972</v>
      </c>
      <c r="G16" s="89">
        <v>1.392956131356401</v>
      </c>
      <c r="H16" s="7" t="s">
        <v>367</v>
      </c>
      <c r="I16" s="83">
        <v>1.6516159269846746</v>
      </c>
      <c r="J16" s="88">
        <v>1.836619162162791</v>
      </c>
      <c r="K16" s="89">
        <v>1.8160617779425912</v>
      </c>
    </row>
    <row r="17" spans="4:11" x14ac:dyDescent="0.35">
      <c r="D17" s="7" t="s">
        <v>348</v>
      </c>
      <c r="E17" s="83">
        <v>0.41918976520782747</v>
      </c>
      <c r="F17" s="88">
        <v>0.44263286237460464</v>
      </c>
      <c r="G17" s="89">
        <v>0.4202368771520068</v>
      </c>
      <c r="H17" s="7" t="s">
        <v>368</v>
      </c>
      <c r="I17" s="83">
        <v>0.41985518850582826</v>
      </c>
      <c r="J17" s="88">
        <v>0.49078132301144012</v>
      </c>
      <c r="K17" s="89">
        <v>0.460540296058986</v>
      </c>
    </row>
    <row r="18" spans="4:11" x14ac:dyDescent="0.35">
      <c r="D18" s="7" t="s">
        <v>349</v>
      </c>
      <c r="E18" s="83">
        <v>-0.18432077451663603</v>
      </c>
      <c r="F18" s="88">
        <v>-0.17962520359555886</v>
      </c>
      <c r="G18" s="89">
        <v>-0.1752428668801301</v>
      </c>
      <c r="H18" s="7" t="s">
        <v>369</v>
      </c>
      <c r="I18" s="83">
        <v>-0.27300858023693786</v>
      </c>
      <c r="J18" s="88">
        <v>-0.24378837482442309</v>
      </c>
      <c r="K18" s="89">
        <v>-0.23108614988774673</v>
      </c>
    </row>
    <row r="19" spans="4:11" x14ac:dyDescent="0.35">
      <c r="D19" s="7" t="s">
        <v>350</v>
      </c>
      <c r="E19" s="83">
        <v>-0.4250488175510127</v>
      </c>
      <c r="F19" s="88">
        <v>-0.42236155051288138</v>
      </c>
      <c r="G19" s="89">
        <v>-0.41624653725819982</v>
      </c>
      <c r="H19" s="7" t="s">
        <v>370</v>
      </c>
      <c r="I19" s="83">
        <v>-0.51651555184773223</v>
      </c>
      <c r="J19" s="88">
        <v>-0.52327780628950271</v>
      </c>
      <c r="K19" s="89">
        <v>-0.50856296186089811</v>
      </c>
    </row>
    <row r="20" spans="4:11" x14ac:dyDescent="0.35">
      <c r="D20" s="7" t="s">
        <v>351</v>
      </c>
      <c r="E20" s="83">
        <v>-0.39708193147649939</v>
      </c>
      <c r="F20" s="88">
        <v>-0.41144278623427077</v>
      </c>
      <c r="G20" s="89">
        <v>-0.40543058978255486</v>
      </c>
      <c r="H20" s="7" t="s">
        <v>371</v>
      </c>
      <c r="I20" s="83">
        <v>-0.51658855862666253</v>
      </c>
      <c r="J20" s="88">
        <v>-0.52335053629045059</v>
      </c>
      <c r="K20" s="89">
        <v>-0.50863799492610517</v>
      </c>
    </row>
    <row r="21" spans="4:11" x14ac:dyDescent="0.35">
      <c r="D21" s="7" t="s">
        <v>352</v>
      </c>
      <c r="E21" s="83">
        <v>-0.11146126958057241</v>
      </c>
      <c r="F21" s="88">
        <v>-0.11279206828891739</v>
      </c>
      <c r="G21" s="89">
        <v>-0.12003209999573554</v>
      </c>
      <c r="H21" s="7" t="s">
        <v>372</v>
      </c>
      <c r="I21" s="83">
        <v>-0.31371515513511627</v>
      </c>
      <c r="J21" s="88">
        <v>-0.28142599691448206</v>
      </c>
      <c r="K21" s="89">
        <v>-0.28668581895042977</v>
      </c>
    </row>
    <row r="22" spans="4:11" x14ac:dyDescent="0.35">
      <c r="D22" s="7" t="s">
        <v>353</v>
      </c>
      <c r="E22" s="83">
        <v>0.51701315173408502</v>
      </c>
      <c r="F22" s="88">
        <v>0.58963801608305488</v>
      </c>
      <c r="G22" s="89">
        <v>0.52030678765132332</v>
      </c>
      <c r="H22" s="7" t="s">
        <v>373</v>
      </c>
      <c r="I22" s="83">
        <v>0.4196395924686126</v>
      </c>
      <c r="J22" s="88">
        <v>0.5096639662367114</v>
      </c>
      <c r="K22" s="89">
        <v>0.47904232598027524</v>
      </c>
    </row>
    <row r="23" spans="4:11" x14ac:dyDescent="0.35">
      <c r="D23" s="7" t="s">
        <v>354</v>
      </c>
      <c r="E23" s="83">
        <v>1.3662295865785039</v>
      </c>
      <c r="F23" s="88">
        <v>1.4461185630916773</v>
      </c>
      <c r="G23" s="89">
        <v>1.4174091219266312</v>
      </c>
      <c r="H23" s="7" t="s">
        <v>374</v>
      </c>
      <c r="I23" s="83">
        <v>1.5259369706303576</v>
      </c>
      <c r="J23" s="88">
        <v>1.6602420987777251</v>
      </c>
      <c r="K23" s="89">
        <v>1.6603982222514069</v>
      </c>
    </row>
    <row r="24" spans="4:11" ht="15" thickBot="1" x14ac:dyDescent="0.4">
      <c r="D24" s="76" t="s">
        <v>355</v>
      </c>
      <c r="E24" s="90">
        <v>0.83288273603883689</v>
      </c>
      <c r="F24" s="91">
        <v>0.89725416199496466</v>
      </c>
      <c r="G24" s="92">
        <v>0.87597932783775256</v>
      </c>
      <c r="H24" s="76" t="s">
        <v>375</v>
      </c>
      <c r="I24" s="90">
        <v>0.3879941786482895</v>
      </c>
      <c r="J24" s="91">
        <v>0.45409045581083635</v>
      </c>
      <c r="K24" s="92">
        <v>0.43627118139859589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80D3-5B2C-4DAB-AB01-2D115900C4D3}">
  <dimension ref="B5:AT178"/>
  <sheetViews>
    <sheetView topLeftCell="I31" workbookViewId="0">
      <selection activeCell="J91" sqref="J91"/>
    </sheetView>
  </sheetViews>
  <sheetFormatPr defaultRowHeight="14.5" x14ac:dyDescent="0.35"/>
  <sheetData>
    <row r="5" spans="6:14" x14ac:dyDescent="0.35">
      <c r="F5" t="s">
        <v>132</v>
      </c>
    </row>
    <row r="6" spans="6:14" x14ac:dyDescent="0.35">
      <c r="F6" t="s">
        <v>133</v>
      </c>
      <c r="L6" t="s">
        <v>134</v>
      </c>
      <c r="M6">
        <v>3.33</v>
      </c>
      <c r="N6" t="s">
        <v>136</v>
      </c>
    </row>
    <row r="7" spans="6:14" x14ac:dyDescent="0.35">
      <c r="L7" t="s">
        <v>135</v>
      </c>
      <c r="M7">
        <v>10</v>
      </c>
      <c r="N7" t="s">
        <v>136</v>
      </c>
    </row>
    <row r="10" spans="6:14" x14ac:dyDescent="0.35">
      <c r="F10" t="s">
        <v>137</v>
      </c>
    </row>
    <row r="11" spans="6:14" x14ac:dyDescent="0.35">
      <c r="F11" t="s">
        <v>138</v>
      </c>
    </row>
    <row r="12" spans="6:14" x14ac:dyDescent="0.35">
      <c r="F12" t="s">
        <v>139</v>
      </c>
    </row>
    <row r="15" spans="6:14" x14ac:dyDescent="0.35">
      <c r="F15" t="s">
        <v>36</v>
      </c>
      <c r="G15" t="s">
        <v>140</v>
      </c>
      <c r="H15" t="s">
        <v>19</v>
      </c>
      <c r="I15" t="s">
        <v>141</v>
      </c>
      <c r="J15" t="s">
        <v>42</v>
      </c>
      <c r="K15" t="s">
        <v>142</v>
      </c>
      <c r="L15" t="s">
        <v>143</v>
      </c>
      <c r="M15" t="s">
        <v>144</v>
      </c>
      <c r="N15" t="s">
        <v>145</v>
      </c>
    </row>
    <row r="16" spans="6:14" x14ac:dyDescent="0.35">
      <c r="F16">
        <v>1</v>
      </c>
      <c r="G16" s="6">
        <f>comps!D9</f>
        <v>-0.28195086884209197</v>
      </c>
      <c r="H16">
        <f>$M$6</f>
        <v>3.33</v>
      </c>
      <c r="I16">
        <v>68.48</v>
      </c>
      <c r="J16" s="2">
        <f>(0.5*H16*G16)/I16</f>
        <v>-6.855259880579485E-3</v>
      </c>
      <c r="K16">
        <f>J16*(J16-6)+1</f>
        <v>1.0411785538715073</v>
      </c>
      <c r="L16">
        <f>I16*((1-J16-SQRT(K16))/(2*J16))</f>
        <v>67.559940604861524</v>
      </c>
      <c r="M16" s="2">
        <f>comps!V9</f>
        <v>67.731467064396099</v>
      </c>
      <c r="N16" s="72">
        <f t="shared" ref="N16:N55" si="0">(M16-L16)/M16</f>
        <v>2.5324486087315366E-3</v>
      </c>
    </row>
    <row r="17" spans="2:14" x14ac:dyDescent="0.35">
      <c r="F17">
        <v>2</v>
      </c>
      <c r="G17" s="6">
        <f>comps!D10</f>
        <v>-0.22791617859059998</v>
      </c>
      <c r="H17">
        <f>$M$7</f>
        <v>10</v>
      </c>
      <c r="I17" s="2">
        <f>$E$23</f>
        <v>45.721964569574411</v>
      </c>
      <c r="J17" s="2">
        <f t="shared" ref="J17:J55" si="1">(0.5*H17*G17)/I17</f>
        <v>-2.4924145401034055E-2</v>
      </c>
      <c r="K17">
        <f t="shared" ref="K17:K55" si="2">J17*(J17-6)+1</f>
        <v>1.1501660854301763</v>
      </c>
      <c r="L17">
        <f t="shared" ref="L17:L55" si="3">I17*((1-J17-SQRT(K17))/(2*J17))</f>
        <v>43.599079400611345</v>
      </c>
      <c r="M17" s="2">
        <f>comps!R10</f>
        <v>44.506007901250761</v>
      </c>
      <c r="N17" s="72">
        <f t="shared" si="0"/>
        <v>2.0377664576245427E-2</v>
      </c>
    </row>
    <row r="18" spans="2:14" x14ac:dyDescent="0.35">
      <c r="F18">
        <v>3</v>
      </c>
      <c r="G18" s="6">
        <f>comps!D11</f>
        <v>-0.1383682864001487</v>
      </c>
      <c r="H18">
        <f t="shared" ref="H18:H24" si="4">$M$7</f>
        <v>10</v>
      </c>
      <c r="I18" s="2">
        <f t="shared" ref="I18:I24" si="5">$E$23</f>
        <v>45.721964569574411</v>
      </c>
      <c r="J18" s="2">
        <f t="shared" si="1"/>
        <v>-1.513148961366214E-2</v>
      </c>
      <c r="K18">
        <f t="shared" si="2"/>
        <v>1.0910178996599011</v>
      </c>
      <c r="L18">
        <f t="shared" si="3"/>
        <v>44.397810692673836</v>
      </c>
      <c r="M18" s="2">
        <f>comps!R11</f>
        <v>44.863075435520081</v>
      </c>
      <c r="N18" s="72">
        <f t="shared" si="0"/>
        <v>1.0370772363008216E-2</v>
      </c>
    </row>
    <row r="19" spans="2:14" ht="15" thickBot="1" x14ac:dyDescent="0.4">
      <c r="F19">
        <v>4</v>
      </c>
      <c r="G19" s="6">
        <f>comps!D12</f>
        <v>-9.5478810539608952E-2</v>
      </c>
      <c r="H19">
        <f t="shared" si="4"/>
        <v>10</v>
      </c>
      <c r="I19" s="2">
        <f t="shared" si="5"/>
        <v>45.721964569574411</v>
      </c>
      <c r="J19" s="2">
        <f t="shared" si="1"/>
        <v>-1.0441241035730246E-2</v>
      </c>
      <c r="K19">
        <f t="shared" si="2"/>
        <v>1.0627564657287476</v>
      </c>
      <c r="L19">
        <f t="shared" si="3"/>
        <v>44.795985760491597</v>
      </c>
      <c r="M19" s="2">
        <f>comps!R12</f>
        <v>45.029172676019407</v>
      </c>
      <c r="N19" s="72">
        <f t="shared" si="0"/>
        <v>5.178574281290209E-3</v>
      </c>
    </row>
    <row r="20" spans="2:14" ht="15" thickBot="1" x14ac:dyDescent="0.4">
      <c r="B20" s="103" t="s">
        <v>13</v>
      </c>
      <c r="C20" s="104"/>
      <c r="D20" s="104"/>
      <c r="E20" s="105"/>
      <c r="F20">
        <v>5</v>
      </c>
      <c r="G20" s="6">
        <f>comps!D13</f>
        <v>-7.8331076718431383E-2</v>
      </c>
      <c r="H20">
        <f t="shared" si="4"/>
        <v>10</v>
      </c>
      <c r="I20" s="2">
        <f t="shared" si="5"/>
        <v>45.721964569574411</v>
      </c>
      <c r="J20" s="2">
        <f t="shared" si="1"/>
        <v>-8.5660226387731207E-3</v>
      </c>
      <c r="K20">
        <f t="shared" si="2"/>
        <v>1.0514695125764868</v>
      </c>
      <c r="L20">
        <f t="shared" si="3"/>
        <v>44.958172487105905</v>
      </c>
      <c r="M20" s="2">
        <f>comps!R13</f>
        <v>45.117773370268978</v>
      </c>
      <c r="N20" s="72">
        <f t="shared" si="0"/>
        <v>3.5374281849698723E-3</v>
      </c>
    </row>
    <row r="21" spans="2:14" x14ac:dyDescent="0.35">
      <c r="B21" s="17" t="s">
        <v>0</v>
      </c>
      <c r="C21" s="18"/>
      <c r="D21" s="18" t="s">
        <v>1</v>
      </c>
      <c r="E21" s="19"/>
      <c r="F21">
        <v>6</v>
      </c>
      <c r="G21" s="6">
        <f>comps!D14</f>
        <v>-7.9555762244123363E-2</v>
      </c>
      <c r="H21">
        <f t="shared" si="4"/>
        <v>10</v>
      </c>
      <c r="I21" s="2">
        <f t="shared" si="5"/>
        <v>45.721964569574411</v>
      </c>
      <c r="J21" s="2">
        <f t="shared" si="1"/>
        <v>-8.699950121682171E-3</v>
      </c>
      <c r="K21">
        <f t="shared" si="2"/>
        <v>1.0522753898622128</v>
      </c>
      <c r="L21">
        <f t="shared" si="3"/>
        <v>44.946531226909116</v>
      </c>
      <c r="M21" s="2">
        <f>comps!R14</f>
        <v>45.122950819672134</v>
      </c>
      <c r="N21" s="72">
        <f t="shared" si="0"/>
        <v>3.9097530094619861E-3</v>
      </c>
    </row>
    <row r="22" spans="2:14" x14ac:dyDescent="0.35">
      <c r="B22" s="10">
        <v>1.04406</v>
      </c>
      <c r="C22" s="8"/>
      <c r="D22" s="11">
        <v>8.9209999999999998E-6</v>
      </c>
      <c r="E22" s="12">
        <f>D22*250/SUM(D$22:D$26)</f>
        <v>36.548893004047791</v>
      </c>
      <c r="F22">
        <v>7</v>
      </c>
      <c r="G22" s="6">
        <f>comps!D15</f>
        <v>-0.10282924823266129</v>
      </c>
      <c r="H22">
        <f t="shared" si="4"/>
        <v>10</v>
      </c>
      <c r="I22" s="2">
        <f t="shared" si="5"/>
        <v>45.721964569574411</v>
      </c>
      <c r="J22" s="2">
        <f t="shared" si="1"/>
        <v>-1.1245060136926924E-2</v>
      </c>
      <c r="K22">
        <f t="shared" si="2"/>
        <v>1.0675968121990447</v>
      </c>
      <c r="L22">
        <f t="shared" si="3"/>
        <v>44.726994118303956</v>
      </c>
      <c r="M22" s="2">
        <f>comps!R15</f>
        <v>44.985250737463126</v>
      </c>
      <c r="N22" s="72">
        <f t="shared" si="0"/>
        <v>5.740917632456293E-3</v>
      </c>
    </row>
    <row r="23" spans="2:14" x14ac:dyDescent="0.35">
      <c r="B23" s="10">
        <v>1.06595</v>
      </c>
      <c r="C23" s="8"/>
      <c r="D23" s="11">
        <v>1.116E-5</v>
      </c>
      <c r="E23" s="12">
        <f t="shared" ref="E23:E26" si="6">D23*250/SUM(D$22:D$26)</f>
        <v>45.721964569574411</v>
      </c>
      <c r="F23">
        <v>8</v>
      </c>
      <c r="G23" s="6">
        <f>comps!D16</f>
        <v>-0.15553213813471198</v>
      </c>
      <c r="H23">
        <f t="shared" si="4"/>
        <v>10</v>
      </c>
      <c r="I23" s="2">
        <f t="shared" si="5"/>
        <v>45.721964569574411</v>
      </c>
      <c r="J23" s="2">
        <f t="shared" si="1"/>
        <v>-1.7008470611323045E-2</v>
      </c>
      <c r="K23">
        <f t="shared" si="2"/>
        <v>1.1023401117404745</v>
      </c>
      <c r="L23">
        <f t="shared" si="3"/>
        <v>44.241375388085828</v>
      </c>
      <c r="M23" s="2">
        <f>comps!R16</f>
        <v>44.74969675113924</v>
      </c>
      <c r="N23" s="72">
        <f t="shared" si="0"/>
        <v>1.1359213580379647E-2</v>
      </c>
    </row>
    <row r="24" spans="2:14" x14ac:dyDescent="0.35">
      <c r="B24" s="10">
        <v>1.0943400000000001</v>
      </c>
      <c r="C24" s="8"/>
      <c r="D24" s="11">
        <v>1.6710000000000001E-5</v>
      </c>
      <c r="E24" s="12">
        <f t="shared" si="6"/>
        <v>68.460038347454173</v>
      </c>
      <c r="F24">
        <v>9</v>
      </c>
      <c r="G24" s="6">
        <f>comps!D17</f>
        <v>-0.24142057334451347</v>
      </c>
      <c r="H24">
        <f t="shared" si="4"/>
        <v>10</v>
      </c>
      <c r="I24" s="2">
        <f t="shared" si="5"/>
        <v>45.721964569574411</v>
      </c>
      <c r="J24" s="2">
        <f t="shared" si="1"/>
        <v>-2.6400940512644366E-2</v>
      </c>
      <c r="K24">
        <f t="shared" si="2"/>
        <v>1.1591026527358184</v>
      </c>
      <c r="L24">
        <f t="shared" si="3"/>
        <v>43.482253722068755</v>
      </c>
      <c r="M24" s="2">
        <f>comps!R17</f>
        <v>44.457009866588002</v>
      </c>
      <c r="N24" s="72">
        <f t="shared" si="0"/>
        <v>2.1925814341639576E-2</v>
      </c>
    </row>
    <row r="25" spans="2:14" x14ac:dyDescent="0.35">
      <c r="B25" s="10">
        <v>1.1170599999999999</v>
      </c>
      <c r="C25" s="8"/>
      <c r="D25" s="11">
        <v>1.17E-5</v>
      </c>
      <c r="E25" s="12">
        <f t="shared" si="6"/>
        <v>47.93431769390866</v>
      </c>
      <c r="F25">
        <v>10</v>
      </c>
      <c r="G25" s="6">
        <f>comps!D18</f>
        <v>-0.30775624714153338</v>
      </c>
      <c r="H25">
        <f>$M$6</f>
        <v>3.33</v>
      </c>
      <c r="I25">
        <v>68.48</v>
      </c>
      <c r="J25" s="2">
        <f t="shared" si="1"/>
        <v>-7.4826832869546297E-3</v>
      </c>
      <c r="K25">
        <f t="shared" si="2"/>
        <v>1.0449520902709006</v>
      </c>
      <c r="L25">
        <f t="shared" si="3"/>
        <v>67.477564615489243</v>
      </c>
      <c r="M25" s="2">
        <f>comps!V18</f>
        <v>67.68827337539949</v>
      </c>
      <c r="N25" s="72">
        <f t="shared" si="0"/>
        <v>3.1129285680202724E-3</v>
      </c>
    </row>
    <row r="26" spans="2:14" ht="15" thickBot="1" x14ac:dyDescent="0.4">
      <c r="B26" s="13">
        <v>1.1284099999999999</v>
      </c>
      <c r="C26" s="14"/>
      <c r="D26" s="15">
        <v>1.253E-5</v>
      </c>
      <c r="E26" s="12">
        <f t="shared" si="6"/>
        <v>51.334786385014993</v>
      </c>
      <c r="F26">
        <v>11</v>
      </c>
      <c r="G26" s="6">
        <f>comps!D19</f>
        <v>-0.32742447327864044</v>
      </c>
      <c r="H26">
        <f>$M$6</f>
        <v>3.33</v>
      </c>
      <c r="I26">
        <v>68.48</v>
      </c>
      <c r="J26" s="2">
        <f t="shared" si="1"/>
        <v>-7.9608900118127383E-3</v>
      </c>
      <c r="K26">
        <f t="shared" si="2"/>
        <v>1.0478287158406565</v>
      </c>
      <c r="L26">
        <f t="shared" si="3"/>
        <v>67.414980161311092</v>
      </c>
      <c r="M26" s="2">
        <f>comps!V19</f>
        <v>67.657279611841474</v>
      </c>
      <c r="N26" s="72">
        <f t="shared" si="0"/>
        <v>3.5812768695472992E-3</v>
      </c>
    </row>
    <row r="27" spans="2:14" x14ac:dyDescent="0.35">
      <c r="F27">
        <v>12</v>
      </c>
      <c r="G27" s="6">
        <f>comps!D20</f>
        <v>-0.28195086884209197</v>
      </c>
      <c r="H27">
        <f t="shared" ref="H27:H34" si="7">$M$7</f>
        <v>10</v>
      </c>
      <c r="I27" s="2">
        <f>$E$26</f>
        <v>51.334786385014993</v>
      </c>
      <c r="J27" s="2">
        <f t="shared" si="1"/>
        <v>-2.7461969621090654E-2</v>
      </c>
      <c r="K27">
        <f t="shared" si="2"/>
        <v>1.1655259775020137</v>
      </c>
      <c r="L27">
        <f t="shared" si="3"/>
        <v>48.726522541123124</v>
      </c>
      <c r="M27" s="2">
        <f>comps!AD20</f>
        <v>50.110628533967059</v>
      </c>
      <c r="N27" s="72">
        <f t="shared" si="0"/>
        <v>2.7621006427922385E-2</v>
      </c>
    </row>
    <row r="28" spans="2:14" x14ac:dyDescent="0.35">
      <c r="F28">
        <v>13</v>
      </c>
      <c r="G28" s="6">
        <f>comps!D21</f>
        <v>-0.17638015495239942</v>
      </c>
      <c r="H28">
        <f t="shared" si="7"/>
        <v>10</v>
      </c>
      <c r="I28" s="2">
        <f t="shared" ref="I28:I34" si="8">$E$26</f>
        <v>51.334786385014993</v>
      </c>
      <c r="J28" s="2">
        <f t="shared" si="1"/>
        <v>-1.7179398939106728E-2</v>
      </c>
      <c r="K28">
        <f t="shared" si="2"/>
        <v>1.1033715253825493</v>
      </c>
      <c r="L28">
        <f t="shared" si="3"/>
        <v>49.656536259515363</v>
      </c>
      <c r="M28" s="2">
        <f>comps!AD21</f>
        <v>50.440070148984645</v>
      </c>
      <c r="N28" s="72">
        <f t="shared" si="0"/>
        <v>1.5533957172441699E-2</v>
      </c>
    </row>
    <row r="29" spans="2:14" x14ac:dyDescent="0.35">
      <c r="F29">
        <v>14</v>
      </c>
      <c r="G29" s="6">
        <f>comps!D22</f>
        <v>-0.1175326604393948</v>
      </c>
      <c r="H29">
        <f t="shared" si="7"/>
        <v>10</v>
      </c>
      <c r="I29" s="2">
        <f t="shared" si="8"/>
        <v>51.334786385014993</v>
      </c>
      <c r="J29" s="2">
        <f t="shared" si="1"/>
        <v>-1.1447662366595866E-2</v>
      </c>
      <c r="K29">
        <f t="shared" si="2"/>
        <v>1.0688170231732348</v>
      </c>
      <c r="L29">
        <f t="shared" si="3"/>
        <v>50.19820529510811</v>
      </c>
      <c r="M29" s="2">
        <f>comps!AD22</f>
        <v>50.721075057358249</v>
      </c>
      <c r="N29" s="72">
        <f t="shared" si="0"/>
        <v>1.0308727913571391E-2</v>
      </c>
    </row>
    <row r="30" spans="2:14" x14ac:dyDescent="0.35">
      <c r="F30">
        <v>15</v>
      </c>
      <c r="G30" s="6">
        <f>comps!D23</f>
        <v>-9.180390873183078E-2</v>
      </c>
      <c r="H30">
        <f t="shared" si="7"/>
        <v>10</v>
      </c>
      <c r="I30" s="2">
        <f t="shared" si="8"/>
        <v>51.334786385014993</v>
      </c>
      <c r="J30" s="2">
        <f t="shared" si="1"/>
        <v>-8.9416860570232168E-3</v>
      </c>
      <c r="K30">
        <f t="shared" si="2"/>
        <v>1.0537300700916816</v>
      </c>
      <c r="L30">
        <f t="shared" si="3"/>
        <v>50.440594766270117</v>
      </c>
      <c r="M30" s="2">
        <f>comps!AD23</f>
        <v>50.762877136629577</v>
      </c>
      <c r="N30" s="72">
        <f t="shared" si="0"/>
        <v>6.3487806156461296E-3</v>
      </c>
    </row>
    <row r="31" spans="2:14" x14ac:dyDescent="0.35">
      <c r="F31">
        <v>16</v>
      </c>
      <c r="G31" s="6">
        <f>comps!D24</f>
        <v>-9.3028852518548311E-2</v>
      </c>
      <c r="H31">
        <f t="shared" si="7"/>
        <v>10</v>
      </c>
      <c r="I31" s="2">
        <f t="shared" si="8"/>
        <v>51.334786385014993</v>
      </c>
      <c r="J31" s="2">
        <f t="shared" si="1"/>
        <v>-9.0609953863277515E-3</v>
      </c>
      <c r="K31">
        <f t="shared" si="2"/>
        <v>1.0544480739553577</v>
      </c>
      <c r="L31">
        <f t="shared" si="3"/>
        <v>50.428975676283933</v>
      </c>
      <c r="M31" s="2">
        <f>comps!AD24</f>
        <v>50.721075057358249</v>
      </c>
      <c r="N31" s="72">
        <f t="shared" si="0"/>
        <v>5.7589351318755198E-3</v>
      </c>
    </row>
    <row r="32" spans="2:14" x14ac:dyDescent="0.35">
      <c r="F32">
        <v>17</v>
      </c>
      <c r="G32" s="6">
        <f>comps!D25</f>
        <v>-0.12243454965069722</v>
      </c>
      <c r="H32">
        <f t="shared" si="7"/>
        <v>10</v>
      </c>
      <c r="I32" s="2">
        <f t="shared" si="8"/>
        <v>51.334786385014993</v>
      </c>
      <c r="J32" s="2">
        <f t="shared" si="1"/>
        <v>-1.1925105593352267E-2</v>
      </c>
      <c r="K32">
        <f t="shared" si="2"/>
        <v>1.0716928417035263</v>
      </c>
      <c r="L32">
        <f t="shared" si="3"/>
        <v>50.152415813858553</v>
      </c>
      <c r="M32" s="2">
        <f>comps!AD25</f>
        <v>50.61143531571701</v>
      </c>
      <c r="N32" s="72">
        <f t="shared" si="0"/>
        <v>9.0694820053030881E-3</v>
      </c>
    </row>
    <row r="33" spans="6:14" x14ac:dyDescent="0.35">
      <c r="F33">
        <v>18</v>
      </c>
      <c r="G33" s="6">
        <f>comps!D26</f>
        <v>-0.18128655873968674</v>
      </c>
      <c r="H33">
        <f t="shared" si="7"/>
        <v>10</v>
      </c>
      <c r="I33" s="2">
        <f t="shared" si="8"/>
        <v>51.334786385014993</v>
      </c>
      <c r="J33" s="2">
        <f t="shared" si="1"/>
        <v>-1.7657281884843456E-2</v>
      </c>
      <c r="K33">
        <f t="shared" si="2"/>
        <v>1.1062554709126216</v>
      </c>
      <c r="L33">
        <f t="shared" si="3"/>
        <v>49.612151258319798</v>
      </c>
      <c r="M33" s="2">
        <f>comps!AD26</f>
        <v>50.404878208700787</v>
      </c>
      <c r="N33" s="72">
        <f t="shared" si="0"/>
        <v>1.5727187100794328E-2</v>
      </c>
    </row>
    <row r="34" spans="6:14" x14ac:dyDescent="0.35">
      <c r="F34">
        <v>19</v>
      </c>
      <c r="G34" s="6">
        <f>comps!D27</f>
        <v>-0.27949375635717327</v>
      </c>
      <c r="H34">
        <f t="shared" si="7"/>
        <v>10</v>
      </c>
      <c r="I34" s="2">
        <f t="shared" si="8"/>
        <v>51.334786385014993</v>
      </c>
      <c r="J34" s="2">
        <f t="shared" si="1"/>
        <v>-2.7222647257256299E-2</v>
      </c>
      <c r="K34">
        <f t="shared" si="2"/>
        <v>1.1640769560672308</v>
      </c>
      <c r="L34">
        <f t="shared" si="3"/>
        <v>48.747590224055983</v>
      </c>
      <c r="M34" s="2">
        <f>comps!AD27</f>
        <v>50.120485877743718</v>
      </c>
      <c r="N34" s="72">
        <f t="shared" si="0"/>
        <v>2.739190631624297E-2</v>
      </c>
    </row>
    <row r="35" spans="6:14" x14ac:dyDescent="0.35">
      <c r="F35">
        <v>20</v>
      </c>
      <c r="G35" s="6">
        <f>comps!D28</f>
        <v>-0.33357203343345149</v>
      </c>
      <c r="H35">
        <f>$M$6</f>
        <v>3.33</v>
      </c>
      <c r="I35">
        <v>68.48</v>
      </c>
      <c r="J35" s="2">
        <f t="shared" si="1"/>
        <v>-8.1103597498057341E-3</v>
      </c>
      <c r="K35">
        <f t="shared" si="2"/>
        <v>1.0487279364341058</v>
      </c>
      <c r="L35">
        <f t="shared" si="3"/>
        <v>67.39545399662191</v>
      </c>
      <c r="M35" s="2">
        <f>comps!V28</f>
        <v>67.616300036062029</v>
      </c>
      <c r="N35" s="72">
        <f t="shared" si="0"/>
        <v>3.2661656926263939E-3</v>
      </c>
    </row>
    <row r="36" spans="6:14" x14ac:dyDescent="0.35">
      <c r="F36">
        <v>21</v>
      </c>
      <c r="G36" s="6">
        <f>comps!D29</f>
        <v>-0.32373622053243323</v>
      </c>
      <c r="H36">
        <f>$M$6</f>
        <v>3.33</v>
      </c>
      <c r="I36">
        <v>68.48</v>
      </c>
      <c r="J36" s="2">
        <f t="shared" si="1"/>
        <v>-7.8712150582140959E-3</v>
      </c>
      <c r="K36">
        <f t="shared" si="2"/>
        <v>1.0472892463757772</v>
      </c>
      <c r="L36">
        <f t="shared" si="3"/>
        <v>67.426703045762977</v>
      </c>
      <c r="M36" s="2">
        <f>comps!V29</f>
        <v>67.615191699313201</v>
      </c>
      <c r="N36" s="72">
        <f t="shared" si="0"/>
        <v>2.7876672211244774E-3</v>
      </c>
    </row>
    <row r="37" spans="6:14" x14ac:dyDescent="0.35">
      <c r="F37">
        <v>22</v>
      </c>
      <c r="G37" s="6">
        <f>comps!D30</f>
        <v>-0.2696662497735513</v>
      </c>
      <c r="H37">
        <f t="shared" ref="H37:H44" si="9">$M$7</f>
        <v>10</v>
      </c>
      <c r="I37" s="2">
        <f>$E$25</f>
        <v>47.93431769390866</v>
      </c>
      <c r="J37" s="2">
        <f t="shared" si="1"/>
        <v>-2.8128725175097218E-2</v>
      </c>
      <c r="K37">
        <f t="shared" si="2"/>
        <v>1.1695635762305594</v>
      </c>
      <c r="L37">
        <f t="shared" si="3"/>
        <v>45.444151944870846</v>
      </c>
      <c r="M37" s="2">
        <f>comps!Z30</f>
        <v>46.59072283232257</v>
      </c>
      <c r="N37" s="72">
        <f t="shared" si="0"/>
        <v>2.4609424747028898E-2</v>
      </c>
    </row>
    <row r="38" spans="6:14" x14ac:dyDescent="0.35">
      <c r="F38">
        <v>23</v>
      </c>
      <c r="G38" s="6">
        <f>comps!D31</f>
        <v>-0.16534212277066501</v>
      </c>
      <c r="H38">
        <f t="shared" si="9"/>
        <v>10</v>
      </c>
      <c r="I38" s="2">
        <f t="shared" ref="I38:I44" si="10">$E$25</f>
        <v>47.93431769390866</v>
      </c>
      <c r="J38" s="2">
        <f t="shared" si="1"/>
        <v>-1.7246737903570512E-2</v>
      </c>
      <c r="K38">
        <f t="shared" si="2"/>
        <v>1.1037778773897375</v>
      </c>
      <c r="L38">
        <f t="shared" si="3"/>
        <v>46.361389905800927</v>
      </c>
      <c r="M38" s="2">
        <f>comps!Z31</f>
        <v>46.969523091299571</v>
      </c>
      <c r="N38" s="72">
        <f t="shared" si="0"/>
        <v>1.2947399621591908E-2</v>
      </c>
    </row>
    <row r="39" spans="6:14" x14ac:dyDescent="0.35">
      <c r="F39">
        <v>24</v>
      </c>
      <c r="G39" s="6">
        <f>comps!D32</f>
        <v>-0.11385649023954431</v>
      </c>
      <c r="H39">
        <f t="shared" si="9"/>
        <v>10</v>
      </c>
      <c r="I39" s="2">
        <f t="shared" si="10"/>
        <v>47.93431769390866</v>
      </c>
      <c r="J39" s="2">
        <f t="shared" si="1"/>
        <v>-1.18763023776192E-2</v>
      </c>
      <c r="K39">
        <f t="shared" si="2"/>
        <v>1.0713988608238798</v>
      </c>
      <c r="L39">
        <f t="shared" si="3"/>
        <v>46.834633710251808</v>
      </c>
      <c r="M39" s="2">
        <f>comps!Z32</f>
        <v>47.162080212413741</v>
      </c>
      <c r="N39" s="72">
        <f t="shared" si="0"/>
        <v>6.943003800662398E-3</v>
      </c>
    </row>
    <row r="40" spans="6:14" x14ac:dyDescent="0.35">
      <c r="F40">
        <v>25</v>
      </c>
      <c r="G40" s="6">
        <f>comps!D33</f>
        <v>-8.4454739102612378E-2</v>
      </c>
      <c r="H40">
        <f t="shared" si="9"/>
        <v>10</v>
      </c>
      <c r="I40" s="2">
        <f t="shared" si="10"/>
        <v>47.93431769390866</v>
      </c>
      <c r="J40" s="2">
        <f t="shared" si="1"/>
        <v>-8.8094233073171095E-3</v>
      </c>
      <c r="K40">
        <f t="shared" si="2"/>
        <v>1.0529341457829102</v>
      </c>
      <c r="L40">
        <f t="shared" si="3"/>
        <v>47.111394287664695</v>
      </c>
      <c r="M40" s="2">
        <f>comps!Z33</f>
        <v>47.327531100949003</v>
      </c>
      <c r="N40" s="72">
        <f t="shared" si="0"/>
        <v>4.5668305161173737E-3</v>
      </c>
    </row>
    <row r="41" spans="6:14" x14ac:dyDescent="0.35">
      <c r="F41">
        <v>26</v>
      </c>
      <c r="G41" s="6">
        <f>comps!D34</f>
        <v>-8.2005203720854625E-2</v>
      </c>
      <c r="H41">
        <f t="shared" si="9"/>
        <v>10</v>
      </c>
      <c r="I41" s="2">
        <f t="shared" si="10"/>
        <v>47.93431769390866</v>
      </c>
      <c r="J41" s="2">
        <f t="shared" si="1"/>
        <v>-8.5539137371799471E-3</v>
      </c>
      <c r="K41">
        <f t="shared" si="2"/>
        <v>1.0513966518633029</v>
      </c>
      <c r="L41">
        <f t="shared" si="3"/>
        <v>47.134671853940461</v>
      </c>
      <c r="M41" s="2">
        <f>comps!Z34</f>
        <v>47.322877230935646</v>
      </c>
      <c r="N41" s="72">
        <f t="shared" si="0"/>
        <v>3.9770484807325427E-3</v>
      </c>
    </row>
    <row r="42" spans="6:14" x14ac:dyDescent="0.35">
      <c r="F42">
        <v>27</v>
      </c>
      <c r="G42" s="6">
        <f>comps!D35</f>
        <v>-0.10160411656842869</v>
      </c>
      <c r="H42">
        <f t="shared" si="9"/>
        <v>10</v>
      </c>
      <c r="I42" s="2">
        <f t="shared" si="10"/>
        <v>47.93431769390866</v>
      </c>
      <c r="J42" s="2">
        <f t="shared" si="1"/>
        <v>-1.0598264610465105E-2</v>
      </c>
      <c r="K42">
        <f t="shared" si="2"/>
        <v>1.0637019108755441</v>
      </c>
      <c r="L42">
        <f t="shared" si="3"/>
        <v>46.94937799273891</v>
      </c>
      <c r="M42" s="2">
        <f>comps!Z35</f>
        <v>47.20073423364363</v>
      </c>
      <c r="N42" s="72">
        <f t="shared" si="0"/>
        <v>5.3252612482786021E-3</v>
      </c>
    </row>
    <row r="43" spans="6:14" x14ac:dyDescent="0.35">
      <c r="F43">
        <v>28</v>
      </c>
      <c r="G43" s="6">
        <f>comps!D36</f>
        <v>-0.14940166205513564</v>
      </c>
      <c r="H43">
        <f t="shared" si="9"/>
        <v>10</v>
      </c>
      <c r="I43" s="2">
        <f t="shared" si="10"/>
        <v>47.93431769390866</v>
      </c>
      <c r="J43" s="2">
        <f t="shared" si="1"/>
        <v>-1.5583997983361419E-2</v>
      </c>
      <c r="K43">
        <f t="shared" si="2"/>
        <v>1.093746848893314</v>
      </c>
      <c r="L43">
        <f t="shared" si="3"/>
        <v>46.506396354063043</v>
      </c>
      <c r="M43" s="2">
        <f>comps!Z36</f>
        <v>47.035301058703993</v>
      </c>
      <c r="N43" s="72">
        <f t="shared" si="0"/>
        <v>1.1244845737902971E-2</v>
      </c>
    </row>
    <row r="44" spans="6:14" x14ac:dyDescent="0.35">
      <c r="F44">
        <v>29</v>
      </c>
      <c r="G44" s="6">
        <f>comps!D37</f>
        <v>-0.24387622415360369</v>
      </c>
      <c r="H44">
        <f t="shared" si="9"/>
        <v>10</v>
      </c>
      <c r="I44" s="2">
        <f t="shared" si="10"/>
        <v>47.93431769390866</v>
      </c>
      <c r="J44" s="2">
        <f t="shared" si="1"/>
        <v>-2.5438583032610342E-2</v>
      </c>
      <c r="K44">
        <f t="shared" si="2"/>
        <v>1.153278619702369</v>
      </c>
      <c r="L44">
        <f t="shared" si="3"/>
        <v>45.665937835708206</v>
      </c>
      <c r="M44" s="2">
        <f>comps!Z37</f>
        <v>46.712887839897718</v>
      </c>
      <c r="N44" s="72">
        <f t="shared" si="0"/>
        <v>2.2412444458107476E-2</v>
      </c>
    </row>
    <row r="45" spans="6:14" x14ac:dyDescent="0.35">
      <c r="F45">
        <v>30</v>
      </c>
      <c r="G45" s="6">
        <f>comps!D38</f>
        <v>-0.29792439993237546</v>
      </c>
      <c r="H45">
        <f>$M$6</f>
        <v>3.33</v>
      </c>
      <c r="I45">
        <v>68.48</v>
      </c>
      <c r="J45" s="2">
        <f t="shared" si="1"/>
        <v>-7.2436350158791634E-3</v>
      </c>
      <c r="K45">
        <f t="shared" si="2"/>
        <v>1.0435142803435182</v>
      </c>
      <c r="L45">
        <f t="shared" si="3"/>
        <v>67.508914564808691</v>
      </c>
      <c r="M45" s="2">
        <f>comps!V38</f>
        <v>67.693820685133588</v>
      </c>
      <c r="N45" s="72">
        <f t="shared" si="0"/>
        <v>2.7315066346300086E-3</v>
      </c>
    </row>
    <row r="46" spans="6:14" x14ac:dyDescent="0.35">
      <c r="F46">
        <v>31</v>
      </c>
      <c r="G46" s="6">
        <f>comps!D39</f>
        <v>-0.273351387875017</v>
      </c>
      <c r="H46">
        <f>$M$6</f>
        <v>3.33</v>
      </c>
      <c r="I46">
        <v>68.48</v>
      </c>
      <c r="J46" s="2">
        <f t="shared" si="1"/>
        <v>-6.6461749534448495E-3</v>
      </c>
      <c r="K46">
        <f t="shared" si="2"/>
        <v>1.0399212213621809</v>
      </c>
      <c r="L46">
        <f t="shared" si="3"/>
        <v>67.587458523601683</v>
      </c>
      <c r="M46" s="2">
        <f>comps!V39</f>
        <v>67.727026894144259</v>
      </c>
      <c r="N46" s="72">
        <f t="shared" si="0"/>
        <v>2.060748521572028E-3</v>
      </c>
    </row>
    <row r="47" spans="6:14" x14ac:dyDescent="0.35">
      <c r="F47">
        <v>32</v>
      </c>
      <c r="G47" s="6">
        <f>comps!D40</f>
        <v>-0.20459711899479766</v>
      </c>
      <c r="H47">
        <f t="shared" ref="H47:H54" si="11">$M$7</f>
        <v>10</v>
      </c>
      <c r="I47" s="2">
        <f>$E$22</f>
        <v>36.548893004047791</v>
      </c>
      <c r="J47" s="2">
        <f t="shared" si="1"/>
        <v>-2.7989509692145604E-2</v>
      </c>
      <c r="K47">
        <f t="shared" si="2"/>
        <v>1.1687204708056802</v>
      </c>
      <c r="L47">
        <f t="shared" si="3"/>
        <v>34.658887250430915</v>
      </c>
      <c r="M47" s="2">
        <f>comps!N40</f>
        <v>35.137040194085635</v>
      </c>
      <c r="N47" s="72">
        <f t="shared" si="0"/>
        <v>1.3608230545702147E-2</v>
      </c>
    </row>
    <row r="48" spans="6:14" x14ac:dyDescent="0.35">
      <c r="F48">
        <v>33</v>
      </c>
      <c r="G48" s="6">
        <f>comps!D41</f>
        <v>-9.7928862495375066E-2</v>
      </c>
      <c r="H48">
        <f t="shared" si="11"/>
        <v>10</v>
      </c>
      <c r="I48" s="2">
        <f t="shared" ref="I48:I54" si="12">$E$22</f>
        <v>36.548893004047791</v>
      </c>
      <c r="J48" s="2">
        <f t="shared" si="1"/>
        <v>-1.339696697305298E-2</v>
      </c>
      <c r="K48">
        <f t="shared" si="2"/>
        <v>1.080561280562395</v>
      </c>
      <c r="L48">
        <f t="shared" si="3"/>
        <v>35.607129599587736</v>
      </c>
      <c r="M48" s="2">
        <f>comps!N41</f>
        <v>35.683879629326434</v>
      </c>
      <c r="N48" s="72">
        <f t="shared" si="0"/>
        <v>2.1508319873274413E-3</v>
      </c>
    </row>
    <row r="49" spans="6:14" x14ac:dyDescent="0.35">
      <c r="F49">
        <v>34</v>
      </c>
      <c r="G49" s="6">
        <f>comps!D42</f>
        <v>-7.9555762244123363E-2</v>
      </c>
      <c r="H49">
        <f t="shared" si="11"/>
        <v>10</v>
      </c>
      <c r="I49" s="2">
        <f t="shared" si="12"/>
        <v>36.548893004047791</v>
      </c>
      <c r="J49" s="2">
        <f t="shared" si="1"/>
        <v>-1.0883470839364759E-2</v>
      </c>
      <c r="K49">
        <f t="shared" si="2"/>
        <v>1.0654192749736999</v>
      </c>
      <c r="L49">
        <f t="shared" si="3"/>
        <v>35.778318151879681</v>
      </c>
      <c r="M49" s="2">
        <f>comps!N42</f>
        <v>35.687357602976618</v>
      </c>
      <c r="N49" s="72">
        <f t="shared" si="0"/>
        <v>-2.548817144575468E-3</v>
      </c>
    </row>
    <row r="50" spans="6:14" x14ac:dyDescent="0.35">
      <c r="F50">
        <v>35</v>
      </c>
      <c r="G50" s="6">
        <f>comps!D43</f>
        <v>-6.2412300793371851E-2</v>
      </c>
      <c r="H50">
        <f t="shared" si="11"/>
        <v>10</v>
      </c>
      <c r="I50" s="2">
        <f t="shared" si="12"/>
        <v>36.548893004047791</v>
      </c>
      <c r="J50" s="2">
        <f t="shared" si="1"/>
        <v>-8.538193042735889E-3</v>
      </c>
      <c r="K50">
        <f t="shared" si="2"/>
        <v>1.0513020589968503</v>
      </c>
      <c r="L50">
        <f t="shared" si="3"/>
        <v>35.940273007688326</v>
      </c>
      <c r="M50" s="2">
        <f>comps!N43</f>
        <v>35.810290285039912</v>
      </c>
      <c r="N50" s="72">
        <f t="shared" si="0"/>
        <v>-3.6297589774835072E-3</v>
      </c>
    </row>
    <row r="51" spans="6:14" x14ac:dyDescent="0.35">
      <c r="F51">
        <v>36</v>
      </c>
      <c r="G51" s="6">
        <f>comps!D44</f>
        <v>-6.1187943845421575E-2</v>
      </c>
      <c r="H51">
        <f t="shared" si="11"/>
        <v>10</v>
      </c>
      <c r="I51" s="2">
        <f t="shared" si="12"/>
        <v>36.548893004047791</v>
      </c>
      <c r="J51" s="2">
        <f t="shared" si="1"/>
        <v>-8.3706972792096622E-3</v>
      </c>
      <c r="K51">
        <f t="shared" si="2"/>
        <v>1.0502942522481982</v>
      </c>
      <c r="L51">
        <f t="shared" si="3"/>
        <v>35.951923109228595</v>
      </c>
      <c r="M51" s="2">
        <f>comps!N44</f>
        <v>35.817311632328604</v>
      </c>
      <c r="N51" s="72">
        <f t="shared" si="0"/>
        <v>-3.7582797470062258E-3</v>
      </c>
    </row>
    <row r="52" spans="6:14" x14ac:dyDescent="0.35">
      <c r="F52">
        <v>37</v>
      </c>
      <c r="G52" s="6">
        <f>comps!D45</f>
        <v>-7.5881776089074496E-2</v>
      </c>
      <c r="H52">
        <f t="shared" si="11"/>
        <v>10</v>
      </c>
      <c r="I52" s="2">
        <f t="shared" si="12"/>
        <v>36.548893004047791</v>
      </c>
      <c r="J52" s="2">
        <f t="shared" si="1"/>
        <v>-1.0380858331423415E-2</v>
      </c>
      <c r="K52">
        <f t="shared" si="2"/>
        <v>1.0623929122082376</v>
      </c>
      <c r="L52">
        <f t="shared" si="3"/>
        <v>35.812843833025859</v>
      </c>
      <c r="M52" s="2">
        <f>comps!N45</f>
        <v>35.708432352700157</v>
      </c>
      <c r="N52" s="72">
        <f t="shared" si="0"/>
        <v>-2.9240006756501152E-3</v>
      </c>
    </row>
    <row r="53" spans="6:14" x14ac:dyDescent="0.35">
      <c r="F53">
        <v>38</v>
      </c>
      <c r="G53" s="6">
        <f>comps!D46</f>
        <v>-0.12243454965069722</v>
      </c>
      <c r="H53">
        <f t="shared" si="11"/>
        <v>10</v>
      </c>
      <c r="I53" s="2">
        <f t="shared" si="12"/>
        <v>36.548893004047791</v>
      </c>
      <c r="J53" s="2">
        <f t="shared" si="1"/>
        <v>-1.6749419693386829E-2</v>
      </c>
      <c r="K53">
        <f t="shared" si="2"/>
        <v>1.1007770612203862</v>
      </c>
      <c r="L53">
        <f t="shared" si="3"/>
        <v>35.382531696873606</v>
      </c>
      <c r="M53" s="2">
        <f>comps!N46</f>
        <v>35.485985903950166</v>
      </c>
      <c r="N53" s="72">
        <f t="shared" si="0"/>
        <v>2.9153538908733962E-3</v>
      </c>
    </row>
    <row r="54" spans="6:14" x14ac:dyDescent="0.35">
      <c r="F54">
        <v>39</v>
      </c>
      <c r="G54" s="6">
        <f>comps!D47</f>
        <v>-0.19723497144941729</v>
      </c>
      <c r="H54">
        <f t="shared" si="11"/>
        <v>10</v>
      </c>
      <c r="I54" s="2">
        <f t="shared" si="12"/>
        <v>36.548893004047791</v>
      </c>
      <c r="J54" s="2">
        <f t="shared" si="1"/>
        <v>-2.698234546085616E-2</v>
      </c>
      <c r="K54">
        <f t="shared" si="2"/>
        <v>1.1626221197317059</v>
      </c>
      <c r="L54">
        <f t="shared" si="3"/>
        <v>34.721963751548671</v>
      </c>
      <c r="M54" s="2">
        <f>comps!N47</f>
        <v>35.185063764219912</v>
      </c>
      <c r="N54" s="72">
        <f t="shared" si="0"/>
        <v>1.3161835254144756E-2</v>
      </c>
    </row>
    <row r="55" spans="6:14" x14ac:dyDescent="0.35">
      <c r="F55">
        <v>40</v>
      </c>
      <c r="G55" s="6">
        <f>comps!D48</f>
        <v>-0.26720960893952311</v>
      </c>
      <c r="H55">
        <f>$M$6</f>
        <v>3.33</v>
      </c>
      <c r="I55">
        <v>68.48</v>
      </c>
      <c r="J55" s="2">
        <f t="shared" si="1"/>
        <v>-6.4968457781002624E-3</v>
      </c>
      <c r="K55">
        <f t="shared" si="2"/>
        <v>1.0390232836736659</v>
      </c>
      <c r="L55">
        <f t="shared" si="3"/>
        <v>67.607132378298616</v>
      </c>
      <c r="M55" s="2">
        <f>comps!V48</f>
        <v>67.734797574168169</v>
      </c>
      <c r="N55" s="72">
        <f t="shared" si="0"/>
        <v>1.8847800604964255E-3</v>
      </c>
    </row>
    <row r="56" spans="6:14" x14ac:dyDescent="0.35">
      <c r="M56" s="2"/>
    </row>
    <row r="89" spans="4:46" x14ac:dyDescent="0.35">
      <c r="F89" t="s">
        <v>218</v>
      </c>
    </row>
    <row r="90" spans="4:46" x14ac:dyDescent="0.35">
      <c r="G90" s="6">
        <v>-0.28195086884209197</v>
      </c>
      <c r="H90" s="6">
        <v>-0.22791617859059998</v>
      </c>
      <c r="I90" s="6">
        <v>-0.1383682864001487</v>
      </c>
      <c r="J90" s="6">
        <v>-9.5478810539608952E-2</v>
      </c>
      <c r="K90" s="6">
        <v>-7.8331076718431383E-2</v>
      </c>
      <c r="L90" s="6">
        <v>-7.9555762244123363E-2</v>
      </c>
      <c r="M90" s="6">
        <v>-0.10282924823266129</v>
      </c>
      <c r="N90" s="6">
        <v>-0.15553213813471198</v>
      </c>
      <c r="O90" s="6">
        <v>-0.24142057334451347</v>
      </c>
      <c r="P90" s="6">
        <v>-0.30775624714153338</v>
      </c>
      <c r="Q90" s="6">
        <v>-0.32742447327864044</v>
      </c>
      <c r="R90" s="6">
        <v>-0.28195086884209197</v>
      </c>
      <c r="S90" s="6">
        <v>-0.17638015495239942</v>
      </c>
      <c r="T90" s="6">
        <v>-0.1175326604393948</v>
      </c>
      <c r="U90" s="6">
        <v>-9.180390873183078E-2</v>
      </c>
      <c r="V90" s="6">
        <v>-9.3028852518548311E-2</v>
      </c>
      <c r="W90" s="6">
        <v>-0.12243454965069722</v>
      </c>
      <c r="X90" s="6">
        <v>-0.18128655873968674</v>
      </c>
      <c r="Y90" s="6">
        <v>-0.27949375635717327</v>
      </c>
      <c r="Z90" s="6">
        <v>-0.33357203343345149</v>
      </c>
      <c r="AA90" s="6">
        <v>-0.32373622053243323</v>
      </c>
      <c r="AB90" s="6">
        <v>-0.2696662497735513</v>
      </c>
      <c r="AC90" s="6">
        <v>-0.16534212277066501</v>
      </c>
      <c r="AD90" s="6">
        <v>-0.11385649023954431</v>
      </c>
      <c r="AE90" s="6">
        <v>-8.4454739102612378E-2</v>
      </c>
      <c r="AF90" s="6">
        <v>-8.2005203720854625E-2</v>
      </c>
      <c r="AG90" s="6">
        <v>-0.10160411656842869</v>
      </c>
      <c r="AH90" s="6">
        <v>-0.14940166205513564</v>
      </c>
      <c r="AI90" s="6">
        <v>-0.24387622415360369</v>
      </c>
      <c r="AJ90" s="6">
        <v>-0.29792439993237546</v>
      </c>
      <c r="AK90" s="6">
        <v>-0.273351387875017</v>
      </c>
      <c r="AL90" s="6">
        <v>-0.20459711899479766</v>
      </c>
      <c r="AM90" s="6">
        <v>-9.7928862495375066E-2</v>
      </c>
      <c r="AN90" s="6">
        <v>-7.9555762244123363E-2</v>
      </c>
      <c r="AO90" s="6">
        <v>-6.2412300793371851E-2</v>
      </c>
      <c r="AP90" s="6">
        <v>-6.1187943845421575E-2</v>
      </c>
      <c r="AQ90" s="6">
        <v>-7.5881776089074496E-2</v>
      </c>
      <c r="AR90" s="6">
        <v>-0.12243454965069722</v>
      </c>
      <c r="AS90" s="6">
        <v>-0.19723497144941729</v>
      </c>
      <c r="AT90" s="6">
        <v>-0.26720960893952311</v>
      </c>
    </row>
    <row r="91" spans="4:46" x14ac:dyDescent="0.35">
      <c r="G91" s="2">
        <v>67.731467064396099</v>
      </c>
      <c r="H91" s="2">
        <v>44.506007901250761</v>
      </c>
      <c r="I91" s="2">
        <v>44.863075435520081</v>
      </c>
      <c r="J91" s="2">
        <v>45.029172676019407</v>
      </c>
      <c r="K91" s="2">
        <v>45.117773370268978</v>
      </c>
      <c r="L91" s="2">
        <v>45.122950819672134</v>
      </c>
      <c r="M91" s="2">
        <v>44.985250737463126</v>
      </c>
      <c r="N91" s="2">
        <v>44.74969675113924</v>
      </c>
      <c r="O91" s="2">
        <v>44.457009866588002</v>
      </c>
      <c r="P91" s="2">
        <v>67.68827337539949</v>
      </c>
      <c r="Q91" s="2">
        <v>67.657279611841474</v>
      </c>
      <c r="R91" s="2">
        <v>50.110628533967059</v>
      </c>
      <c r="S91" s="2">
        <v>50.440070148984645</v>
      </c>
      <c r="T91" s="2">
        <v>50.721075057358249</v>
      </c>
      <c r="U91" s="2">
        <v>50.762877136629577</v>
      </c>
      <c r="V91" s="2">
        <v>50.721075057358249</v>
      </c>
      <c r="W91" s="2">
        <v>50.61143531571701</v>
      </c>
      <c r="X91" s="2">
        <v>50.404878208700787</v>
      </c>
      <c r="Y91" s="2">
        <v>50.120485877743718</v>
      </c>
      <c r="Z91" s="2">
        <v>67.616300036062029</v>
      </c>
      <c r="AA91" s="2">
        <v>67.615191699313201</v>
      </c>
      <c r="AB91" s="2">
        <v>46.59072283232257</v>
      </c>
      <c r="AC91" s="2">
        <v>46.969523091299571</v>
      </c>
      <c r="AD91" s="2">
        <v>47.162080212413741</v>
      </c>
      <c r="AE91" s="2">
        <v>47.327531100949003</v>
      </c>
      <c r="AF91" s="2">
        <v>47.322877230935646</v>
      </c>
      <c r="AG91" s="2">
        <v>47.20073423364363</v>
      </c>
      <c r="AH91" s="2">
        <v>47.035301058703993</v>
      </c>
      <c r="AI91" s="2">
        <v>46.712887839897718</v>
      </c>
      <c r="AJ91" s="2">
        <v>67.693820685133588</v>
      </c>
      <c r="AK91" s="2">
        <v>67.727026894144259</v>
      </c>
      <c r="AL91" s="2">
        <v>35.137040194085635</v>
      </c>
      <c r="AM91" s="2">
        <v>35.683879629326434</v>
      </c>
      <c r="AN91" s="2">
        <v>35.687357602976618</v>
      </c>
      <c r="AO91" s="2">
        <v>35.810290285039912</v>
      </c>
      <c r="AP91" s="2">
        <v>35.817311632328604</v>
      </c>
      <c r="AQ91" s="2">
        <v>35.708432352700157</v>
      </c>
      <c r="AR91" s="2">
        <v>35.485985903950166</v>
      </c>
      <c r="AS91" s="2">
        <v>35.185063764219912</v>
      </c>
      <c r="AT91" s="2">
        <v>67.734797574168169</v>
      </c>
    </row>
    <row r="92" spans="4:46" x14ac:dyDescent="0.35">
      <c r="G92" t="s">
        <v>258</v>
      </c>
      <c r="H92" t="s">
        <v>219</v>
      </c>
      <c r="I92" t="s">
        <v>220</v>
      </c>
      <c r="J92" t="s">
        <v>221</v>
      </c>
      <c r="K92" t="s">
        <v>222</v>
      </c>
      <c r="L92" t="s">
        <v>223</v>
      </c>
      <c r="M92" t="s">
        <v>224</v>
      </c>
      <c r="N92" t="s">
        <v>225</v>
      </c>
      <c r="O92" t="s">
        <v>226</v>
      </c>
      <c r="P92" t="s">
        <v>227</v>
      </c>
      <c r="Q92" t="s">
        <v>228</v>
      </c>
      <c r="R92" t="s">
        <v>229</v>
      </c>
      <c r="S92" t="s">
        <v>230</v>
      </c>
      <c r="T92" t="s">
        <v>231</v>
      </c>
      <c r="U92" t="s">
        <v>232</v>
      </c>
      <c r="V92" t="s">
        <v>233</v>
      </c>
      <c r="W92" t="s">
        <v>234</v>
      </c>
      <c r="X92" t="s">
        <v>235</v>
      </c>
      <c r="Y92" t="s">
        <v>236</v>
      </c>
      <c r="Z92" t="s">
        <v>237</v>
      </c>
      <c r="AA92" t="s">
        <v>238</v>
      </c>
      <c r="AB92" t="s">
        <v>239</v>
      </c>
      <c r="AC92" t="s">
        <v>240</v>
      </c>
      <c r="AD92" t="s">
        <v>241</v>
      </c>
      <c r="AE92" t="s">
        <v>242</v>
      </c>
      <c r="AF92" t="s">
        <v>243</v>
      </c>
      <c r="AG92" t="s">
        <v>244</v>
      </c>
      <c r="AH92" t="s">
        <v>245</v>
      </c>
      <c r="AI92" t="s">
        <v>246</v>
      </c>
      <c r="AJ92" t="s">
        <v>247</v>
      </c>
      <c r="AK92" t="s">
        <v>248</v>
      </c>
      <c r="AL92" t="s">
        <v>249</v>
      </c>
      <c r="AM92" t="s">
        <v>250</v>
      </c>
      <c r="AN92" t="s">
        <v>251</v>
      </c>
      <c r="AO92" t="s">
        <v>252</v>
      </c>
      <c r="AP92" t="s">
        <v>253</v>
      </c>
      <c r="AQ92" t="s">
        <v>254</v>
      </c>
      <c r="AR92" t="s">
        <v>255</v>
      </c>
      <c r="AS92" t="s">
        <v>256</v>
      </c>
      <c r="AT92" t="s">
        <v>257</v>
      </c>
    </row>
    <row r="93" spans="4:46" x14ac:dyDescent="0.35">
      <c r="D93" s="6">
        <f>G16</f>
        <v>-0.28195086884209197</v>
      </c>
      <c r="E93" s="2">
        <f>$E$24</f>
        <v>68.460038347454173</v>
      </c>
      <c r="F93" t="s">
        <v>258</v>
      </c>
      <c r="G93" s="2">
        <f>G$90/2*(($E93/G$91)+($E93/G$91)^2)</f>
        <v>-0.28651649848041311</v>
      </c>
      <c r="H93" s="2">
        <f t="shared" ref="H93:AT99" si="13">H$90/2*(($E93/H$91)+($E93/H$91)^2)</f>
        <v>-0.44493128566956003</v>
      </c>
      <c r="I93" s="2">
        <f t="shared" si="13"/>
        <v>-0.26667611547341086</v>
      </c>
      <c r="J93" s="2">
        <f t="shared" si="13"/>
        <v>-0.18292825172691646</v>
      </c>
      <c r="K93" s="2">
        <f t="shared" si="13"/>
        <v>-0.14960269557130848</v>
      </c>
      <c r="L93" s="2">
        <f t="shared" si="13"/>
        <v>-0.15191375269552579</v>
      </c>
      <c r="M93" s="2">
        <f t="shared" si="13"/>
        <v>-0.19731948729572457</v>
      </c>
      <c r="N93" s="2">
        <f t="shared" si="13"/>
        <v>-0.30097530670525097</v>
      </c>
      <c r="O93" s="2">
        <f t="shared" si="13"/>
        <v>-0.47212873958550172</v>
      </c>
      <c r="P93" s="2">
        <f t="shared" si="13"/>
        <v>-0.31303969235085549</v>
      </c>
      <c r="Q93" s="2">
        <f t="shared" si="13"/>
        <v>-0.33327489486983819</v>
      </c>
      <c r="R93" s="2">
        <f t="shared" si="13"/>
        <v>-0.4557200558344191</v>
      </c>
      <c r="S93" s="2">
        <f t="shared" si="13"/>
        <v>-0.28215499911281205</v>
      </c>
      <c r="T93" s="2">
        <f t="shared" si="13"/>
        <v>-0.18637868682735842</v>
      </c>
      <c r="U93" s="2">
        <f t="shared" si="13"/>
        <v>-0.14539035425076935</v>
      </c>
      <c r="V93" s="2">
        <f t="shared" si="13"/>
        <v>-0.14752150852914284</v>
      </c>
      <c r="W93" s="2">
        <f t="shared" si="13"/>
        <v>-0.19481462256001442</v>
      </c>
      <c r="X93" s="2">
        <f t="shared" si="13"/>
        <v>-0.29032290304477021</v>
      </c>
      <c r="Y93" s="2">
        <f t="shared" si="13"/>
        <v>-0.45160846519875947</v>
      </c>
      <c r="Z93" s="2">
        <f t="shared" si="13"/>
        <v>-0.33984163489217245</v>
      </c>
      <c r="AA93" s="2">
        <f t="shared" si="13"/>
        <v>-0.32982908085338819</v>
      </c>
      <c r="AB93" s="2">
        <f t="shared" si="13"/>
        <v>-0.4892426810985111</v>
      </c>
      <c r="AC93" s="2">
        <f t="shared" si="13"/>
        <v>-0.2961252197231598</v>
      </c>
      <c r="AD93" s="2">
        <f t="shared" si="13"/>
        <v>-0.20259090850897982</v>
      </c>
      <c r="AE93" s="2">
        <f t="shared" si="13"/>
        <v>-0.14943949988890121</v>
      </c>
      <c r="AF93" s="2">
        <f t="shared" si="13"/>
        <v>-0.14512784685814151</v>
      </c>
      <c r="AG93" s="2">
        <f t="shared" si="13"/>
        <v>-0.18055396358975404</v>
      </c>
      <c r="AH93" s="2">
        <f t="shared" si="13"/>
        <v>-0.26698027401920488</v>
      </c>
      <c r="AI93" s="2">
        <f t="shared" si="13"/>
        <v>-0.44060921162971489</v>
      </c>
      <c r="AJ93" s="2">
        <f t="shared" si="13"/>
        <v>-0.30300173653070345</v>
      </c>
      <c r="AK93" s="2">
        <f t="shared" si="13"/>
        <v>-0.27780513203467322</v>
      </c>
      <c r="AL93" s="2">
        <f t="shared" si="13"/>
        <v>-0.58765686490842683</v>
      </c>
      <c r="AM93" s="2">
        <f t="shared" si="13"/>
        <v>-0.27416223576209675</v>
      </c>
      <c r="AN93" s="2">
        <f t="shared" si="13"/>
        <v>-0.22268881985079944</v>
      </c>
      <c r="AO93" s="2">
        <f t="shared" si="13"/>
        <v>-0.1737090297791033</v>
      </c>
      <c r="AP93" s="2">
        <f t="shared" si="13"/>
        <v>-0.17024603911589628</v>
      </c>
      <c r="AQ93" s="2">
        <f t="shared" si="13"/>
        <v>-0.2121970535022232</v>
      </c>
      <c r="AR93" s="2">
        <f t="shared" si="13"/>
        <v>-0.34594356942503429</v>
      </c>
      <c r="AS93" s="2">
        <f t="shared" si="13"/>
        <v>-0.56522734313830858</v>
      </c>
      <c r="AT93" s="2">
        <f t="shared" si="13"/>
        <v>-0.27151647089911696</v>
      </c>
    </row>
    <row r="94" spans="4:46" x14ac:dyDescent="0.35">
      <c r="D94" s="6">
        <f t="shared" ref="D94:D132" si="14">G17</f>
        <v>-0.22791617859059998</v>
      </c>
      <c r="E94" s="2">
        <f>$E$23</f>
        <v>45.721964569574411</v>
      </c>
      <c r="F94" t="s">
        <v>219</v>
      </c>
      <c r="G94" s="2">
        <f t="shared" ref="G94:V115" si="15">G$90/2*(($E94/G$91)+($E94/G$91)^2)</f>
        <v>-0.15940612175943289</v>
      </c>
      <c r="H94" s="2">
        <f t="shared" si="13"/>
        <v>-0.2373416507809282</v>
      </c>
      <c r="I94" s="2">
        <f t="shared" si="13"/>
        <v>-0.14236716811841457</v>
      </c>
      <c r="J94" s="2">
        <f t="shared" si="13"/>
        <v>-9.7693580690841261E-2</v>
      </c>
      <c r="K94" s="2">
        <f t="shared" si="13"/>
        <v>-7.991154718587537E-2</v>
      </c>
      <c r="L94" s="2">
        <f t="shared" si="13"/>
        <v>-8.1146943791515352E-2</v>
      </c>
      <c r="M94" s="2">
        <f t="shared" si="13"/>
        <v>-0.10536905650529771</v>
      </c>
      <c r="N94" s="2">
        <f t="shared" si="13"/>
        <v>-0.16063767196058273</v>
      </c>
      <c r="O94" s="2">
        <f t="shared" si="13"/>
        <v>-0.25182216755210418</v>
      </c>
      <c r="P94" s="2">
        <f t="shared" si="13"/>
        <v>-0.1741514737784351</v>
      </c>
      <c r="Q94" s="2">
        <f t="shared" si="13"/>
        <v>-0.18540033695793995</v>
      </c>
      <c r="R94" s="2">
        <f t="shared" si="13"/>
        <v>-0.24599249867449821</v>
      </c>
      <c r="S94" s="2">
        <f t="shared" si="13"/>
        <v>-0.15240418303528247</v>
      </c>
      <c r="T94" s="2">
        <f t="shared" si="13"/>
        <v>-0.10072735815883181</v>
      </c>
      <c r="U94" s="2">
        <f t="shared" si="13"/>
        <v>-7.8581929854530011E-2</v>
      </c>
      <c r="V94" s="2">
        <f t="shared" si="13"/>
        <v>-7.9727205286677247E-2</v>
      </c>
      <c r="W94" s="2">
        <f t="shared" si="13"/>
        <v>-0.10526365740143941</v>
      </c>
      <c r="X94" s="2">
        <f t="shared" si="13"/>
        <v>-0.15680504491609079</v>
      </c>
      <c r="Y94" s="2">
        <f t="shared" si="13"/>
        <v>-0.24377791694358636</v>
      </c>
      <c r="Z94" s="2">
        <f t="shared" si="13"/>
        <v>-0.18904198685071977</v>
      </c>
      <c r="AA94" s="2">
        <f t="shared" si="13"/>
        <v>-0.18347205426690624</v>
      </c>
      <c r="AB94" s="2">
        <f t="shared" si="13"/>
        <v>-0.26217059528528353</v>
      </c>
      <c r="AC94" s="2">
        <f t="shared" si="13"/>
        <v>-0.1588129626375</v>
      </c>
      <c r="AD94" s="2">
        <f t="shared" si="13"/>
        <v>-0.10869458110182162</v>
      </c>
      <c r="AE94" s="2">
        <f t="shared" si="13"/>
        <v>-8.0205700505687857E-2</v>
      </c>
      <c r="AF94" s="2">
        <f t="shared" si="13"/>
        <v>-7.7890827374449911E-2</v>
      </c>
      <c r="AG94" s="2">
        <f t="shared" si="13"/>
        <v>-9.6879189586150216E-2</v>
      </c>
      <c r="AH94" s="2">
        <f t="shared" si="13"/>
        <v>-0.14320243324082974</v>
      </c>
      <c r="AI94" s="2">
        <f t="shared" si="13"/>
        <v>-0.23617105427005053</v>
      </c>
      <c r="AJ94" s="2">
        <f t="shared" si="13"/>
        <v>-0.16856849566414486</v>
      </c>
      <c r="AK94" s="2">
        <f t="shared" si="13"/>
        <v>-0.154558461983893</v>
      </c>
      <c r="AL94" s="2">
        <f t="shared" si="13"/>
        <v>-0.30633205320275553</v>
      </c>
      <c r="AM94" s="2">
        <f t="shared" si="13"/>
        <v>-0.14312551092499667</v>
      </c>
      <c r="AN94" s="2">
        <f t="shared" si="13"/>
        <v>-0.11625506455127106</v>
      </c>
      <c r="AO94" s="2">
        <f t="shared" si="13"/>
        <v>-9.0714946825495552E-2</v>
      </c>
      <c r="AP94" s="2">
        <f t="shared" si="13"/>
        <v>-8.8908161041907116E-2</v>
      </c>
      <c r="AQ94" s="2">
        <f t="shared" si="13"/>
        <v>-0.11078408044987884</v>
      </c>
      <c r="AR94" s="2">
        <f t="shared" si="13"/>
        <v>-0.18050268801866159</v>
      </c>
      <c r="AS94" s="2">
        <f t="shared" si="13"/>
        <v>-0.29467844804943039</v>
      </c>
      <c r="AT94" s="2">
        <f t="shared" si="13"/>
        <v>-0.15106145709637486</v>
      </c>
    </row>
    <row r="95" spans="4:46" x14ac:dyDescent="0.35">
      <c r="D95" s="6">
        <f t="shared" si="14"/>
        <v>-0.1383682864001487</v>
      </c>
      <c r="E95" s="2">
        <f t="shared" ref="E95:E101" si="16">$E$23</f>
        <v>45.721964569574411</v>
      </c>
      <c r="F95" t="s">
        <v>220</v>
      </c>
      <c r="G95" s="2">
        <f t="shared" si="15"/>
        <v>-0.15940612175943289</v>
      </c>
      <c r="H95" s="2">
        <f t="shared" si="13"/>
        <v>-0.2373416507809282</v>
      </c>
      <c r="I95" s="2">
        <f t="shared" si="13"/>
        <v>-0.14236716811841457</v>
      </c>
      <c r="J95" s="2">
        <f t="shared" si="13"/>
        <v>-9.7693580690841261E-2</v>
      </c>
      <c r="K95" s="2">
        <f t="shared" si="13"/>
        <v>-7.991154718587537E-2</v>
      </c>
      <c r="L95" s="2">
        <f t="shared" si="13"/>
        <v>-8.1146943791515352E-2</v>
      </c>
      <c r="M95" s="2">
        <f t="shared" si="13"/>
        <v>-0.10536905650529771</v>
      </c>
      <c r="N95" s="2">
        <f t="shared" si="13"/>
        <v>-0.16063767196058273</v>
      </c>
      <c r="O95" s="2">
        <f t="shared" si="13"/>
        <v>-0.25182216755210418</v>
      </c>
      <c r="P95" s="2">
        <f t="shared" si="13"/>
        <v>-0.1741514737784351</v>
      </c>
      <c r="Q95" s="2">
        <f t="shared" si="13"/>
        <v>-0.18540033695793995</v>
      </c>
      <c r="R95" s="2">
        <f t="shared" si="13"/>
        <v>-0.24599249867449821</v>
      </c>
      <c r="S95" s="2">
        <f t="shared" si="13"/>
        <v>-0.15240418303528247</v>
      </c>
      <c r="T95" s="2">
        <f t="shared" si="13"/>
        <v>-0.10072735815883181</v>
      </c>
      <c r="U95" s="2">
        <f t="shared" si="13"/>
        <v>-7.8581929854530011E-2</v>
      </c>
      <c r="V95" s="2">
        <f t="shared" si="13"/>
        <v>-7.9727205286677247E-2</v>
      </c>
      <c r="W95" s="2">
        <f t="shared" si="13"/>
        <v>-0.10526365740143941</v>
      </c>
      <c r="X95" s="2">
        <f t="shared" si="13"/>
        <v>-0.15680504491609079</v>
      </c>
      <c r="Y95" s="2">
        <f t="shared" si="13"/>
        <v>-0.24377791694358636</v>
      </c>
      <c r="Z95" s="2">
        <f t="shared" si="13"/>
        <v>-0.18904198685071977</v>
      </c>
      <c r="AA95" s="2">
        <f t="shared" si="13"/>
        <v>-0.18347205426690624</v>
      </c>
      <c r="AB95" s="2">
        <f t="shared" si="13"/>
        <v>-0.26217059528528353</v>
      </c>
      <c r="AC95" s="2">
        <f t="shared" si="13"/>
        <v>-0.1588129626375</v>
      </c>
      <c r="AD95" s="2">
        <f t="shared" si="13"/>
        <v>-0.10869458110182162</v>
      </c>
      <c r="AE95" s="2">
        <f t="shared" si="13"/>
        <v>-8.0205700505687857E-2</v>
      </c>
      <c r="AF95" s="2">
        <f t="shared" si="13"/>
        <v>-7.7890827374449911E-2</v>
      </c>
      <c r="AG95" s="2">
        <f t="shared" si="13"/>
        <v>-9.6879189586150216E-2</v>
      </c>
      <c r="AH95" s="2">
        <f t="shared" si="13"/>
        <v>-0.14320243324082974</v>
      </c>
      <c r="AI95" s="2">
        <f t="shared" si="13"/>
        <v>-0.23617105427005053</v>
      </c>
      <c r="AJ95" s="2">
        <f t="shared" si="13"/>
        <v>-0.16856849566414486</v>
      </c>
      <c r="AK95" s="2">
        <f t="shared" si="13"/>
        <v>-0.154558461983893</v>
      </c>
      <c r="AL95" s="2">
        <f t="shared" si="13"/>
        <v>-0.30633205320275553</v>
      </c>
      <c r="AM95" s="2">
        <f t="shared" si="13"/>
        <v>-0.14312551092499667</v>
      </c>
      <c r="AN95" s="2">
        <f t="shared" si="13"/>
        <v>-0.11625506455127106</v>
      </c>
      <c r="AO95" s="2">
        <f t="shared" si="13"/>
        <v>-9.0714946825495552E-2</v>
      </c>
      <c r="AP95" s="2">
        <f t="shared" si="13"/>
        <v>-8.8908161041907116E-2</v>
      </c>
      <c r="AQ95" s="2">
        <f t="shared" si="13"/>
        <v>-0.11078408044987884</v>
      </c>
      <c r="AR95" s="2">
        <f t="shared" si="13"/>
        <v>-0.18050268801866159</v>
      </c>
      <c r="AS95" s="2">
        <f t="shared" si="13"/>
        <v>-0.29467844804943039</v>
      </c>
      <c r="AT95" s="2">
        <f t="shared" si="13"/>
        <v>-0.15106145709637486</v>
      </c>
    </row>
    <row r="96" spans="4:46" x14ac:dyDescent="0.35">
      <c r="D96" s="6">
        <f t="shared" si="14"/>
        <v>-9.5478810539608952E-2</v>
      </c>
      <c r="E96" s="2">
        <f t="shared" si="16"/>
        <v>45.721964569574411</v>
      </c>
      <c r="F96" t="s">
        <v>221</v>
      </c>
      <c r="G96" s="2">
        <f t="shared" si="15"/>
        <v>-0.15940612175943289</v>
      </c>
      <c r="H96" s="2">
        <f t="shared" si="13"/>
        <v>-0.2373416507809282</v>
      </c>
      <c r="I96" s="2">
        <f t="shared" si="13"/>
        <v>-0.14236716811841457</v>
      </c>
      <c r="J96" s="2">
        <f t="shared" si="13"/>
        <v>-9.7693580690841261E-2</v>
      </c>
      <c r="K96" s="2">
        <f t="shared" si="13"/>
        <v>-7.991154718587537E-2</v>
      </c>
      <c r="L96" s="2">
        <f t="shared" si="13"/>
        <v>-8.1146943791515352E-2</v>
      </c>
      <c r="M96" s="2">
        <f t="shared" si="13"/>
        <v>-0.10536905650529771</v>
      </c>
      <c r="N96" s="2">
        <f t="shared" si="13"/>
        <v>-0.16063767196058273</v>
      </c>
      <c r="O96" s="2">
        <f t="shared" si="13"/>
        <v>-0.25182216755210418</v>
      </c>
      <c r="P96" s="2">
        <f t="shared" si="13"/>
        <v>-0.1741514737784351</v>
      </c>
      <c r="Q96" s="2">
        <f t="shared" si="13"/>
        <v>-0.18540033695793995</v>
      </c>
      <c r="R96" s="2">
        <f t="shared" si="13"/>
        <v>-0.24599249867449821</v>
      </c>
      <c r="S96" s="2">
        <f t="shared" si="13"/>
        <v>-0.15240418303528247</v>
      </c>
      <c r="T96" s="2">
        <f t="shared" si="13"/>
        <v>-0.10072735815883181</v>
      </c>
      <c r="U96" s="2">
        <f t="shared" si="13"/>
        <v>-7.8581929854530011E-2</v>
      </c>
      <c r="V96" s="2">
        <f t="shared" si="13"/>
        <v>-7.9727205286677247E-2</v>
      </c>
      <c r="W96" s="2">
        <f t="shared" si="13"/>
        <v>-0.10526365740143941</v>
      </c>
      <c r="X96" s="2">
        <f t="shared" si="13"/>
        <v>-0.15680504491609079</v>
      </c>
      <c r="Y96" s="2">
        <f t="shared" si="13"/>
        <v>-0.24377791694358636</v>
      </c>
      <c r="Z96" s="2">
        <f t="shared" si="13"/>
        <v>-0.18904198685071977</v>
      </c>
      <c r="AA96" s="2">
        <f t="shared" si="13"/>
        <v>-0.18347205426690624</v>
      </c>
      <c r="AB96" s="2">
        <f t="shared" si="13"/>
        <v>-0.26217059528528353</v>
      </c>
      <c r="AC96" s="2">
        <f t="shared" si="13"/>
        <v>-0.1588129626375</v>
      </c>
      <c r="AD96" s="2">
        <f t="shared" si="13"/>
        <v>-0.10869458110182162</v>
      </c>
      <c r="AE96" s="2">
        <f t="shared" si="13"/>
        <v>-8.0205700505687857E-2</v>
      </c>
      <c r="AF96" s="2">
        <f t="shared" si="13"/>
        <v>-7.7890827374449911E-2</v>
      </c>
      <c r="AG96" s="2">
        <f t="shared" si="13"/>
        <v>-9.6879189586150216E-2</v>
      </c>
      <c r="AH96" s="2">
        <f t="shared" si="13"/>
        <v>-0.14320243324082974</v>
      </c>
      <c r="AI96" s="2">
        <f t="shared" si="13"/>
        <v>-0.23617105427005053</v>
      </c>
      <c r="AJ96" s="2">
        <f t="shared" si="13"/>
        <v>-0.16856849566414486</v>
      </c>
      <c r="AK96" s="2">
        <f t="shared" si="13"/>
        <v>-0.154558461983893</v>
      </c>
      <c r="AL96" s="2">
        <f t="shared" si="13"/>
        <v>-0.30633205320275553</v>
      </c>
      <c r="AM96" s="2">
        <f t="shared" si="13"/>
        <v>-0.14312551092499667</v>
      </c>
      <c r="AN96" s="2">
        <f t="shared" si="13"/>
        <v>-0.11625506455127106</v>
      </c>
      <c r="AO96" s="2">
        <f t="shared" si="13"/>
        <v>-9.0714946825495552E-2</v>
      </c>
      <c r="AP96" s="2">
        <f t="shared" si="13"/>
        <v>-8.8908161041907116E-2</v>
      </c>
      <c r="AQ96" s="2">
        <f t="shared" si="13"/>
        <v>-0.11078408044987884</v>
      </c>
      <c r="AR96" s="2">
        <f t="shared" si="13"/>
        <v>-0.18050268801866159</v>
      </c>
      <c r="AS96" s="2">
        <f t="shared" si="13"/>
        <v>-0.29467844804943039</v>
      </c>
      <c r="AT96" s="2">
        <f t="shared" si="13"/>
        <v>-0.15106145709637486</v>
      </c>
    </row>
    <row r="97" spans="4:46" x14ac:dyDescent="0.35">
      <c r="D97" s="6">
        <f t="shared" si="14"/>
        <v>-7.8331076718431383E-2</v>
      </c>
      <c r="E97" s="2">
        <f t="shared" si="16"/>
        <v>45.721964569574411</v>
      </c>
      <c r="F97" t="s">
        <v>222</v>
      </c>
      <c r="G97" s="2">
        <f t="shared" si="15"/>
        <v>-0.15940612175943289</v>
      </c>
      <c r="H97" s="2">
        <f t="shared" si="13"/>
        <v>-0.2373416507809282</v>
      </c>
      <c r="I97" s="2">
        <f t="shared" si="13"/>
        <v>-0.14236716811841457</v>
      </c>
      <c r="J97" s="2">
        <f t="shared" si="13"/>
        <v>-9.7693580690841261E-2</v>
      </c>
      <c r="K97" s="2">
        <f t="shared" si="13"/>
        <v>-7.991154718587537E-2</v>
      </c>
      <c r="L97" s="2">
        <f t="shared" si="13"/>
        <v>-8.1146943791515352E-2</v>
      </c>
      <c r="M97" s="2">
        <f t="shared" si="13"/>
        <v>-0.10536905650529771</v>
      </c>
      <c r="N97" s="2">
        <f t="shared" si="13"/>
        <v>-0.16063767196058273</v>
      </c>
      <c r="O97" s="2">
        <f t="shared" si="13"/>
        <v>-0.25182216755210418</v>
      </c>
      <c r="P97" s="2">
        <f t="shared" si="13"/>
        <v>-0.1741514737784351</v>
      </c>
      <c r="Q97" s="2">
        <f t="shared" si="13"/>
        <v>-0.18540033695793995</v>
      </c>
      <c r="R97" s="2">
        <f t="shared" si="13"/>
        <v>-0.24599249867449821</v>
      </c>
      <c r="S97" s="2">
        <f t="shared" si="13"/>
        <v>-0.15240418303528247</v>
      </c>
      <c r="T97" s="2">
        <f t="shared" si="13"/>
        <v>-0.10072735815883181</v>
      </c>
      <c r="U97" s="2">
        <f t="shared" si="13"/>
        <v>-7.8581929854530011E-2</v>
      </c>
      <c r="V97" s="2">
        <f t="shared" si="13"/>
        <v>-7.9727205286677247E-2</v>
      </c>
      <c r="W97" s="2">
        <f t="shared" si="13"/>
        <v>-0.10526365740143941</v>
      </c>
      <c r="X97" s="2">
        <f t="shared" si="13"/>
        <v>-0.15680504491609079</v>
      </c>
      <c r="Y97" s="2">
        <f t="shared" si="13"/>
        <v>-0.24377791694358636</v>
      </c>
      <c r="Z97" s="2">
        <f t="shared" si="13"/>
        <v>-0.18904198685071977</v>
      </c>
      <c r="AA97" s="2">
        <f t="shared" si="13"/>
        <v>-0.18347205426690624</v>
      </c>
      <c r="AB97" s="2">
        <f t="shared" si="13"/>
        <v>-0.26217059528528353</v>
      </c>
      <c r="AC97" s="2">
        <f t="shared" si="13"/>
        <v>-0.1588129626375</v>
      </c>
      <c r="AD97" s="2">
        <f t="shared" si="13"/>
        <v>-0.10869458110182162</v>
      </c>
      <c r="AE97" s="2">
        <f t="shared" si="13"/>
        <v>-8.0205700505687857E-2</v>
      </c>
      <c r="AF97" s="2">
        <f t="shared" si="13"/>
        <v>-7.7890827374449911E-2</v>
      </c>
      <c r="AG97" s="2">
        <f t="shared" si="13"/>
        <v>-9.6879189586150216E-2</v>
      </c>
      <c r="AH97" s="2">
        <f t="shared" si="13"/>
        <v>-0.14320243324082974</v>
      </c>
      <c r="AI97" s="2">
        <f t="shared" si="13"/>
        <v>-0.23617105427005053</v>
      </c>
      <c r="AJ97" s="2">
        <f t="shared" si="13"/>
        <v>-0.16856849566414486</v>
      </c>
      <c r="AK97" s="2">
        <f t="shared" si="13"/>
        <v>-0.154558461983893</v>
      </c>
      <c r="AL97" s="2">
        <f t="shared" si="13"/>
        <v>-0.30633205320275553</v>
      </c>
      <c r="AM97" s="2">
        <f t="shared" si="13"/>
        <v>-0.14312551092499667</v>
      </c>
      <c r="AN97" s="2">
        <f t="shared" si="13"/>
        <v>-0.11625506455127106</v>
      </c>
      <c r="AO97" s="2">
        <f t="shared" si="13"/>
        <v>-9.0714946825495552E-2</v>
      </c>
      <c r="AP97" s="2">
        <f t="shared" si="13"/>
        <v>-8.8908161041907116E-2</v>
      </c>
      <c r="AQ97" s="2">
        <f t="shared" si="13"/>
        <v>-0.11078408044987884</v>
      </c>
      <c r="AR97" s="2">
        <f t="shared" si="13"/>
        <v>-0.18050268801866159</v>
      </c>
      <c r="AS97" s="2">
        <f t="shared" si="13"/>
        <v>-0.29467844804943039</v>
      </c>
      <c r="AT97" s="2">
        <f t="shared" si="13"/>
        <v>-0.15106145709637486</v>
      </c>
    </row>
    <row r="98" spans="4:46" x14ac:dyDescent="0.35">
      <c r="D98" s="6">
        <f t="shared" si="14"/>
        <v>-7.9555762244123363E-2</v>
      </c>
      <c r="E98" s="2">
        <f t="shared" si="16"/>
        <v>45.721964569574411</v>
      </c>
      <c r="F98" t="s">
        <v>223</v>
      </c>
      <c r="G98" s="2">
        <f t="shared" si="15"/>
        <v>-0.15940612175943289</v>
      </c>
      <c r="H98" s="2">
        <f t="shared" si="13"/>
        <v>-0.2373416507809282</v>
      </c>
      <c r="I98" s="2">
        <f t="shared" si="13"/>
        <v>-0.14236716811841457</v>
      </c>
      <c r="J98" s="2">
        <f t="shared" si="13"/>
        <v>-9.7693580690841261E-2</v>
      </c>
      <c r="K98" s="2">
        <f t="shared" si="13"/>
        <v>-7.991154718587537E-2</v>
      </c>
      <c r="L98" s="2">
        <f t="shared" si="13"/>
        <v>-8.1146943791515352E-2</v>
      </c>
      <c r="M98" s="2">
        <f t="shared" si="13"/>
        <v>-0.10536905650529771</v>
      </c>
      <c r="N98" s="2">
        <f t="shared" si="13"/>
        <v>-0.16063767196058273</v>
      </c>
      <c r="O98" s="2">
        <f t="shared" si="13"/>
        <v>-0.25182216755210418</v>
      </c>
      <c r="P98" s="2">
        <f t="shared" si="13"/>
        <v>-0.1741514737784351</v>
      </c>
      <c r="Q98" s="2">
        <f t="shared" si="13"/>
        <v>-0.18540033695793995</v>
      </c>
      <c r="R98" s="2">
        <f t="shared" si="13"/>
        <v>-0.24599249867449821</v>
      </c>
      <c r="S98" s="2">
        <f t="shared" si="13"/>
        <v>-0.15240418303528247</v>
      </c>
      <c r="T98" s="2">
        <f t="shared" si="13"/>
        <v>-0.10072735815883181</v>
      </c>
      <c r="U98" s="2">
        <f t="shared" si="13"/>
        <v>-7.8581929854530011E-2</v>
      </c>
      <c r="V98" s="2">
        <f t="shared" si="13"/>
        <v>-7.9727205286677247E-2</v>
      </c>
      <c r="W98" s="2">
        <f t="shared" si="13"/>
        <v>-0.10526365740143941</v>
      </c>
      <c r="X98" s="2">
        <f t="shared" si="13"/>
        <v>-0.15680504491609079</v>
      </c>
      <c r="Y98" s="2">
        <f t="shared" si="13"/>
        <v>-0.24377791694358636</v>
      </c>
      <c r="Z98" s="2">
        <f t="shared" si="13"/>
        <v>-0.18904198685071977</v>
      </c>
      <c r="AA98" s="2">
        <f t="shared" si="13"/>
        <v>-0.18347205426690624</v>
      </c>
      <c r="AB98" s="2">
        <f t="shared" si="13"/>
        <v>-0.26217059528528353</v>
      </c>
      <c r="AC98" s="2">
        <f t="shared" si="13"/>
        <v>-0.1588129626375</v>
      </c>
      <c r="AD98" s="2">
        <f t="shared" si="13"/>
        <v>-0.10869458110182162</v>
      </c>
      <c r="AE98" s="2">
        <f t="shared" si="13"/>
        <v>-8.0205700505687857E-2</v>
      </c>
      <c r="AF98" s="2">
        <f t="shared" si="13"/>
        <v>-7.7890827374449911E-2</v>
      </c>
      <c r="AG98" s="2">
        <f t="shared" si="13"/>
        <v>-9.6879189586150216E-2</v>
      </c>
      <c r="AH98" s="2">
        <f t="shared" si="13"/>
        <v>-0.14320243324082974</v>
      </c>
      <c r="AI98" s="2">
        <f t="shared" si="13"/>
        <v>-0.23617105427005053</v>
      </c>
      <c r="AJ98" s="2">
        <f t="shared" si="13"/>
        <v>-0.16856849566414486</v>
      </c>
      <c r="AK98" s="2">
        <f t="shared" si="13"/>
        <v>-0.154558461983893</v>
      </c>
      <c r="AL98" s="2">
        <f t="shared" si="13"/>
        <v>-0.30633205320275553</v>
      </c>
      <c r="AM98" s="2">
        <f t="shared" si="13"/>
        <v>-0.14312551092499667</v>
      </c>
      <c r="AN98" s="2">
        <f t="shared" si="13"/>
        <v>-0.11625506455127106</v>
      </c>
      <c r="AO98" s="2">
        <f t="shared" si="13"/>
        <v>-9.0714946825495552E-2</v>
      </c>
      <c r="AP98" s="2">
        <f t="shared" si="13"/>
        <v>-8.8908161041907116E-2</v>
      </c>
      <c r="AQ98" s="2">
        <f t="shared" si="13"/>
        <v>-0.11078408044987884</v>
      </c>
      <c r="AR98" s="2">
        <f t="shared" si="13"/>
        <v>-0.18050268801866159</v>
      </c>
      <c r="AS98" s="2">
        <f t="shared" si="13"/>
        <v>-0.29467844804943039</v>
      </c>
      <c r="AT98" s="2">
        <f t="shared" si="13"/>
        <v>-0.15106145709637486</v>
      </c>
    </row>
    <row r="99" spans="4:46" x14ac:dyDescent="0.35">
      <c r="D99" s="6">
        <f t="shared" si="14"/>
        <v>-0.10282924823266129</v>
      </c>
      <c r="E99" s="2">
        <f t="shared" si="16"/>
        <v>45.721964569574411</v>
      </c>
      <c r="F99" t="s">
        <v>224</v>
      </c>
      <c r="G99" s="2">
        <f t="shared" si="15"/>
        <v>-0.15940612175943289</v>
      </c>
      <c r="H99" s="2">
        <f t="shared" si="13"/>
        <v>-0.2373416507809282</v>
      </c>
      <c r="I99" s="2">
        <f t="shared" si="13"/>
        <v>-0.14236716811841457</v>
      </c>
      <c r="J99" s="2">
        <f t="shared" si="13"/>
        <v>-9.7693580690841261E-2</v>
      </c>
      <c r="K99" s="2">
        <f t="shared" si="13"/>
        <v>-7.991154718587537E-2</v>
      </c>
      <c r="L99" s="2">
        <f t="shared" si="13"/>
        <v>-8.1146943791515352E-2</v>
      </c>
      <c r="M99" s="2">
        <f t="shared" si="13"/>
        <v>-0.10536905650529771</v>
      </c>
      <c r="N99" s="2">
        <f t="shared" si="13"/>
        <v>-0.16063767196058273</v>
      </c>
      <c r="O99" s="2">
        <f t="shared" si="13"/>
        <v>-0.25182216755210418</v>
      </c>
      <c r="P99" s="2">
        <f t="shared" si="13"/>
        <v>-0.1741514737784351</v>
      </c>
      <c r="Q99" s="2">
        <f t="shared" si="13"/>
        <v>-0.18540033695793995</v>
      </c>
      <c r="R99" s="2">
        <f t="shared" si="13"/>
        <v>-0.24599249867449821</v>
      </c>
      <c r="S99" s="2">
        <f t="shared" si="13"/>
        <v>-0.15240418303528247</v>
      </c>
      <c r="T99" s="2">
        <f t="shared" si="13"/>
        <v>-0.10072735815883181</v>
      </c>
      <c r="U99" s="2">
        <f t="shared" si="13"/>
        <v>-7.8581929854530011E-2</v>
      </c>
      <c r="V99" s="2">
        <f t="shared" si="13"/>
        <v>-7.9727205286677247E-2</v>
      </c>
      <c r="W99" s="2">
        <f t="shared" si="13"/>
        <v>-0.10526365740143941</v>
      </c>
      <c r="X99" s="2">
        <f t="shared" si="13"/>
        <v>-0.15680504491609079</v>
      </c>
      <c r="Y99" s="2">
        <f t="shared" si="13"/>
        <v>-0.24377791694358636</v>
      </c>
      <c r="Z99" s="2">
        <f t="shared" si="13"/>
        <v>-0.18904198685071977</v>
      </c>
      <c r="AA99" s="2">
        <f t="shared" si="13"/>
        <v>-0.18347205426690624</v>
      </c>
      <c r="AB99" s="2">
        <f t="shared" si="13"/>
        <v>-0.26217059528528353</v>
      </c>
      <c r="AC99" s="2">
        <f t="shared" ref="AC99:AR116" si="17">AC$90/2*(($E99/AC$91)+($E99/AC$91)^2)</f>
        <v>-0.1588129626375</v>
      </c>
      <c r="AD99" s="2">
        <f t="shared" si="17"/>
        <v>-0.10869458110182162</v>
      </c>
      <c r="AE99" s="2">
        <f t="shared" si="17"/>
        <v>-8.0205700505687857E-2</v>
      </c>
      <c r="AF99" s="2">
        <f t="shared" si="17"/>
        <v>-7.7890827374449911E-2</v>
      </c>
      <c r="AG99" s="2">
        <f t="shared" si="17"/>
        <v>-9.6879189586150216E-2</v>
      </c>
      <c r="AH99" s="2">
        <f t="shared" si="17"/>
        <v>-0.14320243324082974</v>
      </c>
      <c r="AI99" s="2">
        <f t="shared" si="17"/>
        <v>-0.23617105427005053</v>
      </c>
      <c r="AJ99" s="2">
        <f t="shared" si="17"/>
        <v>-0.16856849566414486</v>
      </c>
      <c r="AK99" s="2">
        <f t="shared" si="17"/>
        <v>-0.154558461983893</v>
      </c>
      <c r="AL99" s="2">
        <f t="shared" si="17"/>
        <v>-0.30633205320275553</v>
      </c>
      <c r="AM99" s="2">
        <f t="shared" si="17"/>
        <v>-0.14312551092499667</v>
      </c>
      <c r="AN99" s="2">
        <f t="shared" si="17"/>
        <v>-0.11625506455127106</v>
      </c>
      <c r="AO99" s="2">
        <f t="shared" si="17"/>
        <v>-9.0714946825495552E-2</v>
      </c>
      <c r="AP99" s="2">
        <f t="shared" si="17"/>
        <v>-8.8908161041907116E-2</v>
      </c>
      <c r="AQ99" s="2">
        <f t="shared" si="17"/>
        <v>-0.11078408044987884</v>
      </c>
      <c r="AR99" s="2">
        <f t="shared" si="17"/>
        <v>-0.18050268801866159</v>
      </c>
      <c r="AS99" s="2">
        <f t="shared" ref="AS99:AT116" si="18">AS$90/2*(($E99/AS$91)+($E99/AS$91)^2)</f>
        <v>-0.29467844804943039</v>
      </c>
      <c r="AT99" s="2">
        <f t="shared" si="18"/>
        <v>-0.15106145709637486</v>
      </c>
    </row>
    <row r="100" spans="4:46" x14ac:dyDescent="0.35">
      <c r="D100" s="6">
        <f t="shared" si="14"/>
        <v>-0.15553213813471198</v>
      </c>
      <c r="E100" s="2">
        <f t="shared" si="16"/>
        <v>45.721964569574411</v>
      </c>
      <c r="F100" t="s">
        <v>225</v>
      </c>
      <c r="G100" s="2">
        <f t="shared" si="15"/>
        <v>-0.15940612175943289</v>
      </c>
      <c r="H100" s="2">
        <f t="shared" si="15"/>
        <v>-0.2373416507809282</v>
      </c>
      <c r="I100" s="2">
        <f t="shared" si="15"/>
        <v>-0.14236716811841457</v>
      </c>
      <c r="J100" s="2">
        <f t="shared" si="15"/>
        <v>-9.7693580690841261E-2</v>
      </c>
      <c r="K100" s="2">
        <f t="shared" si="15"/>
        <v>-7.991154718587537E-2</v>
      </c>
      <c r="L100" s="2">
        <f t="shared" si="15"/>
        <v>-8.1146943791515352E-2</v>
      </c>
      <c r="M100" s="2">
        <f t="shared" si="15"/>
        <v>-0.10536905650529771</v>
      </c>
      <c r="N100" s="2">
        <f t="shared" si="15"/>
        <v>-0.16063767196058273</v>
      </c>
      <c r="O100" s="2">
        <f t="shared" si="15"/>
        <v>-0.25182216755210418</v>
      </c>
      <c r="P100" s="2">
        <f t="shared" si="15"/>
        <v>-0.1741514737784351</v>
      </c>
      <c r="Q100" s="2">
        <f t="shared" si="15"/>
        <v>-0.18540033695793995</v>
      </c>
      <c r="R100" s="2">
        <f t="shared" si="15"/>
        <v>-0.24599249867449821</v>
      </c>
      <c r="S100" s="2">
        <f t="shared" si="15"/>
        <v>-0.15240418303528247</v>
      </c>
      <c r="T100" s="2">
        <f t="shared" si="15"/>
        <v>-0.10072735815883181</v>
      </c>
      <c r="U100" s="2">
        <f t="shared" si="15"/>
        <v>-7.8581929854530011E-2</v>
      </c>
      <c r="V100" s="2">
        <f t="shared" si="15"/>
        <v>-7.9727205286677247E-2</v>
      </c>
      <c r="W100" s="2">
        <f t="shared" ref="W100:AL117" si="19">W$90/2*(($E100/W$91)+($E100/W$91)^2)</f>
        <v>-0.10526365740143941</v>
      </c>
      <c r="X100" s="2">
        <f t="shared" si="19"/>
        <v>-0.15680504491609079</v>
      </c>
      <c r="Y100" s="2">
        <f t="shared" si="19"/>
        <v>-0.24377791694358636</v>
      </c>
      <c r="Z100" s="2">
        <f t="shared" si="19"/>
        <v>-0.18904198685071977</v>
      </c>
      <c r="AA100" s="2">
        <f t="shared" si="19"/>
        <v>-0.18347205426690624</v>
      </c>
      <c r="AB100" s="2">
        <f t="shared" si="19"/>
        <v>-0.26217059528528353</v>
      </c>
      <c r="AC100" s="2">
        <f t="shared" si="19"/>
        <v>-0.1588129626375</v>
      </c>
      <c r="AD100" s="2">
        <f t="shared" si="19"/>
        <v>-0.10869458110182162</v>
      </c>
      <c r="AE100" s="2">
        <f t="shared" si="19"/>
        <v>-8.0205700505687857E-2</v>
      </c>
      <c r="AF100" s="2">
        <f t="shared" si="19"/>
        <v>-7.7890827374449911E-2</v>
      </c>
      <c r="AG100" s="2">
        <f t="shared" si="19"/>
        <v>-9.6879189586150216E-2</v>
      </c>
      <c r="AH100" s="2">
        <f t="shared" si="19"/>
        <v>-0.14320243324082974</v>
      </c>
      <c r="AI100" s="2">
        <f t="shared" si="19"/>
        <v>-0.23617105427005053</v>
      </c>
      <c r="AJ100" s="2">
        <f t="shared" si="19"/>
        <v>-0.16856849566414486</v>
      </c>
      <c r="AK100" s="2">
        <f t="shared" si="19"/>
        <v>-0.154558461983893</v>
      </c>
      <c r="AL100" s="2">
        <f t="shared" si="19"/>
        <v>-0.30633205320275553</v>
      </c>
      <c r="AM100" s="2">
        <f t="shared" si="17"/>
        <v>-0.14312551092499667</v>
      </c>
      <c r="AN100" s="2">
        <f t="shared" si="17"/>
        <v>-0.11625506455127106</v>
      </c>
      <c r="AO100" s="2">
        <f t="shared" si="17"/>
        <v>-9.0714946825495552E-2</v>
      </c>
      <c r="AP100" s="2">
        <f t="shared" si="17"/>
        <v>-8.8908161041907116E-2</v>
      </c>
      <c r="AQ100" s="2">
        <f t="shared" si="17"/>
        <v>-0.11078408044987884</v>
      </c>
      <c r="AR100" s="2">
        <f t="shared" si="17"/>
        <v>-0.18050268801866159</v>
      </c>
      <c r="AS100" s="2">
        <f t="shared" si="18"/>
        <v>-0.29467844804943039</v>
      </c>
      <c r="AT100" s="2">
        <f t="shared" si="18"/>
        <v>-0.15106145709637486</v>
      </c>
    </row>
    <row r="101" spans="4:46" x14ac:dyDescent="0.35">
      <c r="D101" s="6">
        <f t="shared" si="14"/>
        <v>-0.24142057334451347</v>
      </c>
      <c r="E101" s="2">
        <f t="shared" si="16"/>
        <v>45.721964569574411</v>
      </c>
      <c r="F101" t="s">
        <v>226</v>
      </c>
      <c r="G101" s="2">
        <f t="shared" si="15"/>
        <v>-0.15940612175943289</v>
      </c>
      <c r="H101" s="2">
        <f t="shared" si="15"/>
        <v>-0.2373416507809282</v>
      </c>
      <c r="I101" s="2">
        <f t="shared" si="15"/>
        <v>-0.14236716811841457</v>
      </c>
      <c r="J101" s="2">
        <f t="shared" si="15"/>
        <v>-9.7693580690841261E-2</v>
      </c>
      <c r="K101" s="2">
        <f t="shared" si="15"/>
        <v>-7.991154718587537E-2</v>
      </c>
      <c r="L101" s="2">
        <f t="shared" si="15"/>
        <v>-8.1146943791515352E-2</v>
      </c>
      <c r="M101" s="2">
        <f t="shared" si="15"/>
        <v>-0.10536905650529771</v>
      </c>
      <c r="N101" s="2">
        <f t="shared" si="15"/>
        <v>-0.16063767196058273</v>
      </c>
      <c r="O101" s="2">
        <f t="shared" si="15"/>
        <v>-0.25182216755210418</v>
      </c>
      <c r="P101" s="2">
        <f t="shared" si="15"/>
        <v>-0.1741514737784351</v>
      </c>
      <c r="Q101" s="2">
        <f t="shared" si="15"/>
        <v>-0.18540033695793995</v>
      </c>
      <c r="R101" s="2">
        <f t="shared" si="15"/>
        <v>-0.24599249867449821</v>
      </c>
      <c r="S101" s="2">
        <f t="shared" si="15"/>
        <v>-0.15240418303528247</v>
      </c>
      <c r="T101" s="2">
        <f t="shared" si="15"/>
        <v>-0.10072735815883181</v>
      </c>
      <c r="U101" s="2">
        <f t="shared" si="15"/>
        <v>-7.8581929854530011E-2</v>
      </c>
      <c r="V101" s="2">
        <f t="shared" si="15"/>
        <v>-7.9727205286677247E-2</v>
      </c>
      <c r="W101" s="2">
        <f t="shared" si="19"/>
        <v>-0.10526365740143941</v>
      </c>
      <c r="X101" s="2">
        <f t="shared" si="19"/>
        <v>-0.15680504491609079</v>
      </c>
      <c r="Y101" s="2">
        <f t="shared" si="19"/>
        <v>-0.24377791694358636</v>
      </c>
      <c r="Z101" s="2">
        <f t="shared" si="19"/>
        <v>-0.18904198685071977</v>
      </c>
      <c r="AA101" s="2">
        <f t="shared" si="19"/>
        <v>-0.18347205426690624</v>
      </c>
      <c r="AB101" s="2">
        <f t="shared" si="19"/>
        <v>-0.26217059528528353</v>
      </c>
      <c r="AC101" s="2">
        <f t="shared" si="19"/>
        <v>-0.1588129626375</v>
      </c>
      <c r="AD101" s="2">
        <f t="shared" si="19"/>
        <v>-0.10869458110182162</v>
      </c>
      <c r="AE101" s="2">
        <f t="shared" si="19"/>
        <v>-8.0205700505687857E-2</v>
      </c>
      <c r="AF101" s="2">
        <f t="shared" si="19"/>
        <v>-7.7890827374449911E-2</v>
      </c>
      <c r="AG101" s="2">
        <f t="shared" si="19"/>
        <v>-9.6879189586150216E-2</v>
      </c>
      <c r="AH101" s="2">
        <f t="shared" si="19"/>
        <v>-0.14320243324082974</v>
      </c>
      <c r="AI101" s="2">
        <f t="shared" si="19"/>
        <v>-0.23617105427005053</v>
      </c>
      <c r="AJ101" s="2">
        <f t="shared" si="19"/>
        <v>-0.16856849566414486</v>
      </c>
      <c r="AK101" s="2">
        <f t="shared" si="19"/>
        <v>-0.154558461983893</v>
      </c>
      <c r="AL101" s="2">
        <f t="shared" si="19"/>
        <v>-0.30633205320275553</v>
      </c>
      <c r="AM101" s="2">
        <f t="shared" si="17"/>
        <v>-0.14312551092499667</v>
      </c>
      <c r="AN101" s="2">
        <f t="shared" si="17"/>
        <v>-0.11625506455127106</v>
      </c>
      <c r="AO101" s="2">
        <f t="shared" si="17"/>
        <v>-9.0714946825495552E-2</v>
      </c>
      <c r="AP101" s="2">
        <f t="shared" si="17"/>
        <v>-8.8908161041907116E-2</v>
      </c>
      <c r="AQ101" s="2">
        <f t="shared" si="17"/>
        <v>-0.11078408044987884</v>
      </c>
      <c r="AR101" s="2">
        <f t="shared" si="17"/>
        <v>-0.18050268801866159</v>
      </c>
      <c r="AS101" s="2">
        <f t="shared" si="18"/>
        <v>-0.29467844804943039</v>
      </c>
      <c r="AT101" s="2">
        <f t="shared" si="18"/>
        <v>-0.15106145709637486</v>
      </c>
    </row>
    <row r="102" spans="4:46" x14ac:dyDescent="0.35">
      <c r="D102" s="6">
        <f t="shared" si="14"/>
        <v>-0.30775624714153338</v>
      </c>
      <c r="E102" s="2">
        <f>$E$24</f>
        <v>68.460038347454173</v>
      </c>
      <c r="F102" t="s">
        <v>227</v>
      </c>
      <c r="G102" s="2">
        <f t="shared" si="15"/>
        <v>-0.28651649848041311</v>
      </c>
      <c r="H102" s="2">
        <f t="shared" si="15"/>
        <v>-0.44493128566956003</v>
      </c>
      <c r="I102" s="2">
        <f t="shared" si="15"/>
        <v>-0.26667611547341086</v>
      </c>
      <c r="J102" s="2">
        <f t="shared" si="15"/>
        <v>-0.18292825172691646</v>
      </c>
      <c r="K102" s="2">
        <f t="shared" si="15"/>
        <v>-0.14960269557130848</v>
      </c>
      <c r="L102" s="2">
        <f t="shared" si="15"/>
        <v>-0.15191375269552579</v>
      </c>
      <c r="M102" s="2">
        <f t="shared" si="15"/>
        <v>-0.19731948729572457</v>
      </c>
      <c r="N102" s="2">
        <f t="shared" si="15"/>
        <v>-0.30097530670525097</v>
      </c>
      <c r="O102" s="2">
        <f t="shared" si="15"/>
        <v>-0.47212873958550172</v>
      </c>
      <c r="P102" s="2">
        <f t="shared" si="15"/>
        <v>-0.31303969235085549</v>
      </c>
      <c r="Q102" s="2">
        <f t="shared" si="15"/>
        <v>-0.33327489486983819</v>
      </c>
      <c r="R102" s="2">
        <f t="shared" si="15"/>
        <v>-0.4557200558344191</v>
      </c>
      <c r="S102" s="2">
        <f t="shared" si="15"/>
        <v>-0.28215499911281205</v>
      </c>
      <c r="T102" s="2">
        <f t="shared" si="15"/>
        <v>-0.18637868682735842</v>
      </c>
      <c r="U102" s="2">
        <f t="shared" si="15"/>
        <v>-0.14539035425076935</v>
      </c>
      <c r="V102" s="2">
        <f t="shared" si="15"/>
        <v>-0.14752150852914284</v>
      </c>
      <c r="W102" s="2">
        <f t="shared" si="19"/>
        <v>-0.19481462256001442</v>
      </c>
      <c r="X102" s="2">
        <f t="shared" si="19"/>
        <v>-0.29032290304477021</v>
      </c>
      <c r="Y102" s="2">
        <f t="shared" si="19"/>
        <v>-0.45160846519875947</v>
      </c>
      <c r="Z102" s="2">
        <f t="shared" si="19"/>
        <v>-0.33984163489217245</v>
      </c>
      <c r="AA102" s="2">
        <f t="shared" si="19"/>
        <v>-0.32982908085338819</v>
      </c>
      <c r="AB102" s="2">
        <f t="shared" si="19"/>
        <v>-0.4892426810985111</v>
      </c>
      <c r="AC102" s="2">
        <f t="shared" si="19"/>
        <v>-0.2961252197231598</v>
      </c>
      <c r="AD102" s="2">
        <f t="shared" si="19"/>
        <v>-0.20259090850897982</v>
      </c>
      <c r="AE102" s="2">
        <f t="shared" si="19"/>
        <v>-0.14943949988890121</v>
      </c>
      <c r="AF102" s="2">
        <f t="shared" si="19"/>
        <v>-0.14512784685814151</v>
      </c>
      <c r="AG102" s="2">
        <f t="shared" si="19"/>
        <v>-0.18055396358975404</v>
      </c>
      <c r="AH102" s="2">
        <f t="shared" si="19"/>
        <v>-0.26698027401920488</v>
      </c>
      <c r="AI102" s="2">
        <f t="shared" si="19"/>
        <v>-0.44060921162971489</v>
      </c>
      <c r="AJ102" s="2">
        <f t="shared" si="19"/>
        <v>-0.30300173653070345</v>
      </c>
      <c r="AK102" s="2">
        <f t="shared" si="19"/>
        <v>-0.27780513203467322</v>
      </c>
      <c r="AL102" s="2">
        <f t="shared" si="19"/>
        <v>-0.58765686490842683</v>
      </c>
      <c r="AM102" s="2">
        <f t="shared" si="17"/>
        <v>-0.27416223576209675</v>
      </c>
      <c r="AN102" s="2">
        <f t="shared" si="17"/>
        <v>-0.22268881985079944</v>
      </c>
      <c r="AO102" s="2">
        <f t="shared" si="17"/>
        <v>-0.1737090297791033</v>
      </c>
      <c r="AP102" s="2">
        <f t="shared" si="17"/>
        <v>-0.17024603911589628</v>
      </c>
      <c r="AQ102" s="2">
        <f t="shared" si="17"/>
        <v>-0.2121970535022232</v>
      </c>
      <c r="AR102" s="2">
        <f t="shared" si="17"/>
        <v>-0.34594356942503429</v>
      </c>
      <c r="AS102" s="2">
        <f t="shared" si="18"/>
        <v>-0.56522734313830858</v>
      </c>
      <c r="AT102" s="2">
        <f t="shared" si="18"/>
        <v>-0.27151647089911696</v>
      </c>
    </row>
    <row r="103" spans="4:46" x14ac:dyDescent="0.35">
      <c r="D103" s="6">
        <f t="shared" si="14"/>
        <v>-0.32742447327864044</v>
      </c>
      <c r="E103" s="2">
        <f>$E$24</f>
        <v>68.460038347454173</v>
      </c>
      <c r="F103" t="s">
        <v>228</v>
      </c>
      <c r="G103" s="2">
        <f t="shared" si="15"/>
        <v>-0.28651649848041311</v>
      </c>
      <c r="H103" s="2">
        <f t="shared" si="15"/>
        <v>-0.44493128566956003</v>
      </c>
      <c r="I103" s="2">
        <f t="shared" si="15"/>
        <v>-0.26667611547341086</v>
      </c>
      <c r="J103" s="2">
        <f t="shared" si="15"/>
        <v>-0.18292825172691646</v>
      </c>
      <c r="K103" s="2">
        <f t="shared" si="15"/>
        <v>-0.14960269557130848</v>
      </c>
      <c r="L103" s="2">
        <f t="shared" si="15"/>
        <v>-0.15191375269552579</v>
      </c>
      <c r="M103" s="2">
        <f t="shared" si="15"/>
        <v>-0.19731948729572457</v>
      </c>
      <c r="N103" s="2">
        <f t="shared" si="15"/>
        <v>-0.30097530670525097</v>
      </c>
      <c r="O103" s="2">
        <f t="shared" si="15"/>
        <v>-0.47212873958550172</v>
      </c>
      <c r="P103" s="2">
        <f t="shared" si="15"/>
        <v>-0.31303969235085549</v>
      </c>
      <c r="Q103" s="2">
        <f t="shared" si="15"/>
        <v>-0.33327489486983819</v>
      </c>
      <c r="R103" s="2">
        <f t="shared" si="15"/>
        <v>-0.4557200558344191</v>
      </c>
      <c r="S103" s="2">
        <f t="shared" si="15"/>
        <v>-0.28215499911281205</v>
      </c>
      <c r="T103" s="2">
        <f t="shared" si="15"/>
        <v>-0.18637868682735842</v>
      </c>
      <c r="U103" s="2">
        <f t="shared" si="15"/>
        <v>-0.14539035425076935</v>
      </c>
      <c r="V103" s="2">
        <f t="shared" si="15"/>
        <v>-0.14752150852914284</v>
      </c>
      <c r="W103" s="2">
        <f t="shared" si="19"/>
        <v>-0.19481462256001442</v>
      </c>
      <c r="X103" s="2">
        <f t="shared" si="19"/>
        <v>-0.29032290304477021</v>
      </c>
      <c r="Y103" s="2">
        <f t="shared" si="19"/>
        <v>-0.45160846519875947</v>
      </c>
      <c r="Z103" s="2">
        <f t="shared" si="19"/>
        <v>-0.33984163489217245</v>
      </c>
      <c r="AA103" s="2">
        <f t="shared" si="19"/>
        <v>-0.32982908085338819</v>
      </c>
      <c r="AB103" s="2">
        <f t="shared" si="19"/>
        <v>-0.4892426810985111</v>
      </c>
      <c r="AC103" s="2">
        <f t="shared" si="19"/>
        <v>-0.2961252197231598</v>
      </c>
      <c r="AD103" s="2">
        <f t="shared" si="19"/>
        <v>-0.20259090850897982</v>
      </c>
      <c r="AE103" s="2">
        <f t="shared" si="19"/>
        <v>-0.14943949988890121</v>
      </c>
      <c r="AF103" s="2">
        <f t="shared" si="19"/>
        <v>-0.14512784685814151</v>
      </c>
      <c r="AG103" s="2">
        <f t="shared" si="19"/>
        <v>-0.18055396358975404</v>
      </c>
      <c r="AH103" s="2">
        <f t="shared" si="19"/>
        <v>-0.26698027401920488</v>
      </c>
      <c r="AI103" s="2">
        <f t="shared" si="19"/>
        <v>-0.44060921162971489</v>
      </c>
      <c r="AJ103" s="2">
        <f t="shared" si="19"/>
        <v>-0.30300173653070345</v>
      </c>
      <c r="AK103" s="2">
        <f t="shared" si="19"/>
        <v>-0.27780513203467322</v>
      </c>
      <c r="AL103" s="2">
        <f t="shared" si="19"/>
        <v>-0.58765686490842683</v>
      </c>
      <c r="AM103" s="2">
        <f t="shared" si="17"/>
        <v>-0.27416223576209675</v>
      </c>
      <c r="AN103" s="2">
        <f t="shared" si="17"/>
        <v>-0.22268881985079944</v>
      </c>
      <c r="AO103" s="2">
        <f t="shared" si="17"/>
        <v>-0.1737090297791033</v>
      </c>
      <c r="AP103" s="2">
        <f t="shared" si="17"/>
        <v>-0.17024603911589628</v>
      </c>
      <c r="AQ103" s="2">
        <f t="shared" si="17"/>
        <v>-0.2121970535022232</v>
      </c>
      <c r="AR103" s="2">
        <f t="shared" si="17"/>
        <v>-0.34594356942503429</v>
      </c>
      <c r="AS103" s="2">
        <f t="shared" si="18"/>
        <v>-0.56522734313830858</v>
      </c>
      <c r="AT103" s="2">
        <f t="shared" si="18"/>
        <v>-0.27151647089911696</v>
      </c>
    </row>
    <row r="104" spans="4:46" x14ac:dyDescent="0.35">
      <c r="D104" s="6">
        <f t="shared" si="14"/>
        <v>-0.28195086884209197</v>
      </c>
      <c r="E104" s="2">
        <f>$E$26</f>
        <v>51.334786385014993</v>
      </c>
      <c r="F104" t="s">
        <v>229</v>
      </c>
      <c r="G104" s="2">
        <f t="shared" si="15"/>
        <v>-0.18782912006883476</v>
      </c>
      <c r="H104" s="2">
        <f t="shared" si="15"/>
        <v>-0.28305448522061921</v>
      </c>
      <c r="I104" s="2">
        <f t="shared" si="15"/>
        <v>-0.16974838906537307</v>
      </c>
      <c r="J104" s="2">
        <f t="shared" si="15"/>
        <v>-0.1164703719813729</v>
      </c>
      <c r="K104" s="2">
        <f t="shared" si="15"/>
        <v>-9.5265203788168953E-2</v>
      </c>
      <c r="L104" s="2">
        <f t="shared" si="15"/>
        <v>-9.6737640191171065E-2</v>
      </c>
      <c r="M104" s="2">
        <f t="shared" si="15"/>
        <v>-0.12562462391288462</v>
      </c>
      <c r="N104" s="2">
        <f t="shared" si="15"/>
        <v>-0.19154683082617782</v>
      </c>
      <c r="O104" s="2">
        <f t="shared" si="15"/>
        <v>-0.30033355671244966</v>
      </c>
      <c r="P104" s="2">
        <f t="shared" si="15"/>
        <v>-0.20520733460447871</v>
      </c>
      <c r="Q104" s="2">
        <f t="shared" si="15"/>
        <v>-0.21846498686437299</v>
      </c>
      <c r="R104" s="2">
        <f t="shared" si="15"/>
        <v>-0.29236671178238915</v>
      </c>
      <c r="S104" s="2">
        <f t="shared" si="15"/>
        <v>-0.18110090408002258</v>
      </c>
      <c r="T104" s="2">
        <f t="shared" si="15"/>
        <v>-0.11967443426966536</v>
      </c>
      <c r="U104" s="2">
        <f t="shared" si="15"/>
        <v>-9.3361169095129773E-2</v>
      </c>
      <c r="V104" s="2">
        <f t="shared" si="15"/>
        <v>-9.4724098427553041E-2</v>
      </c>
      <c r="W104" s="2">
        <f t="shared" si="19"/>
        <v>-0.12507185139919852</v>
      </c>
      <c r="X104" s="2">
        <f t="shared" si="19"/>
        <v>-0.18633418179998637</v>
      </c>
      <c r="Y104" s="2">
        <f t="shared" si="19"/>
        <v>-0.28973299100253708</v>
      </c>
      <c r="Z104" s="2">
        <f t="shared" si="19"/>
        <v>-0.22275989467509841</v>
      </c>
      <c r="AA104" s="2">
        <f t="shared" si="19"/>
        <v>-0.21619659750834561</v>
      </c>
      <c r="AB104" s="2">
        <f t="shared" si="19"/>
        <v>-0.31225205183406918</v>
      </c>
      <c r="AC104" s="2">
        <f t="shared" si="19"/>
        <v>-0.18910609575485349</v>
      </c>
      <c r="AD104" s="2">
        <f t="shared" si="19"/>
        <v>-0.12941245178659588</v>
      </c>
      <c r="AE104" s="2">
        <f t="shared" si="19"/>
        <v>-9.5483735586338853E-2</v>
      </c>
      <c r="AF104" s="2">
        <f t="shared" si="19"/>
        <v>-9.2728176192747952E-2</v>
      </c>
      <c r="AG104" s="2">
        <f t="shared" si="19"/>
        <v>-0.11534223814624105</v>
      </c>
      <c r="AH104" s="2">
        <f t="shared" si="19"/>
        <v>-0.17051099691159208</v>
      </c>
      <c r="AI104" s="2">
        <f t="shared" si="19"/>
        <v>-0.28126460881437521</v>
      </c>
      <c r="AJ104" s="2">
        <f t="shared" si="19"/>
        <v>-0.19862830418093966</v>
      </c>
      <c r="AK104" s="2">
        <f t="shared" si="19"/>
        <v>-0.18211743158938407</v>
      </c>
      <c r="AL104" s="2">
        <f t="shared" si="19"/>
        <v>-0.36781171652328992</v>
      </c>
      <c r="AM104" s="2">
        <f t="shared" si="17"/>
        <v>-0.17177531884311914</v>
      </c>
      <c r="AN104" s="2">
        <f t="shared" si="17"/>
        <v>-0.13952576044694501</v>
      </c>
      <c r="AO104" s="2">
        <f t="shared" si="17"/>
        <v>-0.10886270709140415</v>
      </c>
      <c r="AP104" s="2">
        <f t="shared" si="17"/>
        <v>-0.10669387738415351</v>
      </c>
      <c r="AQ104" s="2">
        <f t="shared" si="17"/>
        <v>-0.13295743378096636</v>
      </c>
      <c r="AR104" s="2">
        <f t="shared" si="17"/>
        <v>-0.2166684342353338</v>
      </c>
      <c r="AS104" s="2">
        <f t="shared" si="18"/>
        <v>-0.35380564579914237</v>
      </c>
      <c r="AT104" s="2">
        <f t="shared" si="18"/>
        <v>-0.17799630896236893</v>
      </c>
    </row>
    <row r="105" spans="4:46" x14ac:dyDescent="0.35">
      <c r="D105" s="6">
        <f t="shared" si="14"/>
        <v>-0.17638015495239942</v>
      </c>
      <c r="E105" s="2">
        <f t="shared" ref="E105:E111" si="20">$E$26</f>
        <v>51.334786385014993</v>
      </c>
      <c r="F105" t="s">
        <v>230</v>
      </c>
      <c r="G105" s="2">
        <f t="shared" si="15"/>
        <v>-0.18782912006883476</v>
      </c>
      <c r="H105" s="2">
        <f t="shared" si="15"/>
        <v>-0.28305448522061921</v>
      </c>
      <c r="I105" s="2">
        <f t="shared" si="15"/>
        <v>-0.16974838906537307</v>
      </c>
      <c r="J105" s="2">
        <f t="shared" si="15"/>
        <v>-0.1164703719813729</v>
      </c>
      <c r="K105" s="2">
        <f t="shared" si="15"/>
        <v>-9.5265203788168953E-2</v>
      </c>
      <c r="L105" s="2">
        <f t="shared" si="15"/>
        <v>-9.6737640191171065E-2</v>
      </c>
      <c r="M105" s="2">
        <f t="shared" si="15"/>
        <v>-0.12562462391288462</v>
      </c>
      <c r="N105" s="2">
        <f t="shared" si="15"/>
        <v>-0.19154683082617782</v>
      </c>
      <c r="O105" s="2">
        <f t="shared" si="15"/>
        <v>-0.30033355671244966</v>
      </c>
      <c r="P105" s="2">
        <f t="shared" si="15"/>
        <v>-0.20520733460447871</v>
      </c>
      <c r="Q105" s="2">
        <f t="shared" si="15"/>
        <v>-0.21846498686437299</v>
      </c>
      <c r="R105" s="2">
        <f t="shared" si="15"/>
        <v>-0.29236671178238915</v>
      </c>
      <c r="S105" s="2">
        <f t="shared" si="15"/>
        <v>-0.18110090408002258</v>
      </c>
      <c r="T105" s="2">
        <f t="shared" si="15"/>
        <v>-0.11967443426966536</v>
      </c>
      <c r="U105" s="2">
        <f t="shared" si="15"/>
        <v>-9.3361169095129773E-2</v>
      </c>
      <c r="V105" s="2">
        <f t="shared" si="15"/>
        <v>-9.4724098427553041E-2</v>
      </c>
      <c r="W105" s="2">
        <f t="shared" si="19"/>
        <v>-0.12507185139919852</v>
      </c>
      <c r="X105" s="2">
        <f t="shared" si="19"/>
        <v>-0.18633418179998637</v>
      </c>
      <c r="Y105" s="2">
        <f t="shared" si="19"/>
        <v>-0.28973299100253708</v>
      </c>
      <c r="Z105" s="2">
        <f t="shared" si="19"/>
        <v>-0.22275989467509841</v>
      </c>
      <c r="AA105" s="2">
        <f t="shared" si="19"/>
        <v>-0.21619659750834561</v>
      </c>
      <c r="AB105" s="2">
        <f t="shared" si="19"/>
        <v>-0.31225205183406918</v>
      </c>
      <c r="AC105" s="2">
        <f t="shared" si="19"/>
        <v>-0.18910609575485349</v>
      </c>
      <c r="AD105" s="2">
        <f t="shared" si="19"/>
        <v>-0.12941245178659588</v>
      </c>
      <c r="AE105" s="2">
        <f t="shared" si="19"/>
        <v>-9.5483735586338853E-2</v>
      </c>
      <c r="AF105" s="2">
        <f t="shared" si="19"/>
        <v>-9.2728176192747952E-2</v>
      </c>
      <c r="AG105" s="2">
        <f t="shared" si="19"/>
        <v>-0.11534223814624105</v>
      </c>
      <c r="AH105" s="2">
        <f t="shared" si="19"/>
        <v>-0.17051099691159208</v>
      </c>
      <c r="AI105" s="2">
        <f t="shared" si="19"/>
        <v>-0.28126460881437521</v>
      </c>
      <c r="AJ105" s="2">
        <f t="shared" si="19"/>
        <v>-0.19862830418093966</v>
      </c>
      <c r="AK105" s="2">
        <f t="shared" si="19"/>
        <v>-0.18211743158938407</v>
      </c>
      <c r="AL105" s="2">
        <f t="shared" si="19"/>
        <v>-0.36781171652328992</v>
      </c>
      <c r="AM105" s="2">
        <f t="shared" si="17"/>
        <v>-0.17177531884311914</v>
      </c>
      <c r="AN105" s="2">
        <f t="shared" si="17"/>
        <v>-0.13952576044694501</v>
      </c>
      <c r="AO105" s="2">
        <f t="shared" si="17"/>
        <v>-0.10886270709140415</v>
      </c>
      <c r="AP105" s="2">
        <f t="shared" si="17"/>
        <v>-0.10669387738415351</v>
      </c>
      <c r="AQ105" s="2">
        <f t="shared" si="17"/>
        <v>-0.13295743378096636</v>
      </c>
      <c r="AR105" s="2">
        <f t="shared" si="17"/>
        <v>-0.2166684342353338</v>
      </c>
      <c r="AS105" s="2">
        <f t="shared" si="18"/>
        <v>-0.35380564579914237</v>
      </c>
      <c r="AT105" s="2">
        <f t="shared" si="18"/>
        <v>-0.17799630896236893</v>
      </c>
    </row>
    <row r="106" spans="4:46" x14ac:dyDescent="0.35">
      <c r="D106" s="6">
        <f t="shared" si="14"/>
        <v>-0.1175326604393948</v>
      </c>
      <c r="E106" s="2">
        <f t="shared" si="20"/>
        <v>51.334786385014993</v>
      </c>
      <c r="F106" t="s">
        <v>231</v>
      </c>
      <c r="G106" s="2">
        <f t="shared" si="15"/>
        <v>-0.18782912006883476</v>
      </c>
      <c r="H106" s="2">
        <f t="shared" si="15"/>
        <v>-0.28305448522061921</v>
      </c>
      <c r="I106" s="2">
        <f t="shared" si="15"/>
        <v>-0.16974838906537307</v>
      </c>
      <c r="J106" s="2">
        <f t="shared" si="15"/>
        <v>-0.1164703719813729</v>
      </c>
      <c r="K106" s="2">
        <f t="shared" si="15"/>
        <v>-9.5265203788168953E-2</v>
      </c>
      <c r="L106" s="2">
        <f t="shared" si="15"/>
        <v>-9.6737640191171065E-2</v>
      </c>
      <c r="M106" s="2">
        <f t="shared" si="15"/>
        <v>-0.12562462391288462</v>
      </c>
      <c r="N106" s="2">
        <f t="shared" si="15"/>
        <v>-0.19154683082617782</v>
      </c>
      <c r="O106" s="2">
        <f t="shared" si="15"/>
        <v>-0.30033355671244966</v>
      </c>
      <c r="P106" s="2">
        <f t="shared" si="15"/>
        <v>-0.20520733460447871</v>
      </c>
      <c r="Q106" s="2">
        <f t="shared" si="15"/>
        <v>-0.21846498686437299</v>
      </c>
      <c r="R106" s="2">
        <f t="shared" si="15"/>
        <v>-0.29236671178238915</v>
      </c>
      <c r="S106" s="2">
        <f t="shared" si="15"/>
        <v>-0.18110090408002258</v>
      </c>
      <c r="T106" s="2">
        <f t="shared" si="15"/>
        <v>-0.11967443426966536</v>
      </c>
      <c r="U106" s="2">
        <f t="shared" si="15"/>
        <v>-9.3361169095129773E-2</v>
      </c>
      <c r="V106" s="2">
        <f t="shared" si="15"/>
        <v>-9.4724098427553041E-2</v>
      </c>
      <c r="W106" s="2">
        <f t="shared" si="19"/>
        <v>-0.12507185139919852</v>
      </c>
      <c r="X106" s="2">
        <f t="shared" si="19"/>
        <v>-0.18633418179998637</v>
      </c>
      <c r="Y106" s="2">
        <f t="shared" si="19"/>
        <v>-0.28973299100253708</v>
      </c>
      <c r="Z106" s="2">
        <f t="shared" si="19"/>
        <v>-0.22275989467509841</v>
      </c>
      <c r="AA106" s="2">
        <f t="shared" si="19"/>
        <v>-0.21619659750834561</v>
      </c>
      <c r="AB106" s="2">
        <f t="shared" si="19"/>
        <v>-0.31225205183406918</v>
      </c>
      <c r="AC106" s="2">
        <f t="shared" si="19"/>
        <v>-0.18910609575485349</v>
      </c>
      <c r="AD106" s="2">
        <f t="shared" si="19"/>
        <v>-0.12941245178659588</v>
      </c>
      <c r="AE106" s="2">
        <f t="shared" si="19"/>
        <v>-9.5483735586338853E-2</v>
      </c>
      <c r="AF106" s="2">
        <f t="shared" si="19"/>
        <v>-9.2728176192747952E-2</v>
      </c>
      <c r="AG106" s="2">
        <f t="shared" si="19"/>
        <v>-0.11534223814624105</v>
      </c>
      <c r="AH106" s="2">
        <f t="shared" si="19"/>
        <v>-0.17051099691159208</v>
      </c>
      <c r="AI106" s="2">
        <f t="shared" si="19"/>
        <v>-0.28126460881437521</v>
      </c>
      <c r="AJ106" s="2">
        <f t="shared" si="19"/>
        <v>-0.19862830418093966</v>
      </c>
      <c r="AK106" s="2">
        <f t="shared" si="19"/>
        <v>-0.18211743158938407</v>
      </c>
      <c r="AL106" s="2">
        <f t="shared" si="19"/>
        <v>-0.36781171652328992</v>
      </c>
      <c r="AM106" s="2">
        <f t="shared" si="17"/>
        <v>-0.17177531884311914</v>
      </c>
      <c r="AN106" s="2">
        <f t="shared" si="17"/>
        <v>-0.13952576044694501</v>
      </c>
      <c r="AO106" s="2">
        <f t="shared" si="17"/>
        <v>-0.10886270709140415</v>
      </c>
      <c r="AP106" s="2">
        <f t="shared" si="17"/>
        <v>-0.10669387738415351</v>
      </c>
      <c r="AQ106" s="2">
        <f t="shared" si="17"/>
        <v>-0.13295743378096636</v>
      </c>
      <c r="AR106" s="2">
        <f t="shared" si="17"/>
        <v>-0.2166684342353338</v>
      </c>
      <c r="AS106" s="2">
        <f t="shared" si="18"/>
        <v>-0.35380564579914237</v>
      </c>
      <c r="AT106" s="2">
        <f t="shared" si="18"/>
        <v>-0.17799630896236893</v>
      </c>
    </row>
    <row r="107" spans="4:46" x14ac:dyDescent="0.35">
      <c r="D107" s="6">
        <f t="shared" si="14"/>
        <v>-9.180390873183078E-2</v>
      </c>
      <c r="E107" s="2">
        <f t="shared" si="20"/>
        <v>51.334786385014993</v>
      </c>
      <c r="F107" t="s">
        <v>232</v>
      </c>
      <c r="G107" s="2">
        <f t="shared" si="15"/>
        <v>-0.18782912006883476</v>
      </c>
      <c r="H107" s="2">
        <f t="shared" si="15"/>
        <v>-0.28305448522061921</v>
      </c>
      <c r="I107" s="2">
        <f t="shared" si="15"/>
        <v>-0.16974838906537307</v>
      </c>
      <c r="J107" s="2">
        <f t="shared" si="15"/>
        <v>-0.1164703719813729</v>
      </c>
      <c r="K107" s="2">
        <f t="shared" si="15"/>
        <v>-9.5265203788168953E-2</v>
      </c>
      <c r="L107" s="2">
        <f t="shared" si="15"/>
        <v>-9.6737640191171065E-2</v>
      </c>
      <c r="M107" s="2">
        <f t="shared" si="15"/>
        <v>-0.12562462391288462</v>
      </c>
      <c r="N107" s="2">
        <f t="shared" si="15"/>
        <v>-0.19154683082617782</v>
      </c>
      <c r="O107" s="2">
        <f t="shared" si="15"/>
        <v>-0.30033355671244966</v>
      </c>
      <c r="P107" s="2">
        <f t="shared" si="15"/>
        <v>-0.20520733460447871</v>
      </c>
      <c r="Q107" s="2">
        <f t="shared" si="15"/>
        <v>-0.21846498686437299</v>
      </c>
      <c r="R107" s="2">
        <f t="shared" si="15"/>
        <v>-0.29236671178238915</v>
      </c>
      <c r="S107" s="2">
        <f t="shared" si="15"/>
        <v>-0.18110090408002258</v>
      </c>
      <c r="T107" s="2">
        <f t="shared" si="15"/>
        <v>-0.11967443426966536</v>
      </c>
      <c r="U107" s="2">
        <f t="shared" si="15"/>
        <v>-9.3361169095129773E-2</v>
      </c>
      <c r="V107" s="2">
        <f t="shared" si="15"/>
        <v>-9.4724098427553041E-2</v>
      </c>
      <c r="W107" s="2">
        <f t="shared" si="19"/>
        <v>-0.12507185139919852</v>
      </c>
      <c r="X107" s="2">
        <f t="shared" si="19"/>
        <v>-0.18633418179998637</v>
      </c>
      <c r="Y107" s="2">
        <f t="shared" si="19"/>
        <v>-0.28973299100253708</v>
      </c>
      <c r="Z107" s="2">
        <f t="shared" si="19"/>
        <v>-0.22275989467509841</v>
      </c>
      <c r="AA107" s="2">
        <f t="shared" si="19"/>
        <v>-0.21619659750834561</v>
      </c>
      <c r="AB107" s="2">
        <f t="shared" si="19"/>
        <v>-0.31225205183406918</v>
      </c>
      <c r="AC107" s="2">
        <f t="shared" si="19"/>
        <v>-0.18910609575485349</v>
      </c>
      <c r="AD107" s="2">
        <f t="shared" si="19"/>
        <v>-0.12941245178659588</v>
      </c>
      <c r="AE107" s="2">
        <f t="shared" si="19"/>
        <v>-9.5483735586338853E-2</v>
      </c>
      <c r="AF107" s="2">
        <f t="shared" si="19"/>
        <v>-9.2728176192747952E-2</v>
      </c>
      <c r="AG107" s="2">
        <f t="shared" si="19"/>
        <v>-0.11534223814624105</v>
      </c>
      <c r="AH107" s="2">
        <f t="shared" si="19"/>
        <v>-0.17051099691159208</v>
      </c>
      <c r="AI107" s="2">
        <f t="shared" si="19"/>
        <v>-0.28126460881437521</v>
      </c>
      <c r="AJ107" s="2">
        <f t="shared" si="19"/>
        <v>-0.19862830418093966</v>
      </c>
      <c r="AK107" s="2">
        <f t="shared" si="19"/>
        <v>-0.18211743158938407</v>
      </c>
      <c r="AL107" s="2">
        <f t="shared" si="19"/>
        <v>-0.36781171652328992</v>
      </c>
      <c r="AM107" s="2">
        <f t="shared" si="17"/>
        <v>-0.17177531884311914</v>
      </c>
      <c r="AN107" s="2">
        <f t="shared" si="17"/>
        <v>-0.13952576044694501</v>
      </c>
      <c r="AO107" s="2">
        <f t="shared" si="17"/>
        <v>-0.10886270709140415</v>
      </c>
      <c r="AP107" s="2">
        <f t="shared" si="17"/>
        <v>-0.10669387738415351</v>
      </c>
      <c r="AQ107" s="2">
        <f t="shared" si="17"/>
        <v>-0.13295743378096636</v>
      </c>
      <c r="AR107" s="2">
        <f t="shared" si="17"/>
        <v>-0.2166684342353338</v>
      </c>
      <c r="AS107" s="2">
        <f t="shared" si="18"/>
        <v>-0.35380564579914237</v>
      </c>
      <c r="AT107" s="2">
        <f t="shared" si="18"/>
        <v>-0.17799630896236893</v>
      </c>
    </row>
    <row r="108" spans="4:46" x14ac:dyDescent="0.35">
      <c r="D108" s="6">
        <f t="shared" si="14"/>
        <v>-9.3028852518548311E-2</v>
      </c>
      <c r="E108" s="2">
        <f t="shared" si="20"/>
        <v>51.334786385014993</v>
      </c>
      <c r="F108" t="s">
        <v>233</v>
      </c>
      <c r="G108" s="2">
        <f t="shared" si="15"/>
        <v>-0.18782912006883476</v>
      </c>
      <c r="H108" s="2">
        <f t="shared" si="15"/>
        <v>-0.28305448522061921</v>
      </c>
      <c r="I108" s="2">
        <f t="shared" si="15"/>
        <v>-0.16974838906537307</v>
      </c>
      <c r="J108" s="2">
        <f t="shared" si="15"/>
        <v>-0.1164703719813729</v>
      </c>
      <c r="K108" s="2">
        <f t="shared" si="15"/>
        <v>-9.5265203788168953E-2</v>
      </c>
      <c r="L108" s="2">
        <f t="shared" si="15"/>
        <v>-9.6737640191171065E-2</v>
      </c>
      <c r="M108" s="2">
        <f t="shared" si="15"/>
        <v>-0.12562462391288462</v>
      </c>
      <c r="N108" s="2">
        <f t="shared" si="15"/>
        <v>-0.19154683082617782</v>
      </c>
      <c r="O108" s="2">
        <f t="shared" si="15"/>
        <v>-0.30033355671244966</v>
      </c>
      <c r="P108" s="2">
        <f t="shared" si="15"/>
        <v>-0.20520733460447871</v>
      </c>
      <c r="Q108" s="2">
        <f t="shared" si="15"/>
        <v>-0.21846498686437299</v>
      </c>
      <c r="R108" s="2">
        <f t="shared" si="15"/>
        <v>-0.29236671178238915</v>
      </c>
      <c r="S108" s="2">
        <f t="shared" si="15"/>
        <v>-0.18110090408002258</v>
      </c>
      <c r="T108" s="2">
        <f t="shared" si="15"/>
        <v>-0.11967443426966536</v>
      </c>
      <c r="U108" s="2">
        <f t="shared" si="15"/>
        <v>-9.3361169095129773E-2</v>
      </c>
      <c r="V108" s="2">
        <f t="shared" si="15"/>
        <v>-9.4724098427553041E-2</v>
      </c>
      <c r="W108" s="2">
        <f t="shared" si="19"/>
        <v>-0.12507185139919852</v>
      </c>
      <c r="X108" s="2">
        <f t="shared" si="19"/>
        <v>-0.18633418179998637</v>
      </c>
      <c r="Y108" s="2">
        <f t="shared" si="19"/>
        <v>-0.28973299100253708</v>
      </c>
      <c r="Z108" s="2">
        <f t="shared" si="19"/>
        <v>-0.22275989467509841</v>
      </c>
      <c r="AA108" s="2">
        <f t="shared" si="19"/>
        <v>-0.21619659750834561</v>
      </c>
      <c r="AB108" s="2">
        <f t="shared" si="19"/>
        <v>-0.31225205183406918</v>
      </c>
      <c r="AC108" s="2">
        <f t="shared" si="19"/>
        <v>-0.18910609575485349</v>
      </c>
      <c r="AD108" s="2">
        <f t="shared" si="19"/>
        <v>-0.12941245178659588</v>
      </c>
      <c r="AE108" s="2">
        <f t="shared" si="19"/>
        <v>-9.5483735586338853E-2</v>
      </c>
      <c r="AF108" s="2">
        <f t="shared" si="19"/>
        <v>-9.2728176192747952E-2</v>
      </c>
      <c r="AG108" s="2">
        <f t="shared" si="19"/>
        <v>-0.11534223814624105</v>
      </c>
      <c r="AH108" s="2">
        <f t="shared" si="19"/>
        <v>-0.17051099691159208</v>
      </c>
      <c r="AI108" s="2">
        <f t="shared" si="19"/>
        <v>-0.28126460881437521</v>
      </c>
      <c r="AJ108" s="2">
        <f t="shared" si="19"/>
        <v>-0.19862830418093966</v>
      </c>
      <c r="AK108" s="2">
        <f t="shared" si="19"/>
        <v>-0.18211743158938407</v>
      </c>
      <c r="AL108" s="2">
        <f t="shared" si="19"/>
        <v>-0.36781171652328992</v>
      </c>
      <c r="AM108" s="2">
        <f t="shared" si="17"/>
        <v>-0.17177531884311914</v>
      </c>
      <c r="AN108" s="2">
        <f t="shared" si="17"/>
        <v>-0.13952576044694501</v>
      </c>
      <c r="AO108" s="2">
        <f t="shared" si="17"/>
        <v>-0.10886270709140415</v>
      </c>
      <c r="AP108" s="2">
        <f t="shared" si="17"/>
        <v>-0.10669387738415351</v>
      </c>
      <c r="AQ108" s="2">
        <f t="shared" si="17"/>
        <v>-0.13295743378096636</v>
      </c>
      <c r="AR108" s="2">
        <f t="shared" si="17"/>
        <v>-0.2166684342353338</v>
      </c>
      <c r="AS108" s="2">
        <f t="shared" si="18"/>
        <v>-0.35380564579914237</v>
      </c>
      <c r="AT108" s="2">
        <f t="shared" si="18"/>
        <v>-0.17799630896236893</v>
      </c>
    </row>
    <row r="109" spans="4:46" x14ac:dyDescent="0.35">
      <c r="D109" s="6">
        <f t="shared" si="14"/>
        <v>-0.12243454965069722</v>
      </c>
      <c r="E109" s="2">
        <f t="shared" si="20"/>
        <v>51.334786385014993</v>
      </c>
      <c r="F109" t="s">
        <v>234</v>
      </c>
      <c r="G109" s="2">
        <f t="shared" si="15"/>
        <v>-0.18782912006883476</v>
      </c>
      <c r="H109" s="2">
        <f t="shared" si="15"/>
        <v>-0.28305448522061921</v>
      </c>
      <c r="I109" s="2">
        <f t="shared" si="15"/>
        <v>-0.16974838906537307</v>
      </c>
      <c r="J109" s="2">
        <f t="shared" si="15"/>
        <v>-0.1164703719813729</v>
      </c>
      <c r="K109" s="2">
        <f t="shared" si="15"/>
        <v>-9.5265203788168953E-2</v>
      </c>
      <c r="L109" s="2">
        <f t="shared" si="15"/>
        <v>-9.6737640191171065E-2</v>
      </c>
      <c r="M109" s="2">
        <f t="shared" si="15"/>
        <v>-0.12562462391288462</v>
      </c>
      <c r="N109" s="2">
        <f t="shared" si="15"/>
        <v>-0.19154683082617782</v>
      </c>
      <c r="O109" s="2">
        <f t="shared" si="15"/>
        <v>-0.30033355671244966</v>
      </c>
      <c r="P109" s="2">
        <f t="shared" si="15"/>
        <v>-0.20520733460447871</v>
      </c>
      <c r="Q109" s="2">
        <f t="shared" si="15"/>
        <v>-0.21846498686437299</v>
      </c>
      <c r="R109" s="2">
        <f t="shared" si="15"/>
        <v>-0.29236671178238915</v>
      </c>
      <c r="S109" s="2">
        <f t="shared" si="15"/>
        <v>-0.18110090408002258</v>
      </c>
      <c r="T109" s="2">
        <f t="shared" si="15"/>
        <v>-0.11967443426966536</v>
      </c>
      <c r="U109" s="2">
        <f t="shared" si="15"/>
        <v>-9.3361169095129773E-2</v>
      </c>
      <c r="V109" s="2">
        <f t="shared" si="15"/>
        <v>-9.4724098427553041E-2</v>
      </c>
      <c r="W109" s="2">
        <f t="shared" si="19"/>
        <v>-0.12507185139919852</v>
      </c>
      <c r="X109" s="2">
        <f t="shared" si="19"/>
        <v>-0.18633418179998637</v>
      </c>
      <c r="Y109" s="2">
        <f t="shared" si="19"/>
        <v>-0.28973299100253708</v>
      </c>
      <c r="Z109" s="2">
        <f t="shared" si="19"/>
        <v>-0.22275989467509841</v>
      </c>
      <c r="AA109" s="2">
        <f t="shared" si="19"/>
        <v>-0.21619659750834561</v>
      </c>
      <c r="AB109" s="2">
        <f t="shared" si="19"/>
        <v>-0.31225205183406918</v>
      </c>
      <c r="AC109" s="2">
        <f t="shared" si="19"/>
        <v>-0.18910609575485349</v>
      </c>
      <c r="AD109" s="2">
        <f t="shared" si="19"/>
        <v>-0.12941245178659588</v>
      </c>
      <c r="AE109" s="2">
        <f t="shared" si="19"/>
        <v>-9.5483735586338853E-2</v>
      </c>
      <c r="AF109" s="2">
        <f t="shared" si="19"/>
        <v>-9.2728176192747952E-2</v>
      </c>
      <c r="AG109" s="2">
        <f t="shared" si="19"/>
        <v>-0.11534223814624105</v>
      </c>
      <c r="AH109" s="2">
        <f t="shared" si="19"/>
        <v>-0.17051099691159208</v>
      </c>
      <c r="AI109" s="2">
        <f t="shared" si="19"/>
        <v>-0.28126460881437521</v>
      </c>
      <c r="AJ109" s="2">
        <f t="shared" si="19"/>
        <v>-0.19862830418093966</v>
      </c>
      <c r="AK109" s="2">
        <f t="shared" si="19"/>
        <v>-0.18211743158938407</v>
      </c>
      <c r="AL109" s="2">
        <f t="shared" si="19"/>
        <v>-0.36781171652328992</v>
      </c>
      <c r="AM109" s="2">
        <f t="shared" si="17"/>
        <v>-0.17177531884311914</v>
      </c>
      <c r="AN109" s="2">
        <f t="shared" si="17"/>
        <v>-0.13952576044694501</v>
      </c>
      <c r="AO109" s="2">
        <f t="shared" si="17"/>
        <v>-0.10886270709140415</v>
      </c>
      <c r="AP109" s="2">
        <f t="shared" si="17"/>
        <v>-0.10669387738415351</v>
      </c>
      <c r="AQ109" s="2">
        <f t="shared" si="17"/>
        <v>-0.13295743378096636</v>
      </c>
      <c r="AR109" s="2">
        <f t="shared" si="17"/>
        <v>-0.2166684342353338</v>
      </c>
      <c r="AS109" s="2">
        <f t="shared" si="18"/>
        <v>-0.35380564579914237</v>
      </c>
      <c r="AT109" s="2">
        <f t="shared" si="18"/>
        <v>-0.17799630896236893</v>
      </c>
    </row>
    <row r="110" spans="4:46" x14ac:dyDescent="0.35">
      <c r="D110" s="6">
        <f t="shared" si="14"/>
        <v>-0.18128655873968674</v>
      </c>
      <c r="E110" s="2">
        <f t="shared" si="20"/>
        <v>51.334786385014993</v>
      </c>
      <c r="F110" t="s">
        <v>235</v>
      </c>
      <c r="G110" s="2">
        <f t="shared" si="15"/>
        <v>-0.18782912006883476</v>
      </c>
      <c r="H110" s="2">
        <f t="shared" si="15"/>
        <v>-0.28305448522061921</v>
      </c>
      <c r="I110" s="2">
        <f t="shared" si="15"/>
        <v>-0.16974838906537307</v>
      </c>
      <c r="J110" s="2">
        <f t="shared" si="15"/>
        <v>-0.1164703719813729</v>
      </c>
      <c r="K110" s="2">
        <f t="shared" si="15"/>
        <v>-9.5265203788168953E-2</v>
      </c>
      <c r="L110" s="2">
        <f t="shared" si="15"/>
        <v>-9.6737640191171065E-2</v>
      </c>
      <c r="M110" s="2">
        <f t="shared" si="15"/>
        <v>-0.12562462391288462</v>
      </c>
      <c r="N110" s="2">
        <f t="shared" si="15"/>
        <v>-0.19154683082617782</v>
      </c>
      <c r="O110" s="2">
        <f t="shared" si="15"/>
        <v>-0.30033355671244966</v>
      </c>
      <c r="P110" s="2">
        <f t="shared" si="15"/>
        <v>-0.20520733460447871</v>
      </c>
      <c r="Q110" s="2">
        <f t="shared" si="15"/>
        <v>-0.21846498686437299</v>
      </c>
      <c r="R110" s="2">
        <f t="shared" si="15"/>
        <v>-0.29236671178238915</v>
      </c>
      <c r="S110" s="2">
        <f t="shared" si="15"/>
        <v>-0.18110090408002258</v>
      </c>
      <c r="T110" s="2">
        <f t="shared" si="15"/>
        <v>-0.11967443426966536</v>
      </c>
      <c r="U110" s="2">
        <f t="shared" si="15"/>
        <v>-9.3361169095129773E-2</v>
      </c>
      <c r="V110" s="2">
        <f t="shared" si="15"/>
        <v>-9.4724098427553041E-2</v>
      </c>
      <c r="W110" s="2">
        <f t="shared" si="19"/>
        <v>-0.12507185139919852</v>
      </c>
      <c r="X110" s="2">
        <f t="shared" si="19"/>
        <v>-0.18633418179998637</v>
      </c>
      <c r="Y110" s="2">
        <f t="shared" si="19"/>
        <v>-0.28973299100253708</v>
      </c>
      <c r="Z110" s="2">
        <f t="shared" si="19"/>
        <v>-0.22275989467509841</v>
      </c>
      <c r="AA110" s="2">
        <f t="shared" si="19"/>
        <v>-0.21619659750834561</v>
      </c>
      <c r="AB110" s="2">
        <f t="shared" si="19"/>
        <v>-0.31225205183406918</v>
      </c>
      <c r="AC110" s="2">
        <f t="shared" si="19"/>
        <v>-0.18910609575485349</v>
      </c>
      <c r="AD110" s="2">
        <f t="shared" si="19"/>
        <v>-0.12941245178659588</v>
      </c>
      <c r="AE110" s="2">
        <f t="shared" si="19"/>
        <v>-9.5483735586338853E-2</v>
      </c>
      <c r="AF110" s="2">
        <f t="shared" si="19"/>
        <v>-9.2728176192747952E-2</v>
      </c>
      <c r="AG110" s="2">
        <f t="shared" si="19"/>
        <v>-0.11534223814624105</v>
      </c>
      <c r="AH110" s="2">
        <f t="shared" si="19"/>
        <v>-0.17051099691159208</v>
      </c>
      <c r="AI110" s="2">
        <f t="shared" si="19"/>
        <v>-0.28126460881437521</v>
      </c>
      <c r="AJ110" s="2">
        <f t="shared" si="19"/>
        <v>-0.19862830418093966</v>
      </c>
      <c r="AK110" s="2">
        <f t="shared" si="19"/>
        <v>-0.18211743158938407</v>
      </c>
      <c r="AL110" s="2">
        <f t="shared" si="19"/>
        <v>-0.36781171652328992</v>
      </c>
      <c r="AM110" s="2">
        <f t="shared" si="17"/>
        <v>-0.17177531884311914</v>
      </c>
      <c r="AN110" s="2">
        <f t="shared" si="17"/>
        <v>-0.13952576044694501</v>
      </c>
      <c r="AO110" s="2">
        <f t="shared" si="17"/>
        <v>-0.10886270709140415</v>
      </c>
      <c r="AP110" s="2">
        <f t="shared" si="17"/>
        <v>-0.10669387738415351</v>
      </c>
      <c r="AQ110" s="2">
        <f t="shared" si="17"/>
        <v>-0.13295743378096636</v>
      </c>
      <c r="AR110" s="2">
        <f t="shared" si="17"/>
        <v>-0.2166684342353338</v>
      </c>
      <c r="AS110" s="2">
        <f t="shared" si="18"/>
        <v>-0.35380564579914237</v>
      </c>
      <c r="AT110" s="2">
        <f t="shared" si="18"/>
        <v>-0.17799630896236893</v>
      </c>
    </row>
    <row r="111" spans="4:46" x14ac:dyDescent="0.35">
      <c r="D111" s="6">
        <f t="shared" si="14"/>
        <v>-0.27949375635717327</v>
      </c>
      <c r="E111" s="2">
        <f t="shared" si="20"/>
        <v>51.334786385014993</v>
      </c>
      <c r="F111" t="s">
        <v>236</v>
      </c>
      <c r="G111" s="2">
        <f t="shared" si="15"/>
        <v>-0.18782912006883476</v>
      </c>
      <c r="H111" s="2">
        <f t="shared" si="15"/>
        <v>-0.28305448522061921</v>
      </c>
      <c r="I111" s="2">
        <f t="shared" si="15"/>
        <v>-0.16974838906537307</v>
      </c>
      <c r="J111" s="2">
        <f t="shared" si="15"/>
        <v>-0.1164703719813729</v>
      </c>
      <c r="K111" s="2">
        <f t="shared" si="15"/>
        <v>-9.5265203788168953E-2</v>
      </c>
      <c r="L111" s="2">
        <f t="shared" si="15"/>
        <v>-9.6737640191171065E-2</v>
      </c>
      <c r="M111" s="2">
        <f t="shared" si="15"/>
        <v>-0.12562462391288462</v>
      </c>
      <c r="N111" s="2">
        <f t="shared" si="15"/>
        <v>-0.19154683082617782</v>
      </c>
      <c r="O111" s="2">
        <f t="shared" si="15"/>
        <v>-0.30033355671244966</v>
      </c>
      <c r="P111" s="2">
        <f t="shared" si="15"/>
        <v>-0.20520733460447871</v>
      </c>
      <c r="Q111" s="2">
        <f t="shared" si="15"/>
        <v>-0.21846498686437299</v>
      </c>
      <c r="R111" s="2">
        <f t="shared" si="15"/>
        <v>-0.29236671178238915</v>
      </c>
      <c r="S111" s="2">
        <f t="shared" si="15"/>
        <v>-0.18110090408002258</v>
      </c>
      <c r="T111" s="2">
        <f t="shared" si="15"/>
        <v>-0.11967443426966536</v>
      </c>
      <c r="U111" s="2">
        <f t="shared" si="15"/>
        <v>-9.3361169095129773E-2</v>
      </c>
      <c r="V111" s="2">
        <f t="shared" si="15"/>
        <v>-9.4724098427553041E-2</v>
      </c>
      <c r="W111" s="2">
        <f t="shared" si="19"/>
        <v>-0.12507185139919852</v>
      </c>
      <c r="X111" s="2">
        <f t="shared" si="19"/>
        <v>-0.18633418179998637</v>
      </c>
      <c r="Y111" s="2">
        <f t="shared" si="19"/>
        <v>-0.28973299100253708</v>
      </c>
      <c r="Z111" s="2">
        <f t="shared" si="19"/>
        <v>-0.22275989467509841</v>
      </c>
      <c r="AA111" s="2">
        <f t="shared" si="19"/>
        <v>-0.21619659750834561</v>
      </c>
      <c r="AB111" s="2">
        <f t="shared" si="19"/>
        <v>-0.31225205183406918</v>
      </c>
      <c r="AC111" s="2">
        <f t="shared" si="19"/>
        <v>-0.18910609575485349</v>
      </c>
      <c r="AD111" s="2">
        <f t="shared" si="19"/>
        <v>-0.12941245178659588</v>
      </c>
      <c r="AE111" s="2">
        <f t="shared" si="19"/>
        <v>-9.5483735586338853E-2</v>
      </c>
      <c r="AF111" s="2">
        <f t="shared" si="19"/>
        <v>-9.2728176192747952E-2</v>
      </c>
      <c r="AG111" s="2">
        <f t="shared" si="19"/>
        <v>-0.11534223814624105</v>
      </c>
      <c r="AH111" s="2">
        <f t="shared" si="19"/>
        <v>-0.17051099691159208</v>
      </c>
      <c r="AI111" s="2">
        <f t="shared" si="19"/>
        <v>-0.28126460881437521</v>
      </c>
      <c r="AJ111" s="2">
        <f t="shared" si="19"/>
        <v>-0.19862830418093966</v>
      </c>
      <c r="AK111" s="2">
        <f t="shared" si="19"/>
        <v>-0.18211743158938407</v>
      </c>
      <c r="AL111" s="2">
        <f t="shared" si="19"/>
        <v>-0.36781171652328992</v>
      </c>
      <c r="AM111" s="2">
        <f t="shared" si="17"/>
        <v>-0.17177531884311914</v>
      </c>
      <c r="AN111" s="2">
        <f t="shared" si="17"/>
        <v>-0.13952576044694501</v>
      </c>
      <c r="AO111" s="2">
        <f t="shared" si="17"/>
        <v>-0.10886270709140415</v>
      </c>
      <c r="AP111" s="2">
        <f t="shared" si="17"/>
        <v>-0.10669387738415351</v>
      </c>
      <c r="AQ111" s="2">
        <f t="shared" si="17"/>
        <v>-0.13295743378096636</v>
      </c>
      <c r="AR111" s="2">
        <f t="shared" si="17"/>
        <v>-0.2166684342353338</v>
      </c>
      <c r="AS111" s="2">
        <f t="shared" si="18"/>
        <v>-0.35380564579914237</v>
      </c>
      <c r="AT111" s="2">
        <f t="shared" si="18"/>
        <v>-0.17799630896236893</v>
      </c>
    </row>
    <row r="112" spans="4:46" x14ac:dyDescent="0.35">
      <c r="D112" s="6">
        <f t="shared" si="14"/>
        <v>-0.33357203343345149</v>
      </c>
      <c r="E112" s="2">
        <f>$E$24</f>
        <v>68.460038347454173</v>
      </c>
      <c r="F112" t="s">
        <v>237</v>
      </c>
      <c r="G112" s="2">
        <f t="shared" si="15"/>
        <v>-0.28651649848041311</v>
      </c>
      <c r="H112" s="2">
        <f t="shared" si="15"/>
        <v>-0.44493128566956003</v>
      </c>
      <c r="I112" s="2">
        <f t="shared" si="15"/>
        <v>-0.26667611547341086</v>
      </c>
      <c r="J112" s="2">
        <f t="shared" si="15"/>
        <v>-0.18292825172691646</v>
      </c>
      <c r="K112" s="2">
        <f t="shared" si="15"/>
        <v>-0.14960269557130848</v>
      </c>
      <c r="L112" s="2">
        <f t="shared" si="15"/>
        <v>-0.15191375269552579</v>
      </c>
      <c r="M112" s="2">
        <f t="shared" si="15"/>
        <v>-0.19731948729572457</v>
      </c>
      <c r="N112" s="2">
        <f t="shared" si="15"/>
        <v>-0.30097530670525097</v>
      </c>
      <c r="O112" s="2">
        <f t="shared" si="15"/>
        <v>-0.47212873958550172</v>
      </c>
      <c r="P112" s="2">
        <f t="shared" si="15"/>
        <v>-0.31303969235085549</v>
      </c>
      <c r="Q112" s="2">
        <f t="shared" si="15"/>
        <v>-0.33327489486983819</v>
      </c>
      <c r="R112" s="2">
        <f t="shared" si="15"/>
        <v>-0.4557200558344191</v>
      </c>
      <c r="S112" s="2">
        <f t="shared" si="15"/>
        <v>-0.28215499911281205</v>
      </c>
      <c r="T112" s="2">
        <f t="shared" si="15"/>
        <v>-0.18637868682735842</v>
      </c>
      <c r="U112" s="2">
        <f t="shared" si="15"/>
        <v>-0.14539035425076935</v>
      </c>
      <c r="V112" s="2">
        <f t="shared" si="15"/>
        <v>-0.14752150852914284</v>
      </c>
      <c r="W112" s="2">
        <f t="shared" si="19"/>
        <v>-0.19481462256001442</v>
      </c>
      <c r="X112" s="2">
        <f t="shared" si="19"/>
        <v>-0.29032290304477021</v>
      </c>
      <c r="Y112" s="2">
        <f t="shared" si="19"/>
        <v>-0.45160846519875947</v>
      </c>
      <c r="Z112" s="2">
        <f t="shared" si="19"/>
        <v>-0.33984163489217245</v>
      </c>
      <c r="AA112" s="2">
        <f t="shared" si="19"/>
        <v>-0.32982908085338819</v>
      </c>
      <c r="AB112" s="2">
        <f t="shared" si="19"/>
        <v>-0.4892426810985111</v>
      </c>
      <c r="AC112" s="2">
        <f t="shared" si="19"/>
        <v>-0.2961252197231598</v>
      </c>
      <c r="AD112" s="2">
        <f t="shared" si="19"/>
        <v>-0.20259090850897982</v>
      </c>
      <c r="AE112" s="2">
        <f t="shared" si="19"/>
        <v>-0.14943949988890121</v>
      </c>
      <c r="AF112" s="2">
        <f t="shared" si="19"/>
        <v>-0.14512784685814151</v>
      </c>
      <c r="AG112" s="2">
        <f t="shared" si="19"/>
        <v>-0.18055396358975404</v>
      </c>
      <c r="AH112" s="2">
        <f t="shared" si="19"/>
        <v>-0.26698027401920488</v>
      </c>
      <c r="AI112" s="2">
        <f t="shared" si="19"/>
        <v>-0.44060921162971489</v>
      </c>
      <c r="AJ112" s="2">
        <f t="shared" si="19"/>
        <v>-0.30300173653070345</v>
      </c>
      <c r="AK112" s="2">
        <f t="shared" si="19"/>
        <v>-0.27780513203467322</v>
      </c>
      <c r="AL112" s="2">
        <f t="shared" si="19"/>
        <v>-0.58765686490842683</v>
      </c>
      <c r="AM112" s="2">
        <f t="shared" si="17"/>
        <v>-0.27416223576209675</v>
      </c>
      <c r="AN112" s="2">
        <f t="shared" si="17"/>
        <v>-0.22268881985079944</v>
      </c>
      <c r="AO112" s="2">
        <f t="shared" si="17"/>
        <v>-0.1737090297791033</v>
      </c>
      <c r="AP112" s="2">
        <f t="shared" si="17"/>
        <v>-0.17024603911589628</v>
      </c>
      <c r="AQ112" s="2">
        <f t="shared" si="17"/>
        <v>-0.2121970535022232</v>
      </c>
      <c r="AR112" s="2">
        <f t="shared" si="17"/>
        <v>-0.34594356942503429</v>
      </c>
      <c r="AS112" s="2">
        <f t="shared" si="18"/>
        <v>-0.56522734313830858</v>
      </c>
      <c r="AT112" s="2">
        <f t="shared" si="18"/>
        <v>-0.27151647089911696</v>
      </c>
    </row>
    <row r="113" spans="4:46" x14ac:dyDescent="0.35">
      <c r="D113" s="6">
        <f t="shared" si="14"/>
        <v>-0.32373622053243323</v>
      </c>
      <c r="E113" s="2">
        <f>$E$24</f>
        <v>68.460038347454173</v>
      </c>
      <c r="F113" t="s">
        <v>238</v>
      </c>
      <c r="G113" s="2">
        <f t="shared" si="15"/>
        <v>-0.28651649848041311</v>
      </c>
      <c r="H113" s="2">
        <f t="shared" si="15"/>
        <v>-0.44493128566956003</v>
      </c>
      <c r="I113" s="2">
        <f t="shared" si="15"/>
        <v>-0.26667611547341086</v>
      </c>
      <c r="J113" s="2">
        <f t="shared" si="15"/>
        <v>-0.18292825172691646</v>
      </c>
      <c r="K113" s="2">
        <f t="shared" si="15"/>
        <v>-0.14960269557130848</v>
      </c>
      <c r="L113" s="2">
        <f t="shared" si="15"/>
        <v>-0.15191375269552579</v>
      </c>
      <c r="M113" s="2">
        <f t="shared" si="15"/>
        <v>-0.19731948729572457</v>
      </c>
      <c r="N113" s="2">
        <f t="shared" si="15"/>
        <v>-0.30097530670525097</v>
      </c>
      <c r="O113" s="2">
        <f t="shared" si="15"/>
        <v>-0.47212873958550172</v>
      </c>
      <c r="P113" s="2">
        <f t="shared" si="15"/>
        <v>-0.31303969235085549</v>
      </c>
      <c r="Q113" s="2">
        <f t="shared" si="15"/>
        <v>-0.33327489486983819</v>
      </c>
      <c r="R113" s="2">
        <f t="shared" si="15"/>
        <v>-0.4557200558344191</v>
      </c>
      <c r="S113" s="2">
        <f t="shared" si="15"/>
        <v>-0.28215499911281205</v>
      </c>
      <c r="T113" s="2">
        <f t="shared" si="15"/>
        <v>-0.18637868682735842</v>
      </c>
      <c r="U113" s="2">
        <f t="shared" si="15"/>
        <v>-0.14539035425076935</v>
      </c>
      <c r="V113" s="2">
        <f t="shared" si="15"/>
        <v>-0.14752150852914284</v>
      </c>
      <c r="W113" s="2">
        <f t="shared" si="19"/>
        <v>-0.19481462256001442</v>
      </c>
      <c r="X113" s="2">
        <f t="shared" si="19"/>
        <v>-0.29032290304477021</v>
      </c>
      <c r="Y113" s="2">
        <f t="shared" si="19"/>
        <v>-0.45160846519875947</v>
      </c>
      <c r="Z113" s="2">
        <f t="shared" si="19"/>
        <v>-0.33984163489217245</v>
      </c>
      <c r="AA113" s="2">
        <f t="shared" si="19"/>
        <v>-0.32982908085338819</v>
      </c>
      <c r="AB113" s="2">
        <f t="shared" si="19"/>
        <v>-0.4892426810985111</v>
      </c>
      <c r="AC113" s="2">
        <f t="shared" si="19"/>
        <v>-0.2961252197231598</v>
      </c>
      <c r="AD113" s="2">
        <f t="shared" si="19"/>
        <v>-0.20259090850897982</v>
      </c>
      <c r="AE113" s="2">
        <f t="shared" si="19"/>
        <v>-0.14943949988890121</v>
      </c>
      <c r="AF113" s="2">
        <f t="shared" si="19"/>
        <v>-0.14512784685814151</v>
      </c>
      <c r="AG113" s="2">
        <f t="shared" si="19"/>
        <v>-0.18055396358975404</v>
      </c>
      <c r="AH113" s="2">
        <f t="shared" si="19"/>
        <v>-0.26698027401920488</v>
      </c>
      <c r="AI113" s="2">
        <f t="shared" si="19"/>
        <v>-0.44060921162971489</v>
      </c>
      <c r="AJ113" s="2">
        <f t="shared" si="19"/>
        <v>-0.30300173653070345</v>
      </c>
      <c r="AK113" s="2">
        <f t="shared" si="19"/>
        <v>-0.27780513203467322</v>
      </c>
      <c r="AL113" s="2">
        <f t="shared" si="19"/>
        <v>-0.58765686490842683</v>
      </c>
      <c r="AM113" s="2">
        <f t="shared" si="17"/>
        <v>-0.27416223576209675</v>
      </c>
      <c r="AN113" s="2">
        <f t="shared" si="17"/>
        <v>-0.22268881985079944</v>
      </c>
      <c r="AO113" s="2">
        <f t="shared" si="17"/>
        <v>-0.1737090297791033</v>
      </c>
      <c r="AP113" s="2">
        <f t="shared" si="17"/>
        <v>-0.17024603911589628</v>
      </c>
      <c r="AQ113" s="2">
        <f t="shared" si="17"/>
        <v>-0.2121970535022232</v>
      </c>
      <c r="AR113" s="2">
        <f t="shared" si="17"/>
        <v>-0.34594356942503429</v>
      </c>
      <c r="AS113" s="2">
        <f t="shared" si="18"/>
        <v>-0.56522734313830858</v>
      </c>
      <c r="AT113" s="2">
        <f t="shared" si="18"/>
        <v>-0.27151647089911696</v>
      </c>
    </row>
    <row r="114" spans="4:46" x14ac:dyDescent="0.35">
      <c r="D114" s="6">
        <f t="shared" si="14"/>
        <v>-0.2696662497735513</v>
      </c>
      <c r="E114" s="2">
        <f>$E$25</f>
        <v>47.93431769390866</v>
      </c>
      <c r="F114" t="s">
        <v>239</v>
      </c>
      <c r="G114" s="2">
        <f t="shared" si="15"/>
        <v>-0.17037816447163856</v>
      </c>
      <c r="H114" s="2">
        <f t="shared" si="15"/>
        <v>-0.25492703449076348</v>
      </c>
      <c r="I114" s="2">
        <f t="shared" si="15"/>
        <v>-0.15290117021017907</v>
      </c>
      <c r="J114" s="2">
        <f t="shared" si="15"/>
        <v>-0.10491752571768857</v>
      </c>
      <c r="K114" s="2">
        <f t="shared" si="15"/>
        <v>-8.5818608957227815E-2</v>
      </c>
      <c r="L114" s="2">
        <f t="shared" si="15"/>
        <v>-8.7145208000027174E-2</v>
      </c>
      <c r="M114" s="2">
        <f t="shared" si="15"/>
        <v>-0.11316186805481161</v>
      </c>
      <c r="N114" s="2">
        <f t="shared" si="15"/>
        <v>-0.17252869589029965</v>
      </c>
      <c r="O114" s="2">
        <f t="shared" si="15"/>
        <v>-0.2704839751888215</v>
      </c>
      <c r="P114" s="2">
        <f t="shared" si="15"/>
        <v>-0.18613980609153583</v>
      </c>
      <c r="Q114" s="2">
        <f t="shared" si="15"/>
        <v>-0.19816406104599446</v>
      </c>
      <c r="R114" s="2">
        <f t="shared" si="15"/>
        <v>-0.26384903124450443</v>
      </c>
      <c r="S114" s="2">
        <f t="shared" si="15"/>
        <v>-0.16345452698056934</v>
      </c>
      <c r="T114" s="2">
        <f t="shared" si="15"/>
        <v>-0.10802370057744955</v>
      </c>
      <c r="U114" s="2">
        <f t="shared" si="15"/>
        <v>-8.4273315046841296E-2</v>
      </c>
      <c r="V114" s="2">
        <f t="shared" si="15"/>
        <v>-8.5502369060294223E-2</v>
      </c>
      <c r="W114" s="2">
        <f t="shared" si="19"/>
        <v>-0.11289147490082047</v>
      </c>
      <c r="X114" s="2">
        <f t="shared" si="19"/>
        <v>-0.16817586601992648</v>
      </c>
      <c r="Y114" s="2">
        <f t="shared" si="19"/>
        <v>-0.26147308677300596</v>
      </c>
      <c r="Z114" s="2">
        <f t="shared" si="19"/>
        <v>-0.20205781541369039</v>
      </c>
      <c r="AA114" s="2">
        <f t="shared" si="19"/>
        <v>-0.19610442120982166</v>
      </c>
      <c r="AB114" s="2">
        <f t="shared" si="19"/>
        <v>-0.28144343666109417</v>
      </c>
      <c r="AC114" s="2">
        <f t="shared" si="19"/>
        <v>-0.17047140910639619</v>
      </c>
      <c r="AD114" s="2">
        <f t="shared" si="19"/>
        <v>-0.11666820283459323</v>
      </c>
      <c r="AE114" s="2">
        <f t="shared" si="19"/>
        <v>-8.6085872524946511E-2</v>
      </c>
      <c r="AF114" s="2">
        <f t="shared" si="19"/>
        <v>-8.3601384724947089E-2</v>
      </c>
      <c r="AG114" s="2">
        <f t="shared" si="19"/>
        <v>-0.10398505099717188</v>
      </c>
      <c r="AH114" s="2">
        <f t="shared" si="19"/>
        <v>-0.15371237095130486</v>
      </c>
      <c r="AI114" s="2">
        <f t="shared" si="19"/>
        <v>-0.25352475939641095</v>
      </c>
      <c r="AJ114" s="2">
        <f t="shared" si="19"/>
        <v>-0.18017233532320276</v>
      </c>
      <c r="AK114" s="2">
        <f t="shared" si="19"/>
        <v>-0.16519696031016112</v>
      </c>
      <c r="AL114" s="2">
        <f t="shared" si="19"/>
        <v>-0.32994156257743745</v>
      </c>
      <c r="AM114" s="2">
        <f t="shared" si="17"/>
        <v>-0.15412884834854371</v>
      </c>
      <c r="AN114" s="2">
        <f t="shared" si="17"/>
        <v>-0.12519248905802449</v>
      </c>
      <c r="AO114" s="2">
        <f t="shared" si="17"/>
        <v>-9.7685008372556767E-2</v>
      </c>
      <c r="AP114" s="2">
        <f t="shared" si="17"/>
        <v>-9.5739180837375759E-2</v>
      </c>
      <c r="AQ114" s="2">
        <f t="shared" si="17"/>
        <v>-0.11930009128883261</v>
      </c>
      <c r="AR114" s="2">
        <f t="shared" si="17"/>
        <v>-0.19439207565893765</v>
      </c>
      <c r="AS114" s="2">
        <f t="shared" si="18"/>
        <v>-0.31738477789529251</v>
      </c>
      <c r="AT114" s="2">
        <f t="shared" si="18"/>
        <v>-0.16145903963680633</v>
      </c>
    </row>
    <row r="115" spans="4:46" x14ac:dyDescent="0.35">
      <c r="D115" s="6">
        <f t="shared" si="14"/>
        <v>-0.16534212277066501</v>
      </c>
      <c r="E115" s="2">
        <f t="shared" ref="E115:E121" si="21">$E$25</f>
        <v>47.93431769390866</v>
      </c>
      <c r="F115" t="s">
        <v>240</v>
      </c>
      <c r="G115" s="2">
        <f t="shared" si="15"/>
        <v>-0.17037816447163856</v>
      </c>
      <c r="H115" s="2">
        <f t="shared" si="15"/>
        <v>-0.25492703449076348</v>
      </c>
      <c r="I115" s="2">
        <f t="shared" si="15"/>
        <v>-0.15290117021017907</v>
      </c>
      <c r="J115" s="2">
        <f t="shared" si="15"/>
        <v>-0.10491752571768857</v>
      </c>
      <c r="K115" s="2">
        <f t="shared" si="15"/>
        <v>-8.5818608957227815E-2</v>
      </c>
      <c r="L115" s="2">
        <f t="shared" si="15"/>
        <v>-8.7145208000027174E-2</v>
      </c>
      <c r="M115" s="2">
        <f t="shared" si="15"/>
        <v>-0.11316186805481161</v>
      </c>
      <c r="N115" s="2">
        <f t="shared" si="15"/>
        <v>-0.17252869589029965</v>
      </c>
      <c r="O115" s="2">
        <f t="shared" si="15"/>
        <v>-0.2704839751888215</v>
      </c>
      <c r="P115" s="2">
        <f t="shared" ref="P115:AE130" si="22">P$90/2*(($E115/P$91)+($E115/P$91)^2)</f>
        <v>-0.18613980609153583</v>
      </c>
      <c r="Q115" s="2">
        <f t="shared" si="22"/>
        <v>-0.19816406104599446</v>
      </c>
      <c r="R115" s="2">
        <f t="shared" si="22"/>
        <v>-0.26384903124450443</v>
      </c>
      <c r="S115" s="2">
        <f t="shared" si="22"/>
        <v>-0.16345452698056934</v>
      </c>
      <c r="T115" s="2">
        <f t="shared" si="22"/>
        <v>-0.10802370057744955</v>
      </c>
      <c r="U115" s="2">
        <f t="shared" si="22"/>
        <v>-8.4273315046841296E-2</v>
      </c>
      <c r="V115" s="2">
        <f t="shared" si="22"/>
        <v>-8.5502369060294223E-2</v>
      </c>
      <c r="W115" s="2">
        <f t="shared" si="22"/>
        <v>-0.11289147490082047</v>
      </c>
      <c r="X115" s="2">
        <f t="shared" si="22"/>
        <v>-0.16817586601992648</v>
      </c>
      <c r="Y115" s="2">
        <f t="shared" si="22"/>
        <v>-0.26147308677300596</v>
      </c>
      <c r="Z115" s="2">
        <f t="shared" si="22"/>
        <v>-0.20205781541369039</v>
      </c>
      <c r="AA115" s="2">
        <f t="shared" si="22"/>
        <v>-0.19610442120982166</v>
      </c>
      <c r="AB115" s="2">
        <f t="shared" si="22"/>
        <v>-0.28144343666109417</v>
      </c>
      <c r="AC115" s="2">
        <f t="shared" si="22"/>
        <v>-0.17047140910639619</v>
      </c>
      <c r="AD115" s="2">
        <f t="shared" si="22"/>
        <v>-0.11666820283459323</v>
      </c>
      <c r="AE115" s="2">
        <f t="shared" si="22"/>
        <v>-8.6085872524946511E-2</v>
      </c>
      <c r="AF115" s="2">
        <f t="shared" si="19"/>
        <v>-8.3601384724947089E-2</v>
      </c>
      <c r="AG115" s="2">
        <f t="shared" si="19"/>
        <v>-0.10398505099717188</v>
      </c>
      <c r="AH115" s="2">
        <f t="shared" si="19"/>
        <v>-0.15371237095130486</v>
      </c>
      <c r="AI115" s="2">
        <f t="shared" si="19"/>
        <v>-0.25352475939641095</v>
      </c>
      <c r="AJ115" s="2">
        <f t="shared" si="19"/>
        <v>-0.18017233532320276</v>
      </c>
      <c r="AK115" s="2">
        <f t="shared" si="19"/>
        <v>-0.16519696031016112</v>
      </c>
      <c r="AL115" s="2">
        <f t="shared" si="19"/>
        <v>-0.32994156257743745</v>
      </c>
      <c r="AM115" s="2">
        <f t="shared" si="17"/>
        <v>-0.15412884834854371</v>
      </c>
      <c r="AN115" s="2">
        <f t="shared" si="17"/>
        <v>-0.12519248905802449</v>
      </c>
      <c r="AO115" s="2">
        <f t="shared" si="17"/>
        <v>-9.7685008372556767E-2</v>
      </c>
      <c r="AP115" s="2">
        <f t="shared" si="17"/>
        <v>-9.5739180837375759E-2</v>
      </c>
      <c r="AQ115" s="2">
        <f t="shared" si="17"/>
        <v>-0.11930009128883261</v>
      </c>
      <c r="AR115" s="2">
        <f t="shared" si="17"/>
        <v>-0.19439207565893765</v>
      </c>
      <c r="AS115" s="2">
        <f t="shared" si="18"/>
        <v>-0.31738477789529251</v>
      </c>
      <c r="AT115" s="2">
        <f t="shared" si="18"/>
        <v>-0.16145903963680633</v>
      </c>
    </row>
    <row r="116" spans="4:46" x14ac:dyDescent="0.35">
      <c r="D116" s="6">
        <f t="shared" si="14"/>
        <v>-0.11385649023954431</v>
      </c>
      <c r="E116" s="2">
        <f t="shared" si="21"/>
        <v>47.93431769390866</v>
      </c>
      <c r="F116" t="s">
        <v>241</v>
      </c>
      <c r="G116" s="2">
        <f t="shared" ref="G116:V131" si="23">G$90/2*(($E116/G$91)+($E116/G$91)^2)</f>
        <v>-0.17037816447163856</v>
      </c>
      <c r="H116" s="2">
        <f t="shared" si="23"/>
        <v>-0.25492703449076348</v>
      </c>
      <c r="I116" s="2">
        <f t="shared" si="23"/>
        <v>-0.15290117021017907</v>
      </c>
      <c r="J116" s="2">
        <f t="shared" si="23"/>
        <v>-0.10491752571768857</v>
      </c>
      <c r="K116" s="2">
        <f t="shared" si="23"/>
        <v>-8.5818608957227815E-2</v>
      </c>
      <c r="L116" s="2">
        <f t="shared" si="23"/>
        <v>-8.7145208000027174E-2</v>
      </c>
      <c r="M116" s="2">
        <f t="shared" si="23"/>
        <v>-0.11316186805481161</v>
      </c>
      <c r="N116" s="2">
        <f t="shared" si="23"/>
        <v>-0.17252869589029965</v>
      </c>
      <c r="O116" s="2">
        <f t="shared" si="23"/>
        <v>-0.2704839751888215</v>
      </c>
      <c r="P116" s="2">
        <f t="shared" si="23"/>
        <v>-0.18613980609153583</v>
      </c>
      <c r="Q116" s="2">
        <f t="shared" si="23"/>
        <v>-0.19816406104599446</v>
      </c>
      <c r="R116" s="2">
        <f t="shared" si="23"/>
        <v>-0.26384903124450443</v>
      </c>
      <c r="S116" s="2">
        <f t="shared" si="23"/>
        <v>-0.16345452698056934</v>
      </c>
      <c r="T116" s="2">
        <f t="shared" si="23"/>
        <v>-0.10802370057744955</v>
      </c>
      <c r="U116" s="2">
        <f t="shared" si="23"/>
        <v>-8.4273315046841296E-2</v>
      </c>
      <c r="V116" s="2">
        <f t="shared" si="23"/>
        <v>-8.5502369060294223E-2</v>
      </c>
      <c r="W116" s="2">
        <f t="shared" si="22"/>
        <v>-0.11289147490082047</v>
      </c>
      <c r="X116" s="2">
        <f t="shared" si="22"/>
        <v>-0.16817586601992648</v>
      </c>
      <c r="Y116" s="2">
        <f t="shared" si="22"/>
        <v>-0.26147308677300596</v>
      </c>
      <c r="Z116" s="2">
        <f t="shared" si="22"/>
        <v>-0.20205781541369039</v>
      </c>
      <c r="AA116" s="2">
        <f t="shared" si="22"/>
        <v>-0.19610442120982166</v>
      </c>
      <c r="AB116" s="2">
        <f t="shared" si="22"/>
        <v>-0.28144343666109417</v>
      </c>
      <c r="AC116" s="2">
        <f t="shared" si="22"/>
        <v>-0.17047140910639619</v>
      </c>
      <c r="AD116" s="2">
        <f t="shared" si="22"/>
        <v>-0.11666820283459323</v>
      </c>
      <c r="AE116" s="2">
        <f t="shared" si="22"/>
        <v>-8.6085872524946511E-2</v>
      </c>
      <c r="AF116" s="2">
        <f t="shared" si="19"/>
        <v>-8.3601384724947089E-2</v>
      </c>
      <c r="AG116" s="2">
        <f t="shared" si="19"/>
        <v>-0.10398505099717188</v>
      </c>
      <c r="AH116" s="2">
        <f t="shared" si="19"/>
        <v>-0.15371237095130486</v>
      </c>
      <c r="AI116" s="2">
        <f t="shared" si="19"/>
        <v>-0.25352475939641095</v>
      </c>
      <c r="AJ116" s="2">
        <f t="shared" si="19"/>
        <v>-0.18017233532320276</v>
      </c>
      <c r="AK116" s="2">
        <f t="shared" si="19"/>
        <v>-0.16519696031016112</v>
      </c>
      <c r="AL116" s="2">
        <f t="shared" si="19"/>
        <v>-0.32994156257743745</v>
      </c>
      <c r="AM116" s="2">
        <f t="shared" si="17"/>
        <v>-0.15412884834854371</v>
      </c>
      <c r="AN116" s="2">
        <f t="shared" si="17"/>
        <v>-0.12519248905802449</v>
      </c>
      <c r="AO116" s="2">
        <f t="shared" si="17"/>
        <v>-9.7685008372556767E-2</v>
      </c>
      <c r="AP116" s="2">
        <f t="shared" si="17"/>
        <v>-9.5739180837375759E-2</v>
      </c>
      <c r="AQ116" s="2">
        <f t="shared" si="17"/>
        <v>-0.11930009128883261</v>
      </c>
      <c r="AR116" s="2">
        <f t="shared" si="17"/>
        <v>-0.19439207565893765</v>
      </c>
      <c r="AS116" s="2">
        <f t="shared" si="18"/>
        <v>-0.31738477789529251</v>
      </c>
      <c r="AT116" s="2">
        <f t="shared" si="18"/>
        <v>-0.16145903963680633</v>
      </c>
    </row>
    <row r="117" spans="4:46" x14ac:dyDescent="0.35">
      <c r="D117" s="6">
        <f t="shared" si="14"/>
        <v>-8.4454739102612378E-2</v>
      </c>
      <c r="E117" s="2">
        <f t="shared" si="21"/>
        <v>47.93431769390866</v>
      </c>
      <c r="F117" t="s">
        <v>242</v>
      </c>
      <c r="G117" s="2">
        <f t="shared" si="23"/>
        <v>-0.17037816447163856</v>
      </c>
      <c r="H117" s="2">
        <f t="shared" si="23"/>
        <v>-0.25492703449076348</v>
      </c>
      <c r="I117" s="2">
        <f t="shared" si="23"/>
        <v>-0.15290117021017907</v>
      </c>
      <c r="J117" s="2">
        <f t="shared" si="23"/>
        <v>-0.10491752571768857</v>
      </c>
      <c r="K117" s="2">
        <f t="shared" si="23"/>
        <v>-8.5818608957227815E-2</v>
      </c>
      <c r="L117" s="2">
        <f t="shared" si="23"/>
        <v>-8.7145208000027174E-2</v>
      </c>
      <c r="M117" s="2">
        <f t="shared" si="23"/>
        <v>-0.11316186805481161</v>
      </c>
      <c r="N117" s="2">
        <f t="shared" si="23"/>
        <v>-0.17252869589029965</v>
      </c>
      <c r="O117" s="2">
        <f t="shared" si="23"/>
        <v>-0.2704839751888215</v>
      </c>
      <c r="P117" s="2">
        <f t="shared" si="23"/>
        <v>-0.18613980609153583</v>
      </c>
      <c r="Q117" s="2">
        <f t="shared" si="23"/>
        <v>-0.19816406104599446</v>
      </c>
      <c r="R117" s="2">
        <f t="shared" si="23"/>
        <v>-0.26384903124450443</v>
      </c>
      <c r="S117" s="2">
        <f t="shared" si="23"/>
        <v>-0.16345452698056934</v>
      </c>
      <c r="T117" s="2">
        <f t="shared" si="23"/>
        <v>-0.10802370057744955</v>
      </c>
      <c r="U117" s="2">
        <f t="shared" si="23"/>
        <v>-8.4273315046841296E-2</v>
      </c>
      <c r="V117" s="2">
        <f t="shared" si="23"/>
        <v>-8.5502369060294223E-2</v>
      </c>
      <c r="W117" s="2">
        <f t="shared" si="22"/>
        <v>-0.11289147490082047</v>
      </c>
      <c r="X117" s="2">
        <f t="shared" si="22"/>
        <v>-0.16817586601992648</v>
      </c>
      <c r="Y117" s="2">
        <f t="shared" si="22"/>
        <v>-0.26147308677300596</v>
      </c>
      <c r="Z117" s="2">
        <f t="shared" si="22"/>
        <v>-0.20205781541369039</v>
      </c>
      <c r="AA117" s="2">
        <f t="shared" si="22"/>
        <v>-0.19610442120982166</v>
      </c>
      <c r="AB117" s="2">
        <f t="shared" si="22"/>
        <v>-0.28144343666109417</v>
      </c>
      <c r="AC117" s="2">
        <f t="shared" si="22"/>
        <v>-0.17047140910639619</v>
      </c>
      <c r="AD117" s="2">
        <f t="shared" si="22"/>
        <v>-0.11666820283459323</v>
      </c>
      <c r="AE117" s="2">
        <f t="shared" si="22"/>
        <v>-8.6085872524946511E-2</v>
      </c>
      <c r="AF117" s="2">
        <f t="shared" si="19"/>
        <v>-8.3601384724947089E-2</v>
      </c>
      <c r="AG117" s="2">
        <f t="shared" ref="AG117:AT117" si="24">AG$90/2*(($E117/AG$91)+($E117/AG$91)^2)</f>
        <v>-0.10398505099717188</v>
      </c>
      <c r="AH117" s="2">
        <f t="shared" si="24"/>
        <v>-0.15371237095130486</v>
      </c>
      <c r="AI117" s="2">
        <f t="shared" si="24"/>
        <v>-0.25352475939641095</v>
      </c>
      <c r="AJ117" s="2">
        <f t="shared" si="24"/>
        <v>-0.18017233532320276</v>
      </c>
      <c r="AK117" s="2">
        <f t="shared" si="24"/>
        <v>-0.16519696031016112</v>
      </c>
      <c r="AL117" s="2">
        <f t="shared" si="24"/>
        <v>-0.32994156257743745</v>
      </c>
      <c r="AM117" s="2">
        <f t="shared" si="24"/>
        <v>-0.15412884834854371</v>
      </c>
      <c r="AN117" s="2">
        <f t="shared" si="24"/>
        <v>-0.12519248905802449</v>
      </c>
      <c r="AO117" s="2">
        <f t="shared" si="24"/>
        <v>-9.7685008372556767E-2</v>
      </c>
      <c r="AP117" s="2">
        <f t="shared" si="24"/>
        <v>-9.5739180837375759E-2</v>
      </c>
      <c r="AQ117" s="2">
        <f t="shared" si="24"/>
        <v>-0.11930009128883261</v>
      </c>
      <c r="AR117" s="2">
        <f t="shared" si="24"/>
        <v>-0.19439207565893765</v>
      </c>
      <c r="AS117" s="2">
        <f t="shared" si="24"/>
        <v>-0.31738477789529251</v>
      </c>
      <c r="AT117" s="2">
        <f t="shared" si="24"/>
        <v>-0.16145903963680633</v>
      </c>
    </row>
    <row r="118" spans="4:46" x14ac:dyDescent="0.35">
      <c r="D118" s="6">
        <f t="shared" si="14"/>
        <v>-8.2005203720854625E-2</v>
      </c>
      <c r="E118" s="2">
        <f t="shared" si="21"/>
        <v>47.93431769390866</v>
      </c>
      <c r="F118" t="s">
        <v>243</v>
      </c>
      <c r="G118" s="2">
        <f t="shared" si="23"/>
        <v>-0.17037816447163856</v>
      </c>
      <c r="H118" s="2">
        <f t="shared" si="23"/>
        <v>-0.25492703449076348</v>
      </c>
      <c r="I118" s="2">
        <f t="shared" si="23"/>
        <v>-0.15290117021017907</v>
      </c>
      <c r="J118" s="2">
        <f t="shared" si="23"/>
        <v>-0.10491752571768857</v>
      </c>
      <c r="K118" s="2">
        <f t="shared" si="23"/>
        <v>-8.5818608957227815E-2</v>
      </c>
      <c r="L118" s="2">
        <f t="shared" si="23"/>
        <v>-8.7145208000027174E-2</v>
      </c>
      <c r="M118" s="2">
        <f t="shared" si="23"/>
        <v>-0.11316186805481161</v>
      </c>
      <c r="N118" s="2">
        <f t="shared" si="23"/>
        <v>-0.17252869589029965</v>
      </c>
      <c r="O118" s="2">
        <f t="shared" si="23"/>
        <v>-0.2704839751888215</v>
      </c>
      <c r="P118" s="2">
        <f t="shared" si="23"/>
        <v>-0.18613980609153583</v>
      </c>
      <c r="Q118" s="2">
        <f t="shared" si="23"/>
        <v>-0.19816406104599446</v>
      </c>
      <c r="R118" s="2">
        <f t="shared" si="23"/>
        <v>-0.26384903124450443</v>
      </c>
      <c r="S118" s="2">
        <f t="shared" si="23"/>
        <v>-0.16345452698056934</v>
      </c>
      <c r="T118" s="2">
        <f t="shared" si="23"/>
        <v>-0.10802370057744955</v>
      </c>
      <c r="U118" s="2">
        <f t="shared" si="23"/>
        <v>-8.4273315046841296E-2</v>
      </c>
      <c r="V118" s="2">
        <f t="shared" si="23"/>
        <v>-8.5502369060294223E-2</v>
      </c>
      <c r="W118" s="2">
        <f t="shared" si="22"/>
        <v>-0.11289147490082047</v>
      </c>
      <c r="X118" s="2">
        <f t="shared" si="22"/>
        <v>-0.16817586601992648</v>
      </c>
      <c r="Y118" s="2">
        <f t="shared" si="22"/>
        <v>-0.26147308677300596</v>
      </c>
      <c r="Z118" s="2">
        <f t="shared" si="22"/>
        <v>-0.20205781541369039</v>
      </c>
      <c r="AA118" s="2">
        <f t="shared" si="22"/>
        <v>-0.19610442120982166</v>
      </c>
      <c r="AB118" s="2">
        <f t="shared" si="22"/>
        <v>-0.28144343666109417</v>
      </c>
      <c r="AC118" s="2">
        <f t="shared" si="22"/>
        <v>-0.17047140910639619</v>
      </c>
      <c r="AD118" s="2">
        <f t="shared" si="22"/>
        <v>-0.11666820283459323</v>
      </c>
      <c r="AE118" s="2">
        <f t="shared" si="22"/>
        <v>-8.6085872524946511E-2</v>
      </c>
      <c r="AF118" s="2">
        <f t="shared" ref="AF118:AT131" si="25">AF$90/2*(($E118/AF$91)+($E118/AF$91)^2)</f>
        <v>-8.3601384724947089E-2</v>
      </c>
      <c r="AG118" s="2">
        <f t="shared" si="25"/>
        <v>-0.10398505099717188</v>
      </c>
      <c r="AH118" s="2">
        <f t="shared" si="25"/>
        <v>-0.15371237095130486</v>
      </c>
      <c r="AI118" s="2">
        <f t="shared" si="25"/>
        <v>-0.25352475939641095</v>
      </c>
      <c r="AJ118" s="2">
        <f t="shared" si="25"/>
        <v>-0.18017233532320276</v>
      </c>
      <c r="AK118" s="2">
        <f t="shared" si="25"/>
        <v>-0.16519696031016112</v>
      </c>
      <c r="AL118" s="2">
        <f t="shared" si="25"/>
        <v>-0.32994156257743745</v>
      </c>
      <c r="AM118" s="2">
        <f t="shared" si="25"/>
        <v>-0.15412884834854371</v>
      </c>
      <c r="AN118" s="2">
        <f t="shared" si="25"/>
        <v>-0.12519248905802449</v>
      </c>
      <c r="AO118" s="2">
        <f t="shared" si="25"/>
        <v>-9.7685008372556767E-2</v>
      </c>
      <c r="AP118" s="2">
        <f t="shared" si="25"/>
        <v>-9.5739180837375759E-2</v>
      </c>
      <c r="AQ118" s="2">
        <f t="shared" si="25"/>
        <v>-0.11930009128883261</v>
      </c>
      <c r="AR118" s="2">
        <f t="shared" si="25"/>
        <v>-0.19439207565893765</v>
      </c>
      <c r="AS118" s="2">
        <f t="shared" si="25"/>
        <v>-0.31738477789529251</v>
      </c>
      <c r="AT118" s="2">
        <f t="shared" si="25"/>
        <v>-0.16145903963680633</v>
      </c>
    </row>
    <row r="119" spans="4:46" x14ac:dyDescent="0.35">
      <c r="D119" s="6">
        <f t="shared" si="14"/>
        <v>-0.10160411656842869</v>
      </c>
      <c r="E119" s="2">
        <f t="shared" si="21"/>
        <v>47.93431769390866</v>
      </c>
      <c r="F119" t="s">
        <v>244</v>
      </c>
      <c r="G119" s="2">
        <f t="shared" si="23"/>
        <v>-0.17037816447163856</v>
      </c>
      <c r="H119" s="2">
        <f t="shared" si="23"/>
        <v>-0.25492703449076348</v>
      </c>
      <c r="I119" s="2">
        <f t="shared" si="23"/>
        <v>-0.15290117021017907</v>
      </c>
      <c r="J119" s="2">
        <f t="shared" si="23"/>
        <v>-0.10491752571768857</v>
      </c>
      <c r="K119" s="2">
        <f t="shared" si="23"/>
        <v>-8.5818608957227815E-2</v>
      </c>
      <c r="L119" s="2">
        <f t="shared" si="23"/>
        <v>-8.7145208000027174E-2</v>
      </c>
      <c r="M119" s="2">
        <f t="shared" si="23"/>
        <v>-0.11316186805481161</v>
      </c>
      <c r="N119" s="2">
        <f t="shared" si="23"/>
        <v>-0.17252869589029965</v>
      </c>
      <c r="O119" s="2">
        <f t="shared" si="23"/>
        <v>-0.2704839751888215</v>
      </c>
      <c r="P119" s="2">
        <f t="shared" si="23"/>
        <v>-0.18613980609153583</v>
      </c>
      <c r="Q119" s="2">
        <f t="shared" si="23"/>
        <v>-0.19816406104599446</v>
      </c>
      <c r="R119" s="2">
        <f t="shared" si="23"/>
        <v>-0.26384903124450443</v>
      </c>
      <c r="S119" s="2">
        <f t="shared" si="23"/>
        <v>-0.16345452698056934</v>
      </c>
      <c r="T119" s="2">
        <f t="shared" si="23"/>
        <v>-0.10802370057744955</v>
      </c>
      <c r="U119" s="2">
        <f t="shared" si="23"/>
        <v>-8.4273315046841296E-2</v>
      </c>
      <c r="V119" s="2">
        <f t="shared" si="23"/>
        <v>-8.5502369060294223E-2</v>
      </c>
      <c r="W119" s="2">
        <f t="shared" si="22"/>
        <v>-0.11289147490082047</v>
      </c>
      <c r="X119" s="2">
        <f t="shared" si="22"/>
        <v>-0.16817586601992648</v>
      </c>
      <c r="Y119" s="2">
        <f t="shared" si="22"/>
        <v>-0.26147308677300596</v>
      </c>
      <c r="Z119" s="2">
        <f t="shared" si="22"/>
        <v>-0.20205781541369039</v>
      </c>
      <c r="AA119" s="2">
        <f t="shared" si="22"/>
        <v>-0.19610442120982166</v>
      </c>
      <c r="AB119" s="2">
        <f t="shared" si="22"/>
        <v>-0.28144343666109417</v>
      </c>
      <c r="AC119" s="2">
        <f t="shared" si="22"/>
        <v>-0.17047140910639619</v>
      </c>
      <c r="AD119" s="2">
        <f t="shared" si="22"/>
        <v>-0.11666820283459323</v>
      </c>
      <c r="AE119" s="2">
        <f t="shared" si="22"/>
        <v>-8.6085872524946511E-2</v>
      </c>
      <c r="AF119" s="2">
        <f t="shared" si="25"/>
        <v>-8.3601384724947089E-2</v>
      </c>
      <c r="AG119" s="2">
        <f t="shared" si="25"/>
        <v>-0.10398505099717188</v>
      </c>
      <c r="AH119" s="2">
        <f t="shared" si="25"/>
        <v>-0.15371237095130486</v>
      </c>
      <c r="AI119" s="2">
        <f t="shared" si="25"/>
        <v>-0.25352475939641095</v>
      </c>
      <c r="AJ119" s="2">
        <f t="shared" si="25"/>
        <v>-0.18017233532320276</v>
      </c>
      <c r="AK119" s="2">
        <f t="shared" si="25"/>
        <v>-0.16519696031016112</v>
      </c>
      <c r="AL119" s="2">
        <f t="shared" si="25"/>
        <v>-0.32994156257743745</v>
      </c>
      <c r="AM119" s="2">
        <f t="shared" si="25"/>
        <v>-0.15412884834854371</v>
      </c>
      <c r="AN119" s="2">
        <f t="shared" si="25"/>
        <v>-0.12519248905802449</v>
      </c>
      <c r="AO119" s="2">
        <f t="shared" si="25"/>
        <v>-9.7685008372556767E-2</v>
      </c>
      <c r="AP119" s="2">
        <f t="shared" si="25"/>
        <v>-9.5739180837375759E-2</v>
      </c>
      <c r="AQ119" s="2">
        <f t="shared" si="25"/>
        <v>-0.11930009128883261</v>
      </c>
      <c r="AR119" s="2">
        <f t="shared" si="25"/>
        <v>-0.19439207565893765</v>
      </c>
      <c r="AS119" s="2">
        <f t="shared" si="25"/>
        <v>-0.31738477789529251</v>
      </c>
      <c r="AT119" s="2">
        <f t="shared" si="25"/>
        <v>-0.16145903963680633</v>
      </c>
    </row>
    <row r="120" spans="4:46" x14ac:dyDescent="0.35">
      <c r="D120" s="6">
        <f t="shared" si="14"/>
        <v>-0.14940166205513564</v>
      </c>
      <c r="E120" s="2">
        <f t="shared" si="21"/>
        <v>47.93431769390866</v>
      </c>
      <c r="F120" t="s">
        <v>245</v>
      </c>
      <c r="G120" s="2">
        <f t="shared" si="23"/>
        <v>-0.17037816447163856</v>
      </c>
      <c r="H120" s="2">
        <f t="shared" si="23"/>
        <v>-0.25492703449076348</v>
      </c>
      <c r="I120" s="2">
        <f t="shared" si="23"/>
        <v>-0.15290117021017907</v>
      </c>
      <c r="J120" s="2">
        <f t="shared" si="23"/>
        <v>-0.10491752571768857</v>
      </c>
      <c r="K120" s="2">
        <f t="shared" si="23"/>
        <v>-8.5818608957227815E-2</v>
      </c>
      <c r="L120" s="2">
        <f t="shared" si="23"/>
        <v>-8.7145208000027174E-2</v>
      </c>
      <c r="M120" s="2">
        <f t="shared" si="23"/>
        <v>-0.11316186805481161</v>
      </c>
      <c r="N120" s="2">
        <f t="shared" si="23"/>
        <v>-0.17252869589029965</v>
      </c>
      <c r="O120" s="2">
        <f t="shared" si="23"/>
        <v>-0.2704839751888215</v>
      </c>
      <c r="P120" s="2">
        <f t="shared" si="23"/>
        <v>-0.18613980609153583</v>
      </c>
      <c r="Q120" s="2">
        <f t="shared" si="23"/>
        <v>-0.19816406104599446</v>
      </c>
      <c r="R120" s="2">
        <f t="shared" si="23"/>
        <v>-0.26384903124450443</v>
      </c>
      <c r="S120" s="2">
        <f t="shared" si="23"/>
        <v>-0.16345452698056934</v>
      </c>
      <c r="T120" s="2">
        <f t="shared" si="23"/>
        <v>-0.10802370057744955</v>
      </c>
      <c r="U120" s="2">
        <f t="shared" si="23"/>
        <v>-8.4273315046841296E-2</v>
      </c>
      <c r="V120" s="2">
        <f t="shared" si="23"/>
        <v>-8.5502369060294223E-2</v>
      </c>
      <c r="W120" s="2">
        <f t="shared" si="22"/>
        <v>-0.11289147490082047</v>
      </c>
      <c r="X120" s="2">
        <f t="shared" si="22"/>
        <v>-0.16817586601992648</v>
      </c>
      <c r="Y120" s="2">
        <f t="shared" si="22"/>
        <v>-0.26147308677300596</v>
      </c>
      <c r="Z120" s="2">
        <f t="shared" si="22"/>
        <v>-0.20205781541369039</v>
      </c>
      <c r="AA120" s="2">
        <f t="shared" si="22"/>
        <v>-0.19610442120982166</v>
      </c>
      <c r="AB120" s="2">
        <f t="shared" si="22"/>
        <v>-0.28144343666109417</v>
      </c>
      <c r="AC120" s="2">
        <f t="shared" si="22"/>
        <v>-0.17047140910639619</v>
      </c>
      <c r="AD120" s="2">
        <f t="shared" si="22"/>
        <v>-0.11666820283459323</v>
      </c>
      <c r="AE120" s="2">
        <f t="shared" si="22"/>
        <v>-8.6085872524946511E-2</v>
      </c>
      <c r="AF120" s="2">
        <f t="shared" si="25"/>
        <v>-8.3601384724947089E-2</v>
      </c>
      <c r="AG120" s="2">
        <f t="shared" si="25"/>
        <v>-0.10398505099717188</v>
      </c>
      <c r="AH120" s="2">
        <f t="shared" si="25"/>
        <v>-0.15371237095130486</v>
      </c>
      <c r="AI120" s="2">
        <f t="shared" si="25"/>
        <v>-0.25352475939641095</v>
      </c>
      <c r="AJ120" s="2">
        <f t="shared" si="25"/>
        <v>-0.18017233532320276</v>
      </c>
      <c r="AK120" s="2">
        <f t="shared" si="25"/>
        <v>-0.16519696031016112</v>
      </c>
      <c r="AL120" s="2">
        <f t="shared" si="25"/>
        <v>-0.32994156257743745</v>
      </c>
      <c r="AM120" s="2">
        <f t="shared" si="25"/>
        <v>-0.15412884834854371</v>
      </c>
      <c r="AN120" s="2">
        <f t="shared" si="25"/>
        <v>-0.12519248905802449</v>
      </c>
      <c r="AO120" s="2">
        <f t="shared" si="25"/>
        <v>-9.7685008372556767E-2</v>
      </c>
      <c r="AP120" s="2">
        <f t="shared" si="25"/>
        <v>-9.5739180837375759E-2</v>
      </c>
      <c r="AQ120" s="2">
        <f t="shared" si="25"/>
        <v>-0.11930009128883261</v>
      </c>
      <c r="AR120" s="2">
        <f t="shared" si="25"/>
        <v>-0.19439207565893765</v>
      </c>
      <c r="AS120" s="2">
        <f t="shared" si="25"/>
        <v>-0.31738477789529251</v>
      </c>
      <c r="AT120" s="2">
        <f t="shared" si="25"/>
        <v>-0.16145903963680633</v>
      </c>
    </row>
    <row r="121" spans="4:46" x14ac:dyDescent="0.35">
      <c r="D121" s="6">
        <f t="shared" si="14"/>
        <v>-0.24387622415360369</v>
      </c>
      <c r="E121" s="2">
        <f t="shared" si="21"/>
        <v>47.93431769390866</v>
      </c>
      <c r="F121" t="s">
        <v>246</v>
      </c>
      <c r="G121" s="2">
        <f t="shared" si="23"/>
        <v>-0.17037816447163856</v>
      </c>
      <c r="H121" s="2">
        <f t="shared" si="23"/>
        <v>-0.25492703449076348</v>
      </c>
      <c r="I121" s="2">
        <f t="shared" si="23"/>
        <v>-0.15290117021017907</v>
      </c>
      <c r="J121" s="2">
        <f t="shared" si="23"/>
        <v>-0.10491752571768857</v>
      </c>
      <c r="K121" s="2">
        <f t="shared" si="23"/>
        <v>-8.5818608957227815E-2</v>
      </c>
      <c r="L121" s="2">
        <f t="shared" si="23"/>
        <v>-8.7145208000027174E-2</v>
      </c>
      <c r="M121" s="2">
        <f t="shared" si="23"/>
        <v>-0.11316186805481161</v>
      </c>
      <c r="N121" s="2">
        <f t="shared" si="23"/>
        <v>-0.17252869589029965</v>
      </c>
      <c r="O121" s="2">
        <f t="shared" si="23"/>
        <v>-0.2704839751888215</v>
      </c>
      <c r="P121" s="2">
        <f t="shared" si="23"/>
        <v>-0.18613980609153583</v>
      </c>
      <c r="Q121" s="2">
        <f t="shared" si="23"/>
        <v>-0.19816406104599446</v>
      </c>
      <c r="R121" s="2">
        <f t="shared" si="23"/>
        <v>-0.26384903124450443</v>
      </c>
      <c r="S121" s="2">
        <f t="shared" si="23"/>
        <v>-0.16345452698056934</v>
      </c>
      <c r="T121" s="2">
        <f t="shared" si="23"/>
        <v>-0.10802370057744955</v>
      </c>
      <c r="U121" s="2">
        <f t="shared" si="23"/>
        <v>-8.4273315046841296E-2</v>
      </c>
      <c r="V121" s="2">
        <f t="shared" si="23"/>
        <v>-8.5502369060294223E-2</v>
      </c>
      <c r="W121" s="2">
        <f t="shared" si="22"/>
        <v>-0.11289147490082047</v>
      </c>
      <c r="X121" s="2">
        <f t="shared" si="22"/>
        <v>-0.16817586601992648</v>
      </c>
      <c r="Y121" s="2">
        <f t="shared" si="22"/>
        <v>-0.26147308677300596</v>
      </c>
      <c r="Z121" s="2">
        <f t="shared" si="22"/>
        <v>-0.20205781541369039</v>
      </c>
      <c r="AA121" s="2">
        <f t="shared" si="22"/>
        <v>-0.19610442120982166</v>
      </c>
      <c r="AB121" s="2">
        <f t="shared" si="22"/>
        <v>-0.28144343666109417</v>
      </c>
      <c r="AC121" s="2">
        <f t="shared" si="22"/>
        <v>-0.17047140910639619</v>
      </c>
      <c r="AD121" s="2">
        <f t="shared" si="22"/>
        <v>-0.11666820283459323</v>
      </c>
      <c r="AE121" s="2">
        <f t="shared" si="22"/>
        <v>-8.6085872524946511E-2</v>
      </c>
      <c r="AF121" s="2">
        <f t="shared" si="25"/>
        <v>-8.3601384724947089E-2</v>
      </c>
      <c r="AG121" s="2">
        <f t="shared" si="25"/>
        <v>-0.10398505099717188</v>
      </c>
      <c r="AH121" s="2">
        <f t="shared" si="25"/>
        <v>-0.15371237095130486</v>
      </c>
      <c r="AI121" s="2">
        <f t="shared" si="25"/>
        <v>-0.25352475939641095</v>
      </c>
      <c r="AJ121" s="2">
        <f t="shared" si="25"/>
        <v>-0.18017233532320276</v>
      </c>
      <c r="AK121" s="2">
        <f t="shared" si="25"/>
        <v>-0.16519696031016112</v>
      </c>
      <c r="AL121" s="2">
        <f t="shared" si="25"/>
        <v>-0.32994156257743745</v>
      </c>
      <c r="AM121" s="2">
        <f t="shared" si="25"/>
        <v>-0.15412884834854371</v>
      </c>
      <c r="AN121" s="2">
        <f t="shared" si="25"/>
        <v>-0.12519248905802449</v>
      </c>
      <c r="AO121" s="2">
        <f t="shared" si="25"/>
        <v>-9.7685008372556767E-2</v>
      </c>
      <c r="AP121" s="2">
        <f t="shared" si="25"/>
        <v>-9.5739180837375759E-2</v>
      </c>
      <c r="AQ121" s="2">
        <f t="shared" si="25"/>
        <v>-0.11930009128883261</v>
      </c>
      <c r="AR121" s="2">
        <f t="shared" si="25"/>
        <v>-0.19439207565893765</v>
      </c>
      <c r="AS121" s="2">
        <f t="shared" si="25"/>
        <v>-0.31738477789529251</v>
      </c>
      <c r="AT121" s="2">
        <f t="shared" si="25"/>
        <v>-0.16145903963680633</v>
      </c>
    </row>
    <row r="122" spans="4:46" x14ac:dyDescent="0.35">
      <c r="D122" s="6">
        <f t="shared" si="14"/>
        <v>-0.29792439993237546</v>
      </c>
      <c r="E122" s="2">
        <f>$E$24</f>
        <v>68.460038347454173</v>
      </c>
      <c r="F122" t="s">
        <v>247</v>
      </c>
      <c r="G122" s="2">
        <f t="shared" si="23"/>
        <v>-0.28651649848041311</v>
      </c>
      <c r="H122" s="2">
        <f t="shared" si="23"/>
        <v>-0.44493128566956003</v>
      </c>
      <c r="I122" s="2">
        <f t="shared" si="23"/>
        <v>-0.26667611547341086</v>
      </c>
      <c r="J122" s="2">
        <f t="shared" si="23"/>
        <v>-0.18292825172691646</v>
      </c>
      <c r="K122" s="2">
        <f t="shared" si="23"/>
        <v>-0.14960269557130848</v>
      </c>
      <c r="L122" s="2">
        <f t="shared" si="23"/>
        <v>-0.15191375269552579</v>
      </c>
      <c r="M122" s="2">
        <f t="shared" si="23"/>
        <v>-0.19731948729572457</v>
      </c>
      <c r="N122" s="2">
        <f t="shared" si="23"/>
        <v>-0.30097530670525097</v>
      </c>
      <c r="O122" s="2">
        <f t="shared" si="23"/>
        <v>-0.47212873958550172</v>
      </c>
      <c r="P122" s="2">
        <f t="shared" si="23"/>
        <v>-0.31303969235085549</v>
      </c>
      <c r="Q122" s="2">
        <f t="shared" si="23"/>
        <v>-0.33327489486983819</v>
      </c>
      <c r="R122" s="2">
        <f t="shared" si="23"/>
        <v>-0.4557200558344191</v>
      </c>
      <c r="S122" s="2">
        <f t="shared" si="23"/>
        <v>-0.28215499911281205</v>
      </c>
      <c r="T122" s="2">
        <f t="shared" si="23"/>
        <v>-0.18637868682735842</v>
      </c>
      <c r="U122" s="2">
        <f t="shared" si="23"/>
        <v>-0.14539035425076935</v>
      </c>
      <c r="V122" s="2">
        <f t="shared" si="23"/>
        <v>-0.14752150852914284</v>
      </c>
      <c r="W122" s="2">
        <f t="shared" si="22"/>
        <v>-0.19481462256001442</v>
      </c>
      <c r="X122" s="2">
        <f t="shared" si="22"/>
        <v>-0.29032290304477021</v>
      </c>
      <c r="Y122" s="2">
        <f t="shared" si="22"/>
        <v>-0.45160846519875947</v>
      </c>
      <c r="Z122" s="2">
        <f t="shared" si="22"/>
        <v>-0.33984163489217245</v>
      </c>
      <c r="AA122" s="2">
        <f t="shared" si="22"/>
        <v>-0.32982908085338819</v>
      </c>
      <c r="AB122" s="2">
        <f t="shared" si="22"/>
        <v>-0.4892426810985111</v>
      </c>
      <c r="AC122" s="2">
        <f t="shared" si="22"/>
        <v>-0.2961252197231598</v>
      </c>
      <c r="AD122" s="2">
        <f t="shared" si="22"/>
        <v>-0.20259090850897982</v>
      </c>
      <c r="AE122" s="2">
        <f t="shared" si="22"/>
        <v>-0.14943949988890121</v>
      </c>
      <c r="AF122" s="2">
        <f t="shared" si="25"/>
        <v>-0.14512784685814151</v>
      </c>
      <c r="AG122" s="2">
        <f t="shared" si="25"/>
        <v>-0.18055396358975404</v>
      </c>
      <c r="AH122" s="2">
        <f t="shared" si="25"/>
        <v>-0.26698027401920488</v>
      </c>
      <c r="AI122" s="2">
        <f t="shared" si="25"/>
        <v>-0.44060921162971489</v>
      </c>
      <c r="AJ122" s="2">
        <f t="shared" si="25"/>
        <v>-0.30300173653070345</v>
      </c>
      <c r="AK122" s="2">
        <f t="shared" si="25"/>
        <v>-0.27780513203467322</v>
      </c>
      <c r="AL122" s="2">
        <f t="shared" si="25"/>
        <v>-0.58765686490842683</v>
      </c>
      <c r="AM122" s="2">
        <f t="shared" si="25"/>
        <v>-0.27416223576209675</v>
      </c>
      <c r="AN122" s="2">
        <f t="shared" si="25"/>
        <v>-0.22268881985079944</v>
      </c>
      <c r="AO122" s="2">
        <f t="shared" si="25"/>
        <v>-0.1737090297791033</v>
      </c>
      <c r="AP122" s="2">
        <f t="shared" si="25"/>
        <v>-0.17024603911589628</v>
      </c>
      <c r="AQ122" s="2">
        <f t="shared" si="25"/>
        <v>-0.2121970535022232</v>
      </c>
      <c r="AR122" s="2">
        <f t="shared" si="25"/>
        <v>-0.34594356942503429</v>
      </c>
      <c r="AS122" s="2">
        <f t="shared" si="25"/>
        <v>-0.56522734313830858</v>
      </c>
      <c r="AT122" s="2">
        <f t="shared" si="25"/>
        <v>-0.27151647089911696</v>
      </c>
    </row>
    <row r="123" spans="4:46" x14ac:dyDescent="0.35">
      <c r="D123" s="6">
        <f t="shared" si="14"/>
        <v>-0.273351387875017</v>
      </c>
      <c r="E123" s="2">
        <f>$E$24</f>
        <v>68.460038347454173</v>
      </c>
      <c r="F123" t="s">
        <v>248</v>
      </c>
      <c r="G123" s="2">
        <f t="shared" si="23"/>
        <v>-0.28651649848041311</v>
      </c>
      <c r="H123" s="2">
        <f t="shared" si="23"/>
        <v>-0.44493128566956003</v>
      </c>
      <c r="I123" s="2">
        <f t="shared" si="23"/>
        <v>-0.26667611547341086</v>
      </c>
      <c r="J123" s="2">
        <f t="shared" si="23"/>
        <v>-0.18292825172691646</v>
      </c>
      <c r="K123" s="2">
        <f t="shared" si="23"/>
        <v>-0.14960269557130848</v>
      </c>
      <c r="L123" s="2">
        <f t="shared" si="23"/>
        <v>-0.15191375269552579</v>
      </c>
      <c r="M123" s="2">
        <f t="shared" si="23"/>
        <v>-0.19731948729572457</v>
      </c>
      <c r="N123" s="2">
        <f t="shared" si="23"/>
        <v>-0.30097530670525097</v>
      </c>
      <c r="O123" s="2">
        <f t="shared" si="23"/>
        <v>-0.47212873958550172</v>
      </c>
      <c r="P123" s="2">
        <f t="shared" si="23"/>
        <v>-0.31303969235085549</v>
      </c>
      <c r="Q123" s="2">
        <f t="shared" si="23"/>
        <v>-0.33327489486983819</v>
      </c>
      <c r="R123" s="2">
        <f t="shared" si="23"/>
        <v>-0.4557200558344191</v>
      </c>
      <c r="S123" s="2">
        <f t="shared" si="23"/>
        <v>-0.28215499911281205</v>
      </c>
      <c r="T123" s="2">
        <f t="shared" si="23"/>
        <v>-0.18637868682735842</v>
      </c>
      <c r="U123" s="2">
        <f t="shared" si="23"/>
        <v>-0.14539035425076935</v>
      </c>
      <c r="V123" s="2">
        <f t="shared" si="23"/>
        <v>-0.14752150852914284</v>
      </c>
      <c r="W123" s="2">
        <f t="shared" si="22"/>
        <v>-0.19481462256001442</v>
      </c>
      <c r="X123" s="2">
        <f t="shared" si="22"/>
        <v>-0.29032290304477021</v>
      </c>
      <c r="Y123" s="2">
        <f t="shared" si="22"/>
        <v>-0.45160846519875947</v>
      </c>
      <c r="Z123" s="2">
        <f t="shared" si="22"/>
        <v>-0.33984163489217245</v>
      </c>
      <c r="AA123" s="2">
        <f t="shared" si="22"/>
        <v>-0.32982908085338819</v>
      </c>
      <c r="AB123" s="2">
        <f t="shared" si="22"/>
        <v>-0.4892426810985111</v>
      </c>
      <c r="AC123" s="2">
        <f t="shared" si="22"/>
        <v>-0.2961252197231598</v>
      </c>
      <c r="AD123" s="2">
        <f t="shared" si="22"/>
        <v>-0.20259090850897982</v>
      </c>
      <c r="AE123" s="2">
        <f t="shared" si="22"/>
        <v>-0.14943949988890121</v>
      </c>
      <c r="AF123" s="2">
        <f t="shared" si="25"/>
        <v>-0.14512784685814151</v>
      </c>
      <c r="AG123" s="2">
        <f t="shared" si="25"/>
        <v>-0.18055396358975404</v>
      </c>
      <c r="AH123" s="2">
        <f t="shared" si="25"/>
        <v>-0.26698027401920488</v>
      </c>
      <c r="AI123" s="2">
        <f t="shared" si="25"/>
        <v>-0.44060921162971489</v>
      </c>
      <c r="AJ123" s="2">
        <f t="shared" si="25"/>
        <v>-0.30300173653070345</v>
      </c>
      <c r="AK123" s="2">
        <f t="shared" si="25"/>
        <v>-0.27780513203467322</v>
      </c>
      <c r="AL123" s="2">
        <f t="shared" si="25"/>
        <v>-0.58765686490842683</v>
      </c>
      <c r="AM123" s="2">
        <f t="shared" si="25"/>
        <v>-0.27416223576209675</v>
      </c>
      <c r="AN123" s="2">
        <f t="shared" si="25"/>
        <v>-0.22268881985079944</v>
      </c>
      <c r="AO123" s="2">
        <f t="shared" si="25"/>
        <v>-0.1737090297791033</v>
      </c>
      <c r="AP123" s="2">
        <f t="shared" si="25"/>
        <v>-0.17024603911589628</v>
      </c>
      <c r="AQ123" s="2">
        <f t="shared" si="25"/>
        <v>-0.2121970535022232</v>
      </c>
      <c r="AR123" s="2">
        <f t="shared" si="25"/>
        <v>-0.34594356942503429</v>
      </c>
      <c r="AS123" s="2">
        <f t="shared" si="25"/>
        <v>-0.56522734313830858</v>
      </c>
      <c r="AT123" s="2">
        <f t="shared" si="25"/>
        <v>-0.27151647089911696</v>
      </c>
    </row>
    <row r="124" spans="4:46" x14ac:dyDescent="0.35">
      <c r="D124" s="6">
        <f t="shared" si="14"/>
        <v>-0.20459711899479766</v>
      </c>
      <c r="E124" s="2">
        <f>$E$22</f>
        <v>36.548893004047791</v>
      </c>
      <c r="F124" t="s">
        <v>249</v>
      </c>
      <c r="G124" s="2">
        <f t="shared" si="23"/>
        <v>-0.117122201244826</v>
      </c>
      <c r="H124" s="2">
        <f t="shared" si="23"/>
        <v>-0.17043602007753689</v>
      </c>
      <c r="I124" s="2">
        <f t="shared" si="23"/>
        <v>-0.10228005815161713</v>
      </c>
      <c r="J124" s="2">
        <f t="shared" si="23"/>
        <v>-7.0199933362257813E-2</v>
      </c>
      <c r="K124" s="2">
        <f t="shared" si="23"/>
        <v>-5.7428548465003552E-2</v>
      </c>
      <c r="L124" s="2">
        <f t="shared" si="23"/>
        <v>-5.8316741329918834E-2</v>
      </c>
      <c r="M124" s="2">
        <f t="shared" si="23"/>
        <v>-7.5711197677298364E-2</v>
      </c>
      <c r="N124" s="2">
        <f t="shared" si="23"/>
        <v>-0.11538973956741801</v>
      </c>
      <c r="O124" s="2">
        <f t="shared" si="23"/>
        <v>-0.18082341937383151</v>
      </c>
      <c r="P124" s="2">
        <f t="shared" si="23"/>
        <v>-0.12795192793330637</v>
      </c>
      <c r="Q124" s="2">
        <f t="shared" si="23"/>
        <v>-0.13621337426365704</v>
      </c>
      <c r="R124" s="2">
        <f t="shared" si="23"/>
        <v>-0.17781739999079094</v>
      </c>
      <c r="S124" s="2">
        <f t="shared" si="23"/>
        <v>-0.11020638130351386</v>
      </c>
      <c r="T124" s="2">
        <f t="shared" si="23"/>
        <v>-7.2860259827720028E-2</v>
      </c>
      <c r="U124" s="2">
        <f t="shared" si="23"/>
        <v>-5.6844145109386908E-2</v>
      </c>
      <c r="V124" s="2">
        <f t="shared" si="23"/>
        <v>-5.7669981608824195E-2</v>
      </c>
      <c r="W124" s="2">
        <f t="shared" si="22"/>
        <v>-7.6132443658109505E-2</v>
      </c>
      <c r="X124" s="2">
        <f t="shared" si="22"/>
        <v>-0.11338435132022523</v>
      </c>
      <c r="Y124" s="2">
        <f t="shared" si="22"/>
        <v>-0.17621849251681751</v>
      </c>
      <c r="Z124" s="2">
        <f t="shared" si="22"/>
        <v>-0.13888446887959396</v>
      </c>
      <c r="AA124" s="2">
        <f t="shared" si="22"/>
        <v>-0.13479226118830342</v>
      </c>
      <c r="AB124" s="2">
        <f t="shared" si="22"/>
        <v>-0.18874695067806943</v>
      </c>
      <c r="AC124" s="2">
        <f t="shared" si="22"/>
        <v>-0.11438726846679534</v>
      </c>
      <c r="AD124" s="2">
        <f t="shared" si="22"/>
        <v>-7.8306625614200903E-2</v>
      </c>
      <c r="AE124" s="2">
        <f t="shared" si="22"/>
        <v>-5.7793695359537656E-2</v>
      </c>
      <c r="AF124" s="2">
        <f t="shared" si="25"/>
        <v>-5.6125363857130302E-2</v>
      </c>
      <c r="AG124" s="2">
        <f t="shared" si="25"/>
        <v>-6.9797667548927439E-2</v>
      </c>
      <c r="AH124" s="2">
        <f t="shared" si="25"/>
        <v>-0.10315159880589513</v>
      </c>
      <c r="AI124" s="2">
        <f t="shared" si="25"/>
        <v>-0.17005364941666995</v>
      </c>
      <c r="AJ124" s="2">
        <f t="shared" si="25"/>
        <v>-0.12385055594866122</v>
      </c>
      <c r="AK124" s="2">
        <f t="shared" si="25"/>
        <v>-0.11356003625518289</v>
      </c>
      <c r="AL124" s="2">
        <f t="shared" si="25"/>
        <v>-0.21709375880109413</v>
      </c>
      <c r="AM124" s="2">
        <f t="shared" si="25"/>
        <v>-0.10151847748246837</v>
      </c>
      <c r="AN124" s="2">
        <f t="shared" si="25"/>
        <v>-8.2459801243666933E-2</v>
      </c>
      <c r="AO124" s="2">
        <f t="shared" si="25"/>
        <v>-6.4356497183619854E-2</v>
      </c>
      <c r="AP124" s="2">
        <f t="shared" si="25"/>
        <v>-6.3075385886246949E-2</v>
      </c>
      <c r="AQ124" s="2">
        <f t="shared" si="25"/>
        <v>-7.858181078667556E-2</v>
      </c>
      <c r="AR124" s="2">
        <f t="shared" si="25"/>
        <v>-0.12799037132880434</v>
      </c>
      <c r="AS124" s="2">
        <f t="shared" si="25"/>
        <v>-0.20885085394005803</v>
      </c>
      <c r="AT124" s="2">
        <f t="shared" si="25"/>
        <v>-0.11099132121993398</v>
      </c>
    </row>
    <row r="125" spans="4:46" x14ac:dyDescent="0.35">
      <c r="D125" s="6">
        <f t="shared" si="14"/>
        <v>-9.7928862495375066E-2</v>
      </c>
      <c r="E125" s="2">
        <f t="shared" ref="E125:E131" si="26">$E$22</f>
        <v>36.548893004047791</v>
      </c>
      <c r="F125" t="s">
        <v>250</v>
      </c>
      <c r="G125" s="2">
        <f t="shared" si="23"/>
        <v>-0.117122201244826</v>
      </c>
      <c r="H125" s="2">
        <f t="shared" si="23"/>
        <v>-0.17043602007753689</v>
      </c>
      <c r="I125" s="2">
        <f t="shared" si="23"/>
        <v>-0.10228005815161713</v>
      </c>
      <c r="J125" s="2">
        <f t="shared" si="23"/>
        <v>-7.0199933362257813E-2</v>
      </c>
      <c r="K125" s="2">
        <f t="shared" si="23"/>
        <v>-5.7428548465003552E-2</v>
      </c>
      <c r="L125" s="2">
        <f t="shared" si="23"/>
        <v>-5.8316741329918834E-2</v>
      </c>
      <c r="M125" s="2">
        <f t="shared" si="23"/>
        <v>-7.5711197677298364E-2</v>
      </c>
      <c r="N125" s="2">
        <f t="shared" si="23"/>
        <v>-0.11538973956741801</v>
      </c>
      <c r="O125" s="2">
        <f t="shared" si="23"/>
        <v>-0.18082341937383151</v>
      </c>
      <c r="P125" s="2">
        <f t="shared" si="23"/>
        <v>-0.12795192793330637</v>
      </c>
      <c r="Q125" s="2">
        <f t="shared" si="23"/>
        <v>-0.13621337426365704</v>
      </c>
      <c r="R125" s="2">
        <f t="shared" si="23"/>
        <v>-0.17781739999079094</v>
      </c>
      <c r="S125" s="2">
        <f t="shared" si="23"/>
        <v>-0.11020638130351386</v>
      </c>
      <c r="T125" s="2">
        <f t="shared" si="23"/>
        <v>-7.2860259827720028E-2</v>
      </c>
      <c r="U125" s="2">
        <f t="shared" si="23"/>
        <v>-5.6844145109386908E-2</v>
      </c>
      <c r="V125" s="2">
        <f t="shared" si="23"/>
        <v>-5.7669981608824195E-2</v>
      </c>
      <c r="W125" s="2">
        <f t="shared" si="22"/>
        <v>-7.6132443658109505E-2</v>
      </c>
      <c r="X125" s="2">
        <f t="shared" si="22"/>
        <v>-0.11338435132022523</v>
      </c>
      <c r="Y125" s="2">
        <f t="shared" si="22"/>
        <v>-0.17621849251681751</v>
      </c>
      <c r="Z125" s="2">
        <f t="shared" si="22"/>
        <v>-0.13888446887959396</v>
      </c>
      <c r="AA125" s="2">
        <f t="shared" si="22"/>
        <v>-0.13479226118830342</v>
      </c>
      <c r="AB125" s="2">
        <f t="shared" si="22"/>
        <v>-0.18874695067806943</v>
      </c>
      <c r="AC125" s="2">
        <f t="shared" si="22"/>
        <v>-0.11438726846679534</v>
      </c>
      <c r="AD125" s="2">
        <f t="shared" si="22"/>
        <v>-7.8306625614200903E-2</v>
      </c>
      <c r="AE125" s="2">
        <f t="shared" si="22"/>
        <v>-5.7793695359537656E-2</v>
      </c>
      <c r="AF125" s="2">
        <f t="shared" si="25"/>
        <v>-5.6125363857130302E-2</v>
      </c>
      <c r="AG125" s="2">
        <f t="shared" si="25"/>
        <v>-6.9797667548927439E-2</v>
      </c>
      <c r="AH125" s="2">
        <f t="shared" si="25"/>
        <v>-0.10315159880589513</v>
      </c>
      <c r="AI125" s="2">
        <f t="shared" si="25"/>
        <v>-0.17005364941666995</v>
      </c>
      <c r="AJ125" s="2">
        <f t="shared" si="25"/>
        <v>-0.12385055594866122</v>
      </c>
      <c r="AK125" s="2">
        <f t="shared" si="25"/>
        <v>-0.11356003625518289</v>
      </c>
      <c r="AL125" s="2">
        <f t="shared" si="25"/>
        <v>-0.21709375880109413</v>
      </c>
      <c r="AM125" s="2">
        <f t="shared" si="25"/>
        <v>-0.10151847748246837</v>
      </c>
      <c r="AN125" s="2">
        <f t="shared" si="25"/>
        <v>-8.2459801243666933E-2</v>
      </c>
      <c r="AO125" s="2">
        <f t="shared" si="25"/>
        <v>-6.4356497183619854E-2</v>
      </c>
      <c r="AP125" s="2">
        <f t="shared" si="25"/>
        <v>-6.3075385886246949E-2</v>
      </c>
      <c r="AQ125" s="2">
        <f t="shared" si="25"/>
        <v>-7.858181078667556E-2</v>
      </c>
      <c r="AR125" s="2">
        <f t="shared" si="25"/>
        <v>-0.12799037132880434</v>
      </c>
      <c r="AS125" s="2">
        <f t="shared" si="25"/>
        <v>-0.20885085394005803</v>
      </c>
      <c r="AT125" s="2">
        <f t="shared" si="25"/>
        <v>-0.11099132121993398</v>
      </c>
    </row>
    <row r="126" spans="4:46" x14ac:dyDescent="0.35">
      <c r="D126" s="6">
        <f t="shared" si="14"/>
        <v>-7.9555762244123363E-2</v>
      </c>
      <c r="E126" s="2">
        <f t="shared" si="26"/>
        <v>36.548893004047791</v>
      </c>
      <c r="F126" t="s">
        <v>251</v>
      </c>
      <c r="G126" s="2">
        <f t="shared" si="23"/>
        <v>-0.117122201244826</v>
      </c>
      <c r="H126" s="2">
        <f t="shared" si="23"/>
        <v>-0.17043602007753689</v>
      </c>
      <c r="I126" s="2">
        <f t="shared" si="23"/>
        <v>-0.10228005815161713</v>
      </c>
      <c r="J126" s="2">
        <f t="shared" si="23"/>
        <v>-7.0199933362257813E-2</v>
      </c>
      <c r="K126" s="2">
        <f t="shared" si="23"/>
        <v>-5.7428548465003552E-2</v>
      </c>
      <c r="L126" s="2">
        <f t="shared" si="23"/>
        <v>-5.8316741329918834E-2</v>
      </c>
      <c r="M126" s="2">
        <f t="shared" si="23"/>
        <v>-7.5711197677298364E-2</v>
      </c>
      <c r="N126" s="2">
        <f t="shared" si="23"/>
        <v>-0.11538973956741801</v>
      </c>
      <c r="O126" s="2">
        <f t="shared" si="23"/>
        <v>-0.18082341937383151</v>
      </c>
      <c r="P126" s="2">
        <f t="shared" si="23"/>
        <v>-0.12795192793330637</v>
      </c>
      <c r="Q126" s="2">
        <f t="shared" si="23"/>
        <v>-0.13621337426365704</v>
      </c>
      <c r="R126" s="2">
        <f t="shared" si="23"/>
        <v>-0.17781739999079094</v>
      </c>
      <c r="S126" s="2">
        <f t="shared" si="23"/>
        <v>-0.11020638130351386</v>
      </c>
      <c r="T126" s="2">
        <f t="shared" si="23"/>
        <v>-7.2860259827720028E-2</v>
      </c>
      <c r="U126" s="2">
        <f t="shared" si="23"/>
        <v>-5.6844145109386908E-2</v>
      </c>
      <c r="V126" s="2">
        <f t="shared" si="23"/>
        <v>-5.7669981608824195E-2</v>
      </c>
      <c r="W126" s="2">
        <f t="shared" si="22"/>
        <v>-7.6132443658109505E-2</v>
      </c>
      <c r="X126" s="2">
        <f t="shared" si="22"/>
        <v>-0.11338435132022523</v>
      </c>
      <c r="Y126" s="2">
        <f t="shared" si="22"/>
        <v>-0.17621849251681751</v>
      </c>
      <c r="Z126" s="2">
        <f t="shared" si="22"/>
        <v>-0.13888446887959396</v>
      </c>
      <c r="AA126" s="2">
        <f t="shared" si="22"/>
        <v>-0.13479226118830342</v>
      </c>
      <c r="AB126" s="2">
        <f t="shared" si="22"/>
        <v>-0.18874695067806943</v>
      </c>
      <c r="AC126" s="2">
        <f t="shared" si="22"/>
        <v>-0.11438726846679534</v>
      </c>
      <c r="AD126" s="2">
        <f t="shared" si="22"/>
        <v>-7.8306625614200903E-2</v>
      </c>
      <c r="AE126" s="2">
        <f t="shared" si="22"/>
        <v>-5.7793695359537656E-2</v>
      </c>
      <c r="AF126" s="2">
        <f t="shared" si="25"/>
        <v>-5.6125363857130302E-2</v>
      </c>
      <c r="AG126" s="2">
        <f t="shared" si="25"/>
        <v>-6.9797667548927439E-2</v>
      </c>
      <c r="AH126" s="2">
        <f t="shared" si="25"/>
        <v>-0.10315159880589513</v>
      </c>
      <c r="AI126" s="2">
        <f t="shared" si="25"/>
        <v>-0.17005364941666995</v>
      </c>
      <c r="AJ126" s="2">
        <f t="shared" si="25"/>
        <v>-0.12385055594866122</v>
      </c>
      <c r="AK126" s="2">
        <f t="shared" si="25"/>
        <v>-0.11356003625518289</v>
      </c>
      <c r="AL126" s="2">
        <f t="shared" si="25"/>
        <v>-0.21709375880109413</v>
      </c>
      <c r="AM126" s="2">
        <f t="shared" si="25"/>
        <v>-0.10151847748246837</v>
      </c>
      <c r="AN126" s="2">
        <f t="shared" si="25"/>
        <v>-8.2459801243666933E-2</v>
      </c>
      <c r="AO126" s="2">
        <f t="shared" si="25"/>
        <v>-6.4356497183619854E-2</v>
      </c>
      <c r="AP126" s="2">
        <f t="shared" si="25"/>
        <v>-6.3075385886246949E-2</v>
      </c>
      <c r="AQ126" s="2">
        <f t="shared" si="25"/>
        <v>-7.858181078667556E-2</v>
      </c>
      <c r="AR126" s="2">
        <f t="shared" si="25"/>
        <v>-0.12799037132880434</v>
      </c>
      <c r="AS126" s="2">
        <f t="shared" si="25"/>
        <v>-0.20885085394005803</v>
      </c>
      <c r="AT126" s="2">
        <f t="shared" si="25"/>
        <v>-0.11099132121993398</v>
      </c>
    </row>
    <row r="127" spans="4:46" x14ac:dyDescent="0.35">
      <c r="D127" s="6">
        <f t="shared" si="14"/>
        <v>-6.2412300793371851E-2</v>
      </c>
      <c r="E127" s="2">
        <f t="shared" si="26"/>
        <v>36.548893004047791</v>
      </c>
      <c r="F127" t="s">
        <v>252</v>
      </c>
      <c r="G127" s="2">
        <f t="shared" si="23"/>
        <v>-0.117122201244826</v>
      </c>
      <c r="H127" s="2">
        <f t="shared" si="23"/>
        <v>-0.17043602007753689</v>
      </c>
      <c r="I127" s="2">
        <f t="shared" si="23"/>
        <v>-0.10228005815161713</v>
      </c>
      <c r="J127" s="2">
        <f t="shared" si="23"/>
        <v>-7.0199933362257813E-2</v>
      </c>
      <c r="K127" s="2">
        <f t="shared" si="23"/>
        <v>-5.7428548465003552E-2</v>
      </c>
      <c r="L127" s="2">
        <f t="shared" si="23"/>
        <v>-5.8316741329918834E-2</v>
      </c>
      <c r="M127" s="2">
        <f t="shared" si="23"/>
        <v>-7.5711197677298364E-2</v>
      </c>
      <c r="N127" s="2">
        <f t="shared" si="23"/>
        <v>-0.11538973956741801</v>
      </c>
      <c r="O127" s="2">
        <f t="shared" si="23"/>
        <v>-0.18082341937383151</v>
      </c>
      <c r="P127" s="2">
        <f t="shared" si="23"/>
        <v>-0.12795192793330637</v>
      </c>
      <c r="Q127" s="2">
        <f t="shared" si="23"/>
        <v>-0.13621337426365704</v>
      </c>
      <c r="R127" s="2">
        <f t="shared" si="23"/>
        <v>-0.17781739999079094</v>
      </c>
      <c r="S127" s="2">
        <f t="shared" si="23"/>
        <v>-0.11020638130351386</v>
      </c>
      <c r="T127" s="2">
        <f t="shared" si="23"/>
        <v>-7.2860259827720028E-2</v>
      </c>
      <c r="U127" s="2">
        <f t="shared" si="23"/>
        <v>-5.6844145109386908E-2</v>
      </c>
      <c r="V127" s="2">
        <f t="shared" si="23"/>
        <v>-5.7669981608824195E-2</v>
      </c>
      <c r="W127" s="2">
        <f t="shared" si="22"/>
        <v>-7.6132443658109505E-2</v>
      </c>
      <c r="X127" s="2">
        <f t="shared" si="22"/>
        <v>-0.11338435132022523</v>
      </c>
      <c r="Y127" s="2">
        <f t="shared" si="22"/>
        <v>-0.17621849251681751</v>
      </c>
      <c r="Z127" s="2">
        <f t="shared" si="22"/>
        <v>-0.13888446887959396</v>
      </c>
      <c r="AA127" s="2">
        <f t="shared" si="22"/>
        <v>-0.13479226118830342</v>
      </c>
      <c r="AB127" s="2">
        <f t="shared" si="22"/>
        <v>-0.18874695067806943</v>
      </c>
      <c r="AC127" s="2">
        <f t="shared" si="22"/>
        <v>-0.11438726846679534</v>
      </c>
      <c r="AD127" s="2">
        <f t="shared" si="22"/>
        <v>-7.8306625614200903E-2</v>
      </c>
      <c r="AE127" s="2">
        <f t="shared" si="22"/>
        <v>-5.7793695359537656E-2</v>
      </c>
      <c r="AF127" s="2">
        <f t="shared" si="25"/>
        <v>-5.6125363857130302E-2</v>
      </c>
      <c r="AG127" s="2">
        <f t="shared" si="25"/>
        <v>-6.9797667548927439E-2</v>
      </c>
      <c r="AH127" s="2">
        <f t="shared" si="25"/>
        <v>-0.10315159880589513</v>
      </c>
      <c r="AI127" s="2">
        <f t="shared" si="25"/>
        <v>-0.17005364941666995</v>
      </c>
      <c r="AJ127" s="2">
        <f t="shared" si="25"/>
        <v>-0.12385055594866122</v>
      </c>
      <c r="AK127" s="2">
        <f t="shared" si="25"/>
        <v>-0.11356003625518289</v>
      </c>
      <c r="AL127" s="2">
        <f t="shared" si="25"/>
        <v>-0.21709375880109413</v>
      </c>
      <c r="AM127" s="2">
        <f t="shared" si="25"/>
        <v>-0.10151847748246837</v>
      </c>
      <c r="AN127" s="2">
        <f t="shared" si="25"/>
        <v>-8.2459801243666933E-2</v>
      </c>
      <c r="AO127" s="2">
        <f t="shared" si="25"/>
        <v>-6.4356497183619854E-2</v>
      </c>
      <c r="AP127" s="2">
        <f t="shared" si="25"/>
        <v>-6.3075385886246949E-2</v>
      </c>
      <c r="AQ127" s="2">
        <f t="shared" si="25"/>
        <v>-7.858181078667556E-2</v>
      </c>
      <c r="AR127" s="2">
        <f t="shared" si="25"/>
        <v>-0.12799037132880434</v>
      </c>
      <c r="AS127" s="2">
        <f t="shared" si="25"/>
        <v>-0.20885085394005803</v>
      </c>
      <c r="AT127" s="2">
        <f t="shared" si="25"/>
        <v>-0.11099132121993398</v>
      </c>
    </row>
    <row r="128" spans="4:46" x14ac:dyDescent="0.35">
      <c r="D128" s="6">
        <f t="shared" si="14"/>
        <v>-6.1187943845421575E-2</v>
      </c>
      <c r="E128" s="2">
        <f t="shared" si="26"/>
        <v>36.548893004047791</v>
      </c>
      <c r="F128" t="s">
        <v>253</v>
      </c>
      <c r="G128" s="2">
        <f t="shared" si="23"/>
        <v>-0.117122201244826</v>
      </c>
      <c r="H128" s="2">
        <f t="shared" si="23"/>
        <v>-0.17043602007753689</v>
      </c>
      <c r="I128" s="2">
        <f t="shared" si="23"/>
        <v>-0.10228005815161713</v>
      </c>
      <c r="J128" s="2">
        <f t="shared" si="23"/>
        <v>-7.0199933362257813E-2</v>
      </c>
      <c r="K128" s="2">
        <f t="shared" si="23"/>
        <v>-5.7428548465003552E-2</v>
      </c>
      <c r="L128" s="2">
        <f t="shared" si="23"/>
        <v>-5.8316741329918834E-2</v>
      </c>
      <c r="M128" s="2">
        <f t="shared" si="23"/>
        <v>-7.5711197677298364E-2</v>
      </c>
      <c r="N128" s="2">
        <f t="shared" si="23"/>
        <v>-0.11538973956741801</v>
      </c>
      <c r="O128" s="2">
        <f t="shared" si="23"/>
        <v>-0.18082341937383151</v>
      </c>
      <c r="P128" s="2">
        <f t="shared" si="23"/>
        <v>-0.12795192793330637</v>
      </c>
      <c r="Q128" s="2">
        <f t="shared" si="23"/>
        <v>-0.13621337426365704</v>
      </c>
      <c r="R128" s="2">
        <f t="shared" si="23"/>
        <v>-0.17781739999079094</v>
      </c>
      <c r="S128" s="2">
        <f t="shared" si="23"/>
        <v>-0.11020638130351386</v>
      </c>
      <c r="T128" s="2">
        <f t="shared" si="23"/>
        <v>-7.2860259827720028E-2</v>
      </c>
      <c r="U128" s="2">
        <f t="shared" si="23"/>
        <v>-5.6844145109386908E-2</v>
      </c>
      <c r="V128" s="2">
        <f t="shared" si="23"/>
        <v>-5.7669981608824195E-2</v>
      </c>
      <c r="W128" s="2">
        <f t="shared" si="22"/>
        <v>-7.6132443658109505E-2</v>
      </c>
      <c r="X128" s="2">
        <f t="shared" si="22"/>
        <v>-0.11338435132022523</v>
      </c>
      <c r="Y128" s="2">
        <f t="shared" si="22"/>
        <v>-0.17621849251681751</v>
      </c>
      <c r="Z128" s="2">
        <f t="shared" si="22"/>
        <v>-0.13888446887959396</v>
      </c>
      <c r="AA128" s="2">
        <f t="shared" si="22"/>
        <v>-0.13479226118830342</v>
      </c>
      <c r="AB128" s="2">
        <f t="shared" si="22"/>
        <v>-0.18874695067806943</v>
      </c>
      <c r="AC128" s="2">
        <f t="shared" si="22"/>
        <v>-0.11438726846679534</v>
      </c>
      <c r="AD128" s="2">
        <f t="shared" si="22"/>
        <v>-7.8306625614200903E-2</v>
      </c>
      <c r="AE128" s="2">
        <f t="shared" si="22"/>
        <v>-5.7793695359537656E-2</v>
      </c>
      <c r="AF128" s="2">
        <f t="shared" si="25"/>
        <v>-5.6125363857130302E-2</v>
      </c>
      <c r="AG128" s="2">
        <f t="shared" si="25"/>
        <v>-6.9797667548927439E-2</v>
      </c>
      <c r="AH128" s="2">
        <f t="shared" si="25"/>
        <v>-0.10315159880589513</v>
      </c>
      <c r="AI128" s="2">
        <f t="shared" si="25"/>
        <v>-0.17005364941666995</v>
      </c>
      <c r="AJ128" s="2">
        <f t="shared" si="25"/>
        <v>-0.12385055594866122</v>
      </c>
      <c r="AK128" s="2">
        <f t="shared" si="25"/>
        <v>-0.11356003625518289</v>
      </c>
      <c r="AL128" s="2">
        <f t="shared" si="25"/>
        <v>-0.21709375880109413</v>
      </c>
      <c r="AM128" s="2">
        <f t="shared" si="25"/>
        <v>-0.10151847748246837</v>
      </c>
      <c r="AN128" s="2">
        <f t="shared" si="25"/>
        <v>-8.2459801243666933E-2</v>
      </c>
      <c r="AO128" s="2">
        <f t="shared" si="25"/>
        <v>-6.4356497183619854E-2</v>
      </c>
      <c r="AP128" s="2">
        <f t="shared" si="25"/>
        <v>-6.3075385886246949E-2</v>
      </c>
      <c r="AQ128" s="2">
        <f t="shared" si="25"/>
        <v>-7.858181078667556E-2</v>
      </c>
      <c r="AR128" s="2">
        <f t="shared" si="25"/>
        <v>-0.12799037132880434</v>
      </c>
      <c r="AS128" s="2">
        <f t="shared" si="25"/>
        <v>-0.20885085394005803</v>
      </c>
      <c r="AT128" s="2">
        <f t="shared" si="25"/>
        <v>-0.11099132121993398</v>
      </c>
    </row>
    <row r="129" spans="3:46" x14ac:dyDescent="0.35">
      <c r="D129" s="6">
        <f t="shared" si="14"/>
        <v>-7.5881776089074496E-2</v>
      </c>
      <c r="E129" s="2">
        <f t="shared" si="26"/>
        <v>36.548893004047791</v>
      </c>
      <c r="F129" t="s">
        <v>254</v>
      </c>
      <c r="G129" s="2">
        <f t="shared" si="23"/>
        <v>-0.117122201244826</v>
      </c>
      <c r="H129" s="2">
        <f t="shared" si="23"/>
        <v>-0.17043602007753689</v>
      </c>
      <c r="I129" s="2">
        <f t="shared" si="23"/>
        <v>-0.10228005815161713</v>
      </c>
      <c r="J129" s="2">
        <f t="shared" si="23"/>
        <v>-7.0199933362257813E-2</v>
      </c>
      <c r="K129" s="2">
        <f t="shared" si="23"/>
        <v>-5.7428548465003552E-2</v>
      </c>
      <c r="L129" s="2">
        <f t="shared" si="23"/>
        <v>-5.8316741329918834E-2</v>
      </c>
      <c r="M129" s="2">
        <f t="shared" si="23"/>
        <v>-7.5711197677298364E-2</v>
      </c>
      <c r="N129" s="2">
        <f t="shared" si="23"/>
        <v>-0.11538973956741801</v>
      </c>
      <c r="O129" s="2">
        <f t="shared" si="23"/>
        <v>-0.18082341937383151</v>
      </c>
      <c r="P129" s="2">
        <f t="shared" si="23"/>
        <v>-0.12795192793330637</v>
      </c>
      <c r="Q129" s="2">
        <f t="shared" si="23"/>
        <v>-0.13621337426365704</v>
      </c>
      <c r="R129" s="2">
        <f t="shared" si="23"/>
        <v>-0.17781739999079094</v>
      </c>
      <c r="S129" s="2">
        <f t="shared" si="23"/>
        <v>-0.11020638130351386</v>
      </c>
      <c r="T129" s="2">
        <f t="shared" si="23"/>
        <v>-7.2860259827720028E-2</v>
      </c>
      <c r="U129" s="2">
        <f t="shared" si="23"/>
        <v>-5.6844145109386908E-2</v>
      </c>
      <c r="V129" s="2">
        <f t="shared" si="23"/>
        <v>-5.7669981608824195E-2</v>
      </c>
      <c r="W129" s="2">
        <f t="shared" si="22"/>
        <v>-7.6132443658109505E-2</v>
      </c>
      <c r="X129" s="2">
        <f t="shared" si="22"/>
        <v>-0.11338435132022523</v>
      </c>
      <c r="Y129" s="2">
        <f t="shared" si="22"/>
        <v>-0.17621849251681751</v>
      </c>
      <c r="Z129" s="2">
        <f t="shared" si="22"/>
        <v>-0.13888446887959396</v>
      </c>
      <c r="AA129" s="2">
        <f t="shared" si="22"/>
        <v>-0.13479226118830342</v>
      </c>
      <c r="AB129" s="2">
        <f t="shared" si="22"/>
        <v>-0.18874695067806943</v>
      </c>
      <c r="AC129" s="2">
        <f t="shared" si="22"/>
        <v>-0.11438726846679534</v>
      </c>
      <c r="AD129" s="2">
        <f t="shared" si="22"/>
        <v>-7.8306625614200903E-2</v>
      </c>
      <c r="AE129" s="2">
        <f t="shared" si="22"/>
        <v>-5.7793695359537656E-2</v>
      </c>
      <c r="AF129" s="2">
        <f t="shared" si="25"/>
        <v>-5.6125363857130302E-2</v>
      </c>
      <c r="AG129" s="2">
        <f t="shared" si="25"/>
        <v>-6.9797667548927439E-2</v>
      </c>
      <c r="AH129" s="2">
        <f t="shared" si="25"/>
        <v>-0.10315159880589513</v>
      </c>
      <c r="AI129" s="2">
        <f t="shared" si="25"/>
        <v>-0.17005364941666995</v>
      </c>
      <c r="AJ129" s="2">
        <f t="shared" si="25"/>
        <v>-0.12385055594866122</v>
      </c>
      <c r="AK129" s="2">
        <f t="shared" si="25"/>
        <v>-0.11356003625518289</v>
      </c>
      <c r="AL129" s="2">
        <f t="shared" si="25"/>
        <v>-0.21709375880109413</v>
      </c>
      <c r="AM129" s="2">
        <f t="shared" si="25"/>
        <v>-0.10151847748246837</v>
      </c>
      <c r="AN129" s="2">
        <f t="shared" si="25"/>
        <v>-8.2459801243666933E-2</v>
      </c>
      <c r="AO129" s="2">
        <f t="shared" si="25"/>
        <v>-6.4356497183619854E-2</v>
      </c>
      <c r="AP129" s="2">
        <f t="shared" si="25"/>
        <v>-6.3075385886246949E-2</v>
      </c>
      <c r="AQ129" s="2">
        <f t="shared" si="25"/>
        <v>-7.858181078667556E-2</v>
      </c>
      <c r="AR129" s="2">
        <f t="shared" si="25"/>
        <v>-0.12799037132880434</v>
      </c>
      <c r="AS129" s="2">
        <f t="shared" si="25"/>
        <v>-0.20885085394005803</v>
      </c>
      <c r="AT129" s="2">
        <f t="shared" si="25"/>
        <v>-0.11099132121993398</v>
      </c>
    </row>
    <row r="130" spans="3:46" x14ac:dyDescent="0.35">
      <c r="D130" s="6">
        <f t="shared" si="14"/>
        <v>-0.12243454965069722</v>
      </c>
      <c r="E130" s="2">
        <f t="shared" si="26"/>
        <v>36.548893004047791</v>
      </c>
      <c r="F130" t="s">
        <v>255</v>
      </c>
      <c r="G130" s="2">
        <f t="shared" si="23"/>
        <v>-0.117122201244826</v>
      </c>
      <c r="H130" s="2">
        <f t="shared" si="23"/>
        <v>-0.17043602007753689</v>
      </c>
      <c r="I130" s="2">
        <f t="shared" si="23"/>
        <v>-0.10228005815161713</v>
      </c>
      <c r="J130" s="2">
        <f t="shared" si="23"/>
        <v>-7.0199933362257813E-2</v>
      </c>
      <c r="K130" s="2">
        <f t="shared" si="23"/>
        <v>-5.7428548465003552E-2</v>
      </c>
      <c r="L130" s="2">
        <f t="shared" si="23"/>
        <v>-5.8316741329918834E-2</v>
      </c>
      <c r="M130" s="2">
        <f t="shared" si="23"/>
        <v>-7.5711197677298364E-2</v>
      </c>
      <c r="N130" s="2">
        <f t="shared" si="23"/>
        <v>-0.11538973956741801</v>
      </c>
      <c r="O130" s="2">
        <f t="shared" si="23"/>
        <v>-0.18082341937383151</v>
      </c>
      <c r="P130" s="2">
        <f t="shared" si="23"/>
        <v>-0.12795192793330637</v>
      </c>
      <c r="Q130" s="2">
        <f t="shared" si="23"/>
        <v>-0.13621337426365704</v>
      </c>
      <c r="R130" s="2">
        <f t="shared" si="23"/>
        <v>-0.17781739999079094</v>
      </c>
      <c r="S130" s="2">
        <f t="shared" si="23"/>
        <v>-0.11020638130351386</v>
      </c>
      <c r="T130" s="2">
        <f t="shared" si="23"/>
        <v>-7.2860259827720028E-2</v>
      </c>
      <c r="U130" s="2">
        <f t="shared" si="23"/>
        <v>-5.6844145109386908E-2</v>
      </c>
      <c r="V130" s="2">
        <f t="shared" si="23"/>
        <v>-5.7669981608824195E-2</v>
      </c>
      <c r="W130" s="2">
        <f t="shared" si="22"/>
        <v>-7.6132443658109505E-2</v>
      </c>
      <c r="X130" s="2">
        <f t="shared" si="22"/>
        <v>-0.11338435132022523</v>
      </c>
      <c r="Y130" s="2">
        <f t="shared" si="22"/>
        <v>-0.17621849251681751</v>
      </c>
      <c r="Z130" s="2">
        <f t="shared" si="22"/>
        <v>-0.13888446887959396</v>
      </c>
      <c r="AA130" s="2">
        <f t="shared" si="22"/>
        <v>-0.13479226118830342</v>
      </c>
      <c r="AB130" s="2">
        <f t="shared" si="22"/>
        <v>-0.18874695067806943</v>
      </c>
      <c r="AC130" s="2">
        <f t="shared" si="22"/>
        <v>-0.11438726846679534</v>
      </c>
      <c r="AD130" s="2">
        <f t="shared" si="22"/>
        <v>-7.8306625614200903E-2</v>
      </c>
      <c r="AE130" s="2">
        <f t="shared" si="22"/>
        <v>-5.7793695359537656E-2</v>
      </c>
      <c r="AF130" s="2">
        <f t="shared" si="25"/>
        <v>-5.6125363857130302E-2</v>
      </c>
      <c r="AG130" s="2">
        <f t="shared" si="25"/>
        <v>-6.9797667548927439E-2</v>
      </c>
      <c r="AH130" s="2">
        <f t="shared" si="25"/>
        <v>-0.10315159880589513</v>
      </c>
      <c r="AI130" s="2">
        <f t="shared" si="25"/>
        <v>-0.17005364941666995</v>
      </c>
      <c r="AJ130" s="2">
        <f t="shared" si="25"/>
        <v>-0.12385055594866122</v>
      </c>
      <c r="AK130" s="2">
        <f t="shared" si="25"/>
        <v>-0.11356003625518289</v>
      </c>
      <c r="AL130" s="2">
        <f t="shared" si="25"/>
        <v>-0.21709375880109413</v>
      </c>
      <c r="AM130" s="2">
        <f t="shared" si="25"/>
        <v>-0.10151847748246837</v>
      </c>
      <c r="AN130" s="2">
        <f t="shared" si="25"/>
        <v>-8.2459801243666933E-2</v>
      </c>
      <c r="AO130" s="2">
        <f t="shared" si="25"/>
        <v>-6.4356497183619854E-2</v>
      </c>
      <c r="AP130" s="2">
        <f t="shared" si="25"/>
        <v>-6.3075385886246949E-2</v>
      </c>
      <c r="AQ130" s="2">
        <f t="shared" si="25"/>
        <v>-7.858181078667556E-2</v>
      </c>
      <c r="AR130" s="2">
        <f t="shared" si="25"/>
        <v>-0.12799037132880434</v>
      </c>
      <c r="AS130" s="2">
        <f t="shared" si="25"/>
        <v>-0.20885085394005803</v>
      </c>
      <c r="AT130" s="2">
        <f t="shared" si="25"/>
        <v>-0.11099132121993398</v>
      </c>
    </row>
    <row r="131" spans="3:46" x14ac:dyDescent="0.35">
      <c r="D131" s="6">
        <f t="shared" si="14"/>
        <v>-0.19723497144941729</v>
      </c>
      <c r="E131" s="2">
        <f t="shared" si="26"/>
        <v>36.548893004047791</v>
      </c>
      <c r="F131" t="s">
        <v>256</v>
      </c>
      <c r="G131" s="2">
        <f t="shared" si="23"/>
        <v>-0.117122201244826</v>
      </c>
      <c r="H131" s="2">
        <f t="shared" si="23"/>
        <v>-0.17043602007753689</v>
      </c>
      <c r="I131" s="2">
        <f t="shared" si="23"/>
        <v>-0.10228005815161713</v>
      </c>
      <c r="J131" s="2">
        <f t="shared" si="23"/>
        <v>-7.0199933362257813E-2</v>
      </c>
      <c r="K131" s="2">
        <f t="shared" si="23"/>
        <v>-5.7428548465003552E-2</v>
      </c>
      <c r="L131" s="2">
        <f t="shared" si="23"/>
        <v>-5.8316741329918834E-2</v>
      </c>
      <c r="M131" s="2">
        <f t="shared" si="23"/>
        <v>-7.5711197677298364E-2</v>
      </c>
      <c r="N131" s="2">
        <f t="shared" si="23"/>
        <v>-0.11538973956741801</v>
      </c>
      <c r="O131" s="2">
        <f t="shared" si="23"/>
        <v>-0.18082341937383151</v>
      </c>
      <c r="P131" s="2">
        <f t="shared" si="23"/>
        <v>-0.12795192793330637</v>
      </c>
      <c r="Q131" s="2">
        <f t="shared" si="23"/>
        <v>-0.13621337426365704</v>
      </c>
      <c r="R131" s="2">
        <f t="shared" si="23"/>
        <v>-0.17781739999079094</v>
      </c>
      <c r="S131" s="2">
        <f t="shared" si="23"/>
        <v>-0.11020638130351386</v>
      </c>
      <c r="T131" s="2">
        <f t="shared" si="23"/>
        <v>-7.2860259827720028E-2</v>
      </c>
      <c r="U131" s="2">
        <f t="shared" si="23"/>
        <v>-5.6844145109386908E-2</v>
      </c>
      <c r="V131" s="2">
        <f t="shared" ref="V131:AK131" si="27">V$90/2*(($E131/V$91)+($E131/V$91)^2)</f>
        <v>-5.7669981608824195E-2</v>
      </c>
      <c r="W131" s="2">
        <f t="shared" si="27"/>
        <v>-7.6132443658109505E-2</v>
      </c>
      <c r="X131" s="2">
        <f t="shared" si="27"/>
        <v>-0.11338435132022523</v>
      </c>
      <c r="Y131" s="2">
        <f t="shared" si="27"/>
        <v>-0.17621849251681751</v>
      </c>
      <c r="Z131" s="2">
        <f t="shared" si="27"/>
        <v>-0.13888446887959396</v>
      </c>
      <c r="AA131" s="2">
        <f t="shared" si="27"/>
        <v>-0.13479226118830342</v>
      </c>
      <c r="AB131" s="2">
        <f t="shared" si="27"/>
        <v>-0.18874695067806943</v>
      </c>
      <c r="AC131" s="2">
        <f t="shared" si="27"/>
        <v>-0.11438726846679534</v>
      </c>
      <c r="AD131" s="2">
        <f t="shared" si="27"/>
        <v>-7.8306625614200903E-2</v>
      </c>
      <c r="AE131" s="2">
        <f t="shared" si="27"/>
        <v>-5.7793695359537656E-2</v>
      </c>
      <c r="AF131" s="2">
        <f t="shared" si="27"/>
        <v>-5.6125363857130302E-2</v>
      </c>
      <c r="AG131" s="2">
        <f t="shared" si="27"/>
        <v>-6.9797667548927439E-2</v>
      </c>
      <c r="AH131" s="2">
        <f t="shared" si="27"/>
        <v>-0.10315159880589513</v>
      </c>
      <c r="AI131" s="2">
        <f t="shared" si="27"/>
        <v>-0.17005364941666995</v>
      </c>
      <c r="AJ131" s="2">
        <f t="shared" si="27"/>
        <v>-0.12385055594866122</v>
      </c>
      <c r="AK131" s="2">
        <f t="shared" si="27"/>
        <v>-0.11356003625518289</v>
      </c>
      <c r="AL131" s="2">
        <f t="shared" si="25"/>
        <v>-0.21709375880109413</v>
      </c>
      <c r="AM131" s="2">
        <f t="shared" si="25"/>
        <v>-0.10151847748246837</v>
      </c>
      <c r="AN131" s="2">
        <f t="shared" si="25"/>
        <v>-8.2459801243666933E-2</v>
      </c>
      <c r="AO131" s="2">
        <f t="shared" si="25"/>
        <v>-6.4356497183619854E-2</v>
      </c>
      <c r="AP131" s="2">
        <f t="shared" si="25"/>
        <v>-6.3075385886246949E-2</v>
      </c>
      <c r="AQ131" s="2">
        <f t="shared" si="25"/>
        <v>-7.858181078667556E-2</v>
      </c>
      <c r="AR131" s="2">
        <f t="shared" si="25"/>
        <v>-0.12799037132880434</v>
      </c>
      <c r="AS131" s="2">
        <f t="shared" si="25"/>
        <v>-0.20885085394005803</v>
      </c>
      <c r="AT131" s="2">
        <f t="shared" si="25"/>
        <v>-0.11099132121993398</v>
      </c>
    </row>
    <row r="132" spans="3:46" x14ac:dyDescent="0.35">
      <c r="D132" s="6">
        <f t="shared" si="14"/>
        <v>-0.26720960893952311</v>
      </c>
      <c r="E132" s="2">
        <f>$E$24</f>
        <v>68.460038347454173</v>
      </c>
      <c r="F132" t="s">
        <v>257</v>
      </c>
      <c r="G132" s="2">
        <f t="shared" ref="G132:AT132" si="28">G$90/2*(($E132/G$91)+($E132/G$91)^2)</f>
        <v>-0.28651649848041311</v>
      </c>
      <c r="H132" s="2">
        <f t="shared" si="28"/>
        <v>-0.44493128566956003</v>
      </c>
      <c r="I132" s="2">
        <f t="shared" si="28"/>
        <v>-0.26667611547341086</v>
      </c>
      <c r="J132" s="2">
        <f t="shared" si="28"/>
        <v>-0.18292825172691646</v>
      </c>
      <c r="K132" s="2">
        <f t="shared" si="28"/>
        <v>-0.14960269557130848</v>
      </c>
      <c r="L132" s="2">
        <f t="shared" si="28"/>
        <v>-0.15191375269552579</v>
      </c>
      <c r="M132" s="2">
        <f t="shared" si="28"/>
        <v>-0.19731948729572457</v>
      </c>
      <c r="N132" s="2">
        <f t="shared" si="28"/>
        <v>-0.30097530670525097</v>
      </c>
      <c r="O132" s="2">
        <f t="shared" si="28"/>
        <v>-0.47212873958550172</v>
      </c>
      <c r="P132" s="2">
        <f t="shared" si="28"/>
        <v>-0.31303969235085549</v>
      </c>
      <c r="Q132" s="2">
        <f t="shared" si="28"/>
        <v>-0.33327489486983819</v>
      </c>
      <c r="R132" s="2">
        <f t="shared" si="28"/>
        <v>-0.4557200558344191</v>
      </c>
      <c r="S132" s="2">
        <f t="shared" si="28"/>
        <v>-0.28215499911281205</v>
      </c>
      <c r="T132" s="2">
        <f t="shared" si="28"/>
        <v>-0.18637868682735842</v>
      </c>
      <c r="U132" s="2">
        <f t="shared" si="28"/>
        <v>-0.14539035425076935</v>
      </c>
      <c r="V132" s="2">
        <f t="shared" si="28"/>
        <v>-0.14752150852914284</v>
      </c>
      <c r="W132" s="2">
        <f t="shared" si="28"/>
        <v>-0.19481462256001442</v>
      </c>
      <c r="X132" s="2">
        <f t="shared" si="28"/>
        <v>-0.29032290304477021</v>
      </c>
      <c r="Y132" s="2">
        <f t="shared" si="28"/>
        <v>-0.45160846519875947</v>
      </c>
      <c r="Z132" s="2">
        <f t="shared" si="28"/>
        <v>-0.33984163489217245</v>
      </c>
      <c r="AA132" s="2">
        <f t="shared" si="28"/>
        <v>-0.32982908085338819</v>
      </c>
      <c r="AB132" s="2">
        <f t="shared" si="28"/>
        <v>-0.4892426810985111</v>
      </c>
      <c r="AC132" s="2">
        <f t="shared" si="28"/>
        <v>-0.2961252197231598</v>
      </c>
      <c r="AD132" s="2">
        <f t="shared" si="28"/>
        <v>-0.20259090850897982</v>
      </c>
      <c r="AE132" s="2">
        <f t="shared" si="28"/>
        <v>-0.14943949988890121</v>
      </c>
      <c r="AF132" s="2">
        <f t="shared" si="28"/>
        <v>-0.14512784685814151</v>
      </c>
      <c r="AG132" s="2">
        <f t="shared" si="28"/>
        <v>-0.18055396358975404</v>
      </c>
      <c r="AH132" s="2">
        <f t="shared" si="28"/>
        <v>-0.26698027401920488</v>
      </c>
      <c r="AI132" s="2">
        <f t="shared" si="28"/>
        <v>-0.44060921162971489</v>
      </c>
      <c r="AJ132" s="2">
        <f t="shared" si="28"/>
        <v>-0.30300173653070345</v>
      </c>
      <c r="AK132" s="2">
        <f t="shared" si="28"/>
        <v>-0.27780513203467322</v>
      </c>
      <c r="AL132" s="2">
        <f t="shared" si="28"/>
        <v>-0.58765686490842683</v>
      </c>
      <c r="AM132" s="2">
        <f t="shared" si="28"/>
        <v>-0.27416223576209675</v>
      </c>
      <c r="AN132" s="2">
        <f t="shared" si="28"/>
        <v>-0.22268881985079944</v>
      </c>
      <c r="AO132" s="2">
        <f t="shared" si="28"/>
        <v>-0.1737090297791033</v>
      </c>
      <c r="AP132" s="2">
        <f t="shared" si="28"/>
        <v>-0.17024603911589628</v>
      </c>
      <c r="AQ132" s="2">
        <f t="shared" si="28"/>
        <v>-0.2121970535022232</v>
      </c>
      <c r="AR132" s="2">
        <f t="shared" si="28"/>
        <v>-0.34594356942503429</v>
      </c>
      <c r="AS132" s="2">
        <f t="shared" si="28"/>
        <v>-0.56522734313830858</v>
      </c>
      <c r="AT132" s="2">
        <f t="shared" si="28"/>
        <v>-0.27151647089911696</v>
      </c>
    </row>
    <row r="133" spans="3:46" x14ac:dyDescent="0.3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5" spans="3:46" x14ac:dyDescent="0.35">
      <c r="G135" t="s">
        <v>258</v>
      </c>
      <c r="H135" t="s">
        <v>219</v>
      </c>
      <c r="I135" t="s">
        <v>220</v>
      </c>
      <c r="J135" t="s">
        <v>221</v>
      </c>
      <c r="K135" t="s">
        <v>222</v>
      </c>
      <c r="L135" t="s">
        <v>223</v>
      </c>
      <c r="M135" t="s">
        <v>224</v>
      </c>
      <c r="N135" t="s">
        <v>225</v>
      </c>
      <c r="O135" t="s">
        <v>226</v>
      </c>
      <c r="P135" t="s">
        <v>227</v>
      </c>
      <c r="Q135" t="s">
        <v>228</v>
      </c>
      <c r="R135" t="s">
        <v>229</v>
      </c>
      <c r="S135" t="s">
        <v>230</v>
      </c>
      <c r="T135" t="s">
        <v>231</v>
      </c>
      <c r="U135" t="s">
        <v>232</v>
      </c>
      <c r="V135" t="s">
        <v>233</v>
      </c>
      <c r="W135" t="s">
        <v>234</v>
      </c>
      <c r="X135" t="s">
        <v>235</v>
      </c>
      <c r="Y135" t="s">
        <v>236</v>
      </c>
      <c r="Z135" t="s">
        <v>237</v>
      </c>
      <c r="AA135" t="s">
        <v>238</v>
      </c>
      <c r="AB135" t="s">
        <v>239</v>
      </c>
      <c r="AC135" t="s">
        <v>240</v>
      </c>
      <c r="AD135" t="s">
        <v>241</v>
      </c>
      <c r="AE135" t="s">
        <v>242</v>
      </c>
      <c r="AF135" t="s">
        <v>243</v>
      </c>
      <c r="AG135" t="s">
        <v>244</v>
      </c>
      <c r="AH135" t="s">
        <v>245</v>
      </c>
      <c r="AI135" t="s">
        <v>246</v>
      </c>
      <c r="AJ135" t="s">
        <v>247</v>
      </c>
      <c r="AK135" t="s">
        <v>248</v>
      </c>
      <c r="AL135" t="s">
        <v>249</v>
      </c>
      <c r="AM135" t="s">
        <v>250</v>
      </c>
      <c r="AN135" t="s">
        <v>251</v>
      </c>
      <c r="AO135" t="s">
        <v>252</v>
      </c>
      <c r="AP135" t="s">
        <v>253</v>
      </c>
      <c r="AQ135" t="s">
        <v>254</v>
      </c>
      <c r="AR135" t="s">
        <v>255</v>
      </c>
      <c r="AS135" t="s">
        <v>256</v>
      </c>
      <c r="AT135" t="s">
        <v>257</v>
      </c>
    </row>
    <row r="136" spans="3:46" x14ac:dyDescent="0.35">
      <c r="F136" t="s">
        <v>258</v>
      </c>
      <c r="G136" s="70">
        <f>(G93-$D93)/$D93</f>
        <v>1.6192997230585367E-2</v>
      </c>
      <c r="H136" s="70">
        <f>(H93-$D93)/$D93</f>
        <v>0.57804544989271189</v>
      </c>
      <c r="I136" s="70">
        <f>(I93-$D93)/$D93</f>
        <v>-5.4175230710978302E-2</v>
      </c>
      <c r="J136" s="70">
        <f>(J93-$D93)/$D93</f>
        <v>-0.35120522068911814</v>
      </c>
      <c r="K136" s="70">
        <f t="shared" ref="K136:AT136" si="29">(K93-$D93)/$D93</f>
        <v>-0.46940154436944037</v>
      </c>
      <c r="L136" s="70">
        <f t="shared" si="29"/>
        <v>-0.46120487828464235</v>
      </c>
      <c r="M136" s="70">
        <f t="shared" si="29"/>
        <v>-0.30016357776774805</v>
      </c>
      <c r="N136" s="70">
        <f t="shared" si="29"/>
        <v>6.7474301254285995E-2</v>
      </c>
      <c r="O136" s="70">
        <f t="shared" si="29"/>
        <v>0.67450712787099032</v>
      </c>
      <c r="P136" s="70">
        <f t="shared" si="29"/>
        <v>0.11026326549883758</v>
      </c>
      <c r="Q136" s="70">
        <f t="shared" si="29"/>
        <v>0.18203180659993107</v>
      </c>
      <c r="R136" s="70">
        <f t="shared" si="29"/>
        <v>0.61631016675336958</v>
      </c>
      <c r="S136" s="70">
        <f t="shared" si="29"/>
        <v>7.2399234504365458E-4</v>
      </c>
      <c r="T136" s="70">
        <f t="shared" si="29"/>
        <v>-0.3389675031228907</v>
      </c>
      <c r="U136" s="70">
        <f t="shared" si="29"/>
        <v>-0.4843415278418739</v>
      </c>
      <c r="V136" s="70">
        <f t="shared" si="29"/>
        <v>-0.4767829262772621</v>
      </c>
      <c r="W136" s="70">
        <f t="shared" si="29"/>
        <v>-0.3090476246444151</v>
      </c>
      <c r="X136" s="70">
        <f t="shared" si="29"/>
        <v>2.9693237822108066E-2</v>
      </c>
      <c r="Y136" s="70">
        <f t="shared" si="29"/>
        <v>0.60172751746931163</v>
      </c>
      <c r="Z136" s="70">
        <f t="shared" si="29"/>
        <v>0.20532217647643602</v>
      </c>
      <c r="AA136" s="70">
        <f t="shared" si="29"/>
        <v>0.16981047871184485</v>
      </c>
      <c r="AB136" s="70">
        <f t="shared" si="29"/>
        <v>0.73520543883308254</v>
      </c>
      <c r="AC136" s="70">
        <f t="shared" si="29"/>
        <v>5.0272414265927476E-2</v>
      </c>
      <c r="AD136" s="70">
        <f t="shared" si="29"/>
        <v>-0.281467337408909</v>
      </c>
      <c r="AE136" s="70">
        <f t="shared" si="29"/>
        <v>-0.4699803533054705</v>
      </c>
      <c r="AF136" s="70">
        <f t="shared" si="29"/>
        <v>-0.4852725673300865</v>
      </c>
      <c r="AG136" s="70">
        <f t="shared" si="29"/>
        <v>-0.35962614929598175</v>
      </c>
      <c r="AH136" s="70">
        <f t="shared" si="29"/>
        <v>-5.3096466360851878E-2</v>
      </c>
      <c r="AI136" s="70">
        <f t="shared" si="29"/>
        <v>0.56271627549578629</v>
      </c>
      <c r="AJ136" s="70">
        <f t="shared" si="29"/>
        <v>7.4661474799005215E-2</v>
      </c>
      <c r="AK136" s="70">
        <f t="shared" si="29"/>
        <v>-1.4703756099225199E-2</v>
      </c>
      <c r="AL136" s="70">
        <f t="shared" si="29"/>
        <v>1.0842527186449178</v>
      </c>
      <c r="AM136" s="70">
        <f t="shared" si="29"/>
        <v>-2.7624079017671995E-2</v>
      </c>
      <c r="AN136" s="70">
        <f t="shared" si="29"/>
        <v>-0.2101857292891782</v>
      </c>
      <c r="AO136" s="70">
        <f t="shared" si="29"/>
        <v>-0.38390319387031246</v>
      </c>
      <c r="AP136" s="70">
        <f t="shared" si="29"/>
        <v>-0.39618544246712911</v>
      </c>
      <c r="AQ136" s="70">
        <f t="shared" si="29"/>
        <v>-0.24739705760202765</v>
      </c>
      <c r="AR136" s="70">
        <f t="shared" si="29"/>
        <v>0.22696401272230787</v>
      </c>
      <c r="AS136" s="70">
        <f t="shared" si="29"/>
        <v>1.004701547683001</v>
      </c>
      <c r="AT136" s="70">
        <f t="shared" si="29"/>
        <v>-3.7007858801168844E-2</v>
      </c>
    </row>
    <row r="137" spans="3:46" x14ac:dyDescent="0.35">
      <c r="F137" t="s">
        <v>219</v>
      </c>
      <c r="G137" s="70">
        <f t="shared" ref="G137:AT143" si="30">(G94-$D94)/$D94</f>
        <v>-0.30059321481618012</v>
      </c>
      <c r="H137" s="70">
        <f t="shared" si="30"/>
        <v>4.1354993965825267E-2</v>
      </c>
      <c r="I137" s="70">
        <f t="shared" si="30"/>
        <v>-0.37535295213006759</v>
      </c>
      <c r="J137" s="70">
        <f t="shared" si="30"/>
        <v>-0.57136179934674247</v>
      </c>
      <c r="K137" s="70">
        <f t="shared" si="30"/>
        <v>-0.64938185748797395</v>
      </c>
      <c r="L137" s="70">
        <f t="shared" si="30"/>
        <v>-0.64396145857957043</v>
      </c>
      <c r="M137" s="70">
        <f t="shared" si="30"/>
        <v>-0.53768505089509477</v>
      </c>
      <c r="N137" s="70">
        <f t="shared" si="30"/>
        <v>-0.29518969230731057</v>
      </c>
      <c r="O137" s="70">
        <f t="shared" si="30"/>
        <v>0.10488939007899881</v>
      </c>
      <c r="P137" s="70">
        <f t="shared" si="30"/>
        <v>-0.23589683340883427</v>
      </c>
      <c r="Q137" s="70">
        <f t="shared" si="30"/>
        <v>-0.18654156934172786</v>
      </c>
      <c r="R137" s="70">
        <f t="shared" si="30"/>
        <v>7.931126344641054E-2</v>
      </c>
      <c r="S137" s="70">
        <f t="shared" si="30"/>
        <v>-0.33131476678080751</v>
      </c>
      <c r="T137" s="70">
        <f t="shared" si="30"/>
        <v>-0.55805086421808692</v>
      </c>
      <c r="U137" s="70">
        <f t="shared" si="30"/>
        <v>-0.65521565717506736</v>
      </c>
      <c r="V137" s="70">
        <f t="shared" si="30"/>
        <v>-0.65019067194045399</v>
      </c>
      <c r="W137" s="70">
        <f t="shared" si="30"/>
        <v>-0.53814749767930325</v>
      </c>
      <c r="X137" s="70">
        <f t="shared" si="30"/>
        <v>-0.31200564222447896</v>
      </c>
      <c r="Y137" s="70">
        <f t="shared" si="30"/>
        <v>6.9594613471816807E-2</v>
      </c>
      <c r="Z137" s="70">
        <f t="shared" si="30"/>
        <v>-0.17056354656467337</v>
      </c>
      <c r="AA137" s="70">
        <f t="shared" si="30"/>
        <v>-0.19500205996138426</v>
      </c>
      <c r="AB137" s="70">
        <f t="shared" si="30"/>
        <v>0.15029392343495665</v>
      </c>
      <c r="AC137" s="70">
        <f t="shared" si="30"/>
        <v>-0.30319574670137101</v>
      </c>
      <c r="AD137" s="70">
        <f t="shared" si="30"/>
        <v>-0.52309405249783991</v>
      </c>
      <c r="AE137" s="70">
        <f t="shared" si="30"/>
        <v>-0.64809123686757086</v>
      </c>
      <c r="AF137" s="70">
        <f t="shared" si="30"/>
        <v>-0.65824792317897174</v>
      </c>
      <c r="AG137" s="70">
        <f t="shared" si="30"/>
        <v>-0.57493500380167473</v>
      </c>
      <c r="AH137" s="70">
        <f t="shared" si="30"/>
        <v>-0.37168816129520749</v>
      </c>
      <c r="AI137" s="70">
        <f t="shared" si="30"/>
        <v>3.6218910524463334E-2</v>
      </c>
      <c r="AJ137" s="70">
        <f t="shared" si="30"/>
        <v>-0.26039258508743185</v>
      </c>
      <c r="AK137" s="70">
        <f t="shared" si="30"/>
        <v>-0.32186269996425998</v>
      </c>
      <c r="AL137" s="70">
        <f t="shared" si="30"/>
        <v>0.34405576250474074</v>
      </c>
      <c r="AM137" s="70">
        <f t="shared" si="30"/>
        <v>-0.37202566395214365</v>
      </c>
      <c r="AN137" s="70">
        <f t="shared" si="30"/>
        <v>-0.4899218420115008</v>
      </c>
      <c r="AO137" s="70">
        <f t="shared" si="30"/>
        <v>-0.60198109942671296</v>
      </c>
      <c r="AP137" s="70">
        <f t="shared" si="30"/>
        <v>-0.60990851289407322</v>
      </c>
      <c r="AQ137" s="70">
        <f t="shared" si="30"/>
        <v>-0.51392621122839444</v>
      </c>
      <c r="AR137" s="70">
        <f t="shared" si="30"/>
        <v>-0.20803038584244618</v>
      </c>
      <c r="AS137" s="70">
        <f t="shared" si="30"/>
        <v>0.29292466147720808</v>
      </c>
      <c r="AT137" s="70">
        <f t="shared" si="30"/>
        <v>-0.33720608150541737</v>
      </c>
    </row>
    <row r="138" spans="3:46" x14ac:dyDescent="0.35">
      <c r="F138" t="s">
        <v>220</v>
      </c>
      <c r="G138" s="70">
        <f t="shared" si="30"/>
        <v>0.15204232058236708</v>
      </c>
      <c r="H138" s="70">
        <f t="shared" si="30"/>
        <v>0.71528936980947633</v>
      </c>
      <c r="I138" s="70">
        <f t="shared" si="30"/>
        <v>2.8900276373311912E-2</v>
      </c>
      <c r="J138" s="70">
        <f t="shared" si="30"/>
        <v>-0.29395974155291504</v>
      </c>
      <c r="K138" s="70">
        <f t="shared" si="30"/>
        <v>-0.42247209049927575</v>
      </c>
      <c r="L138" s="70">
        <f t="shared" si="30"/>
        <v>-0.41354376857103187</v>
      </c>
      <c r="M138" s="70">
        <f t="shared" si="30"/>
        <v>-0.23848839031958646</v>
      </c>
      <c r="N138" s="70">
        <f t="shared" si="30"/>
        <v>0.16094284420082333</v>
      </c>
      <c r="O138" s="70">
        <f t="shared" si="30"/>
        <v>0.8199413615910297</v>
      </c>
      <c r="P138" s="70">
        <f t="shared" si="30"/>
        <v>0.25860830042228478</v>
      </c>
      <c r="Q138" s="70">
        <f t="shared" si="30"/>
        <v>0.33990484222503681</v>
      </c>
      <c r="R138" s="70">
        <f t="shared" si="30"/>
        <v>0.77780982242643315</v>
      </c>
      <c r="S138" s="70">
        <f t="shared" si="30"/>
        <v>0.10143868223201966</v>
      </c>
      <c r="T138" s="70">
        <f t="shared" si="30"/>
        <v>-0.272034360044488</v>
      </c>
      <c r="U138" s="70">
        <f t="shared" si="30"/>
        <v>-0.43208135405190967</v>
      </c>
      <c r="V138" s="70">
        <f t="shared" si="30"/>
        <v>-0.42380434591700222</v>
      </c>
      <c r="W138" s="70">
        <f t="shared" si="30"/>
        <v>-0.23925011908417851</v>
      </c>
      <c r="X138" s="70">
        <f t="shared" si="30"/>
        <v>0.13324410524695404</v>
      </c>
      <c r="Y138" s="70">
        <f t="shared" si="30"/>
        <v>0.76180484188842557</v>
      </c>
      <c r="Z138" s="70">
        <f t="shared" si="30"/>
        <v>0.36622337219691559</v>
      </c>
      <c r="AA138" s="70">
        <f t="shared" si="30"/>
        <v>0.32596897049314816</v>
      </c>
      <c r="AB138" s="70">
        <f t="shared" si="30"/>
        <v>0.89473037576767867</v>
      </c>
      <c r="AC138" s="70">
        <f t="shared" si="30"/>
        <v>0.14775550647658617</v>
      </c>
      <c r="AD138" s="70">
        <f t="shared" si="30"/>
        <v>-0.21445452618032271</v>
      </c>
      <c r="AE138" s="70">
        <f t="shared" si="30"/>
        <v>-0.42034621810853284</v>
      </c>
      <c r="AF138" s="70">
        <f t="shared" si="30"/>
        <v>-0.43707601358018838</v>
      </c>
      <c r="AG138" s="70">
        <f t="shared" si="30"/>
        <v>-0.29984541901469913</v>
      </c>
      <c r="AH138" s="70">
        <f t="shared" si="30"/>
        <v>3.4936812230955266E-2</v>
      </c>
      <c r="AI138" s="70">
        <f t="shared" si="30"/>
        <v>0.70682936397047647</v>
      </c>
      <c r="AJ138" s="70">
        <f t="shared" si="30"/>
        <v>0.21825961750122325</v>
      </c>
      <c r="AK138" s="70">
        <f t="shared" si="30"/>
        <v>0.11700784916078071</v>
      </c>
      <c r="AL138" s="70">
        <f t="shared" si="30"/>
        <v>1.2138891878509692</v>
      </c>
      <c r="AM138" s="70">
        <f t="shared" si="30"/>
        <v>3.4380887764198419E-2</v>
      </c>
      <c r="AN138" s="70">
        <f t="shared" si="30"/>
        <v>-0.15981423506921361</v>
      </c>
      <c r="AO138" s="70">
        <f t="shared" si="30"/>
        <v>-0.34439495360117384</v>
      </c>
      <c r="AP138" s="70">
        <f t="shared" si="30"/>
        <v>-0.3574527563000045</v>
      </c>
      <c r="AQ138" s="70">
        <f t="shared" si="30"/>
        <v>-0.1993535272273215</v>
      </c>
      <c r="AR138" s="70">
        <f t="shared" si="30"/>
        <v>0.30450909463938852</v>
      </c>
      <c r="AS138" s="70">
        <f t="shared" si="30"/>
        <v>1.1296675395491036</v>
      </c>
      <c r="AT138" s="70">
        <f t="shared" si="30"/>
        <v>9.1734681598344359E-2</v>
      </c>
    </row>
    <row r="139" spans="3:46" x14ac:dyDescent="0.35">
      <c r="C139" s="86">
        <f>'Tapp 100'!C181</f>
        <v>2</v>
      </c>
      <c r="D139">
        <f>COUNTIF(G136:AT175,"&gt;"&amp;C139)</f>
        <v>59</v>
      </c>
      <c r="F139" t="s">
        <v>221</v>
      </c>
      <c r="G139" s="70">
        <f t="shared" si="30"/>
        <v>0.66954448697602886</v>
      </c>
      <c r="H139" s="70">
        <f t="shared" si="30"/>
        <v>1.4858044359744937</v>
      </c>
      <c r="I139" s="70">
        <f t="shared" si="30"/>
        <v>0.49108652813970904</v>
      </c>
      <c r="J139" s="70">
        <f t="shared" si="30"/>
        <v>2.3196457294715898E-2</v>
      </c>
      <c r="K139" s="70">
        <f t="shared" si="30"/>
        <v>-0.16304416933719104</v>
      </c>
      <c r="L139" s="70">
        <f t="shared" si="30"/>
        <v>-0.15010520833989746</v>
      </c>
      <c r="M139" s="70">
        <f t="shared" si="30"/>
        <v>0.10358576850500073</v>
      </c>
      <c r="N139" s="70">
        <f t="shared" si="30"/>
        <v>0.68244316254801818</v>
      </c>
      <c r="O139" s="70">
        <f t="shared" si="30"/>
        <v>1.6374665345002064</v>
      </c>
      <c r="P139" s="70">
        <f t="shared" si="30"/>
        <v>0.82398034489745919</v>
      </c>
      <c r="Q139" s="70">
        <f t="shared" si="30"/>
        <v>0.94179562889535007</v>
      </c>
      <c r="R139" s="70">
        <f t="shared" si="30"/>
        <v>1.5764093340108098</v>
      </c>
      <c r="S139" s="70">
        <f t="shared" si="30"/>
        <v>0.59620948537118912</v>
      </c>
      <c r="T139" s="70">
        <f t="shared" si="30"/>
        <v>5.4970810691504411E-2</v>
      </c>
      <c r="U139" s="70">
        <f t="shared" si="30"/>
        <v>-0.17696995374768884</v>
      </c>
      <c r="V139" s="70">
        <f t="shared" si="30"/>
        <v>-0.16497487938852384</v>
      </c>
      <c r="W139" s="70">
        <f t="shared" si="30"/>
        <v>0.10248186803470132</v>
      </c>
      <c r="X139" s="70">
        <f t="shared" si="30"/>
        <v>0.64230203570708422</v>
      </c>
      <c r="Y139" s="70">
        <f t="shared" si="30"/>
        <v>1.553214850141605</v>
      </c>
      <c r="Z139" s="70">
        <f t="shared" si="30"/>
        <v>0.97993655118165257</v>
      </c>
      <c r="AA139" s="70">
        <f t="shared" si="30"/>
        <v>0.92159970604989572</v>
      </c>
      <c r="AB139" s="70">
        <f t="shared" si="30"/>
        <v>1.745851082597256</v>
      </c>
      <c r="AC139" s="70">
        <f t="shared" si="30"/>
        <v>0.6633320182766328</v>
      </c>
      <c r="AD139" s="70">
        <f t="shared" si="30"/>
        <v>0.13841574363486822</v>
      </c>
      <c r="AE139" s="70">
        <f t="shared" si="30"/>
        <v>-0.15996334629226569</v>
      </c>
      <c r="AF139" s="70">
        <f t="shared" si="30"/>
        <v>-0.1842082349555742</v>
      </c>
      <c r="AG139" s="70">
        <f t="shared" si="30"/>
        <v>1.4666909219196056E-2</v>
      </c>
      <c r="AH139" s="70">
        <f t="shared" si="30"/>
        <v>0.49983470082529835</v>
      </c>
      <c r="AI139" s="70">
        <f t="shared" si="30"/>
        <v>1.4735441605870869</v>
      </c>
      <c r="AJ139" s="70">
        <f t="shared" si="30"/>
        <v>0.76550686703637749</v>
      </c>
      <c r="AK139" s="70">
        <f t="shared" si="30"/>
        <v>0.61877238635870024</v>
      </c>
      <c r="AL139" s="70">
        <f t="shared" si="30"/>
        <v>2.2083773506549402</v>
      </c>
      <c r="AM139" s="70">
        <f t="shared" si="30"/>
        <v>0.49902905279304566</v>
      </c>
      <c r="AN139" s="70">
        <f t="shared" si="30"/>
        <v>0.21760067908515865</v>
      </c>
      <c r="AO139" s="70">
        <f t="shared" si="30"/>
        <v>-4.9894460217821138E-2</v>
      </c>
      <c r="AP139" s="70">
        <f t="shared" si="30"/>
        <v>-6.8817881795626604E-2</v>
      </c>
      <c r="AQ139" s="70">
        <f t="shared" si="30"/>
        <v>0.16030017365916557</v>
      </c>
      <c r="AR139" s="70">
        <f t="shared" si="30"/>
        <v>0.89049996536960285</v>
      </c>
      <c r="AS139" s="70">
        <f t="shared" si="30"/>
        <v>2.0863229902427869</v>
      </c>
      <c r="AT139" s="70">
        <f t="shared" si="30"/>
        <v>0.58214640759174208</v>
      </c>
    </row>
    <row r="140" spans="3:46" x14ac:dyDescent="0.35">
      <c r="C140">
        <f>-C139</f>
        <v>-2</v>
      </c>
      <c r="D140">
        <f>COUNTIF(G136:AT175,"&lt;"&amp;C140)</f>
        <v>0</v>
      </c>
      <c r="F140" t="s">
        <v>222</v>
      </c>
      <c r="G140" s="70">
        <f t="shared" si="30"/>
        <v>1.035030391991592</v>
      </c>
      <c r="H140" s="70">
        <f t="shared" si="30"/>
        <v>2.0299807014535962</v>
      </c>
      <c r="I140" s="70">
        <f t="shared" si="30"/>
        <v>0.8175055684497623</v>
      </c>
      <c r="J140" s="70">
        <f t="shared" si="30"/>
        <v>0.24718802273087945</v>
      </c>
      <c r="K140" s="70">
        <f t="shared" si="30"/>
        <v>2.0176799983551107E-2</v>
      </c>
      <c r="L140" s="70">
        <f t="shared" si="30"/>
        <v>3.5948274823361298E-2</v>
      </c>
      <c r="M140" s="70">
        <f t="shared" si="30"/>
        <v>0.34517564317489152</v>
      </c>
      <c r="N140" s="70">
        <f t="shared" si="30"/>
        <v>1.0507527623807642</v>
      </c>
      <c r="O140" s="70">
        <f t="shared" si="30"/>
        <v>2.2148436878673747</v>
      </c>
      <c r="P140" s="70">
        <f t="shared" si="30"/>
        <v>1.2232743513080941</v>
      </c>
      <c r="Q140" s="70">
        <f t="shared" si="30"/>
        <v>1.3668809969813049</v>
      </c>
      <c r="R140" s="70">
        <f t="shared" si="30"/>
        <v>2.1404202390673368</v>
      </c>
      <c r="S140" s="70">
        <f t="shared" si="30"/>
        <v>0.94564136508826524</v>
      </c>
      <c r="T140" s="70">
        <f t="shared" si="30"/>
        <v>0.28591821252382404</v>
      </c>
      <c r="U140" s="70">
        <f t="shared" si="30"/>
        <v>3.2024727171866092E-3</v>
      </c>
      <c r="V140" s="70">
        <f t="shared" si="30"/>
        <v>1.7823431347233774E-2</v>
      </c>
      <c r="W140" s="70">
        <f t="shared" si="30"/>
        <v>0.34383008393743625</v>
      </c>
      <c r="X140" s="70">
        <f t="shared" si="30"/>
        <v>1.00182419909459</v>
      </c>
      <c r="Y140" s="70">
        <f t="shared" si="30"/>
        <v>2.1121481684704735</v>
      </c>
      <c r="Z140" s="70">
        <f t="shared" si="30"/>
        <v>1.4133714838396698</v>
      </c>
      <c r="AA140" s="70">
        <f t="shared" si="30"/>
        <v>1.3422639130368941</v>
      </c>
      <c r="AB140" s="70">
        <f t="shared" si="30"/>
        <v>2.3469550817957101</v>
      </c>
      <c r="AC140" s="70">
        <f t="shared" si="30"/>
        <v>1.0274579297354551</v>
      </c>
      <c r="AD140" s="70">
        <f t="shared" si="30"/>
        <v>0.38763037169187375</v>
      </c>
      <c r="AE140" s="70">
        <f t="shared" si="30"/>
        <v>2.3932056927992836E-2</v>
      </c>
      <c r="AF140" s="70">
        <f t="shared" si="30"/>
        <v>-5.6203663019211486E-3</v>
      </c>
      <c r="AG140" s="70">
        <f t="shared" si="30"/>
        <v>0.23679124103440854</v>
      </c>
      <c r="AH140" s="70">
        <f t="shared" si="30"/>
        <v>0.82816883464508861</v>
      </c>
      <c r="AI140" s="70">
        <f t="shared" si="30"/>
        <v>2.0150364856976268</v>
      </c>
      <c r="AJ140" s="70">
        <f t="shared" si="30"/>
        <v>1.1520002370206219</v>
      </c>
      <c r="AK140" s="70">
        <f t="shared" si="30"/>
        <v>0.97314359075476919</v>
      </c>
      <c r="AL140" s="70">
        <f t="shared" si="30"/>
        <v>2.9107346156353202</v>
      </c>
      <c r="AM140" s="70">
        <f t="shared" si="30"/>
        <v>0.8271868193447045</v>
      </c>
      <c r="AN140" s="70">
        <f t="shared" si="30"/>
        <v>0.48414996220671286</v>
      </c>
      <c r="AO140" s="70">
        <f t="shared" si="30"/>
        <v>0.15809651323419419</v>
      </c>
      <c r="AP140" s="70">
        <f t="shared" si="30"/>
        <v>0.13503049832311234</v>
      </c>
      <c r="AQ140" s="70">
        <f t="shared" si="30"/>
        <v>0.41430559991027455</v>
      </c>
      <c r="AR140" s="70">
        <f t="shared" si="30"/>
        <v>1.3043560178228615</v>
      </c>
      <c r="AS140" s="70">
        <f t="shared" si="30"/>
        <v>2.7619609022952734</v>
      </c>
      <c r="AT140" s="70">
        <f t="shared" si="30"/>
        <v>0.92849968907461666</v>
      </c>
    </row>
    <row r="141" spans="3:46" x14ac:dyDescent="0.35">
      <c r="D141" s="87">
        <f>(COUNTA(G136:AT175)-SUM(D139:D140))/COUNTA(G136:AT175)</f>
        <v>0.96312500000000001</v>
      </c>
      <c r="F141" t="s">
        <v>223</v>
      </c>
      <c r="G141" s="70">
        <f t="shared" si="30"/>
        <v>1.0037030287043467</v>
      </c>
      <c r="H141" s="70">
        <f t="shared" si="30"/>
        <v>1.9833370215550941</v>
      </c>
      <c r="I141" s="70">
        <f t="shared" si="30"/>
        <v>0.7895267935658673</v>
      </c>
      <c r="J141" s="70">
        <f t="shared" si="30"/>
        <v>0.22798874569337316</v>
      </c>
      <c r="K141" s="70">
        <f t="shared" si="30"/>
        <v>4.4721454702457931E-3</v>
      </c>
      <c r="L141" s="70">
        <f t="shared" si="30"/>
        <v>2.0000833409267317E-2</v>
      </c>
      <c r="M141" s="70">
        <f t="shared" si="30"/>
        <v>0.32446793963162773</v>
      </c>
      <c r="N141" s="70">
        <f t="shared" si="30"/>
        <v>1.0191833681091873</v>
      </c>
      <c r="O141" s="70">
        <f t="shared" si="30"/>
        <v>2.1653542175784484</v>
      </c>
      <c r="P141" s="70">
        <f t="shared" si="30"/>
        <v>1.1890491507583958</v>
      </c>
      <c r="Q141" s="70">
        <f t="shared" si="30"/>
        <v>1.3304451082879938</v>
      </c>
      <c r="R141" s="70">
        <f t="shared" si="30"/>
        <v>2.092076447205045</v>
      </c>
      <c r="S141" s="70">
        <f t="shared" si="30"/>
        <v>0.91569006111232731</v>
      </c>
      <c r="T141" s="70">
        <f t="shared" si="30"/>
        <v>0.26612272093807204</v>
      </c>
      <c r="U141" s="70">
        <f t="shared" si="30"/>
        <v>-1.2240878122757056E-2</v>
      </c>
      <c r="V141" s="70">
        <f t="shared" si="30"/>
        <v>2.1550047126416478E-3</v>
      </c>
      <c r="W141" s="70">
        <f t="shared" si="30"/>
        <v>0.32314309400278596</v>
      </c>
      <c r="X141" s="70">
        <f t="shared" si="30"/>
        <v>0.97100801366118128</v>
      </c>
      <c r="Y141" s="70">
        <f t="shared" si="30"/>
        <v>2.0642395983276973</v>
      </c>
      <c r="Z141" s="70">
        <f t="shared" si="30"/>
        <v>1.3762199181830346</v>
      </c>
      <c r="AA141" s="70">
        <f t="shared" si="30"/>
        <v>1.3062069810092101</v>
      </c>
      <c r="AB141" s="70">
        <f t="shared" si="30"/>
        <v>2.2954318818640895</v>
      </c>
      <c r="AC141" s="70">
        <f t="shared" si="30"/>
        <v>0.99624713732450243</v>
      </c>
      <c r="AD141" s="70">
        <f t="shared" si="30"/>
        <v>0.3662691178582817</v>
      </c>
      <c r="AE141" s="70">
        <f t="shared" si="30"/>
        <v>8.1695937947286121E-3</v>
      </c>
      <c r="AF141" s="70">
        <f t="shared" si="30"/>
        <v>-2.0927897900902041E-2</v>
      </c>
      <c r="AG141" s="70">
        <f t="shared" si="30"/>
        <v>0.21775201259298479</v>
      </c>
      <c r="AH141" s="70">
        <f t="shared" si="30"/>
        <v>0.80002590888892944</v>
      </c>
      <c r="AI141" s="70">
        <f t="shared" si="30"/>
        <v>1.9686228578307168</v>
      </c>
      <c r="AJ141" s="70">
        <f t="shared" si="30"/>
        <v>1.1188722338789068</v>
      </c>
      <c r="AK141" s="70">
        <f t="shared" si="30"/>
        <v>0.94276891609205782</v>
      </c>
      <c r="AL141" s="70">
        <f t="shared" si="30"/>
        <v>2.8505325643509085</v>
      </c>
      <c r="AM141" s="70">
        <f t="shared" si="30"/>
        <v>0.79905901078295671</v>
      </c>
      <c r="AN141" s="70">
        <f t="shared" si="30"/>
        <v>0.46130288079615012</v>
      </c>
      <c r="AO141" s="70">
        <f t="shared" si="30"/>
        <v>0.14026871550962353</v>
      </c>
      <c r="AP141" s="70">
        <f t="shared" si="30"/>
        <v>0.11755778002711045</v>
      </c>
      <c r="AQ141" s="70">
        <f t="shared" si="30"/>
        <v>0.39253370623147099</v>
      </c>
      <c r="AR141" s="70">
        <f t="shared" si="30"/>
        <v>1.2688826418980732</v>
      </c>
      <c r="AS141" s="70">
        <f t="shared" si="30"/>
        <v>2.7040490812618385</v>
      </c>
      <c r="AT141" s="70">
        <f t="shared" si="30"/>
        <v>0.89881226494732624</v>
      </c>
    </row>
    <row r="142" spans="3:46" x14ac:dyDescent="0.35">
      <c r="F142" t="s">
        <v>224</v>
      </c>
      <c r="G142" s="70">
        <f t="shared" si="30"/>
        <v>0.55020215064454092</v>
      </c>
      <c r="H142" s="70">
        <f t="shared" si="30"/>
        <v>1.3081142268386459</v>
      </c>
      <c r="I142" s="70">
        <f t="shared" si="30"/>
        <v>0.38450071905898647</v>
      </c>
      <c r="J142" s="70">
        <f t="shared" si="30"/>
        <v>-4.9943645704771437E-2</v>
      </c>
      <c r="K142" s="70">
        <f t="shared" si="30"/>
        <v>-0.22287142462553425</v>
      </c>
      <c r="L142" s="70">
        <f t="shared" si="30"/>
        <v>-0.21085736610742881</v>
      </c>
      <c r="M142" s="70">
        <f t="shared" si="30"/>
        <v>2.4699278816955383E-2</v>
      </c>
      <c r="N142" s="70">
        <f t="shared" si="30"/>
        <v>0.56217880341908366</v>
      </c>
      <c r="O142" s="70">
        <f t="shared" si="30"/>
        <v>1.448935219115205</v>
      </c>
      <c r="P142" s="70">
        <f t="shared" si="30"/>
        <v>0.6935986285186122</v>
      </c>
      <c r="Q142" s="70">
        <f t="shared" si="30"/>
        <v>0.80299224339804032</v>
      </c>
      <c r="R142" s="70">
        <f t="shared" si="30"/>
        <v>1.3922425078700953</v>
      </c>
      <c r="S142" s="70">
        <f t="shared" si="30"/>
        <v>0.48210927974940565</v>
      </c>
      <c r="T142" s="70">
        <f t="shared" si="30"/>
        <v>-2.0440585825092741E-2</v>
      </c>
      <c r="U142" s="70">
        <f t="shared" si="30"/>
        <v>-0.2358017664708521</v>
      </c>
      <c r="V142" s="70">
        <f t="shared" si="30"/>
        <v>-0.22466412371034161</v>
      </c>
      <c r="W142" s="70">
        <f t="shared" si="30"/>
        <v>2.3674287331849637E-2</v>
      </c>
      <c r="X142" s="70">
        <f t="shared" si="30"/>
        <v>0.52490704358067419</v>
      </c>
      <c r="Y142" s="70">
        <f t="shared" si="30"/>
        <v>1.3707060115037975</v>
      </c>
      <c r="Z142" s="70">
        <f t="shared" si="30"/>
        <v>0.83840677725265167</v>
      </c>
      <c r="AA142" s="70">
        <f t="shared" si="30"/>
        <v>0.78423996499305981</v>
      </c>
      <c r="AB142" s="70">
        <f t="shared" si="30"/>
        <v>1.5495722257163327</v>
      </c>
      <c r="AC142" s="70">
        <f t="shared" si="30"/>
        <v>0.54443376147387601</v>
      </c>
      <c r="AD142" s="70">
        <f t="shared" si="30"/>
        <v>5.7039538555114545E-2</v>
      </c>
      <c r="AE142" s="70">
        <f t="shared" si="30"/>
        <v>-0.22001082489473647</v>
      </c>
      <c r="AF142" s="70">
        <f t="shared" si="30"/>
        <v>-0.24252264104650215</v>
      </c>
      <c r="AG142" s="70">
        <f t="shared" si="30"/>
        <v>-5.7863484842838507E-2</v>
      </c>
      <c r="AH142" s="70">
        <f t="shared" si="30"/>
        <v>0.3926235550883358</v>
      </c>
      <c r="AI142" s="70">
        <f t="shared" si="30"/>
        <v>1.2967303401430135</v>
      </c>
      <c r="AJ142" s="70">
        <f t="shared" si="30"/>
        <v>0.63930495030695988</v>
      </c>
      <c r="AK142" s="70">
        <f t="shared" si="30"/>
        <v>0.50305934002541064</v>
      </c>
      <c r="AL142" s="70">
        <f t="shared" si="30"/>
        <v>1.9790362029064836</v>
      </c>
      <c r="AM142" s="70">
        <f t="shared" si="30"/>
        <v>0.39187549636812596</v>
      </c>
      <c r="AN142" s="70">
        <f t="shared" si="30"/>
        <v>0.13056417847412966</v>
      </c>
      <c r="AO142" s="70">
        <f t="shared" si="30"/>
        <v>-0.1178098801204492</v>
      </c>
      <c r="AP142" s="70">
        <f t="shared" si="30"/>
        <v>-0.13538061816085969</v>
      </c>
      <c r="AQ142" s="70">
        <f t="shared" si="30"/>
        <v>7.7359626311951188E-2</v>
      </c>
      <c r="AR142" s="70">
        <f t="shared" si="30"/>
        <v>0.7553632951809246</v>
      </c>
      <c r="AS142" s="70">
        <f t="shared" si="30"/>
        <v>1.8657065291646537</v>
      </c>
      <c r="AT142" s="70">
        <f t="shared" si="30"/>
        <v>0.46905145853622748</v>
      </c>
    </row>
    <row r="143" spans="3:46" x14ac:dyDescent="0.35">
      <c r="F143" t="s">
        <v>225</v>
      </c>
      <c r="G143" s="70">
        <f t="shared" si="30"/>
        <v>2.49079300984438E-2</v>
      </c>
      <c r="H143" s="70">
        <f t="shared" si="30"/>
        <v>0.52599747953929665</v>
      </c>
      <c r="I143" s="70">
        <f t="shared" si="30"/>
        <v>-8.4644692564405905E-2</v>
      </c>
      <c r="J143" s="70">
        <f t="shared" si="30"/>
        <v>-0.37187528016733534</v>
      </c>
      <c r="K143" s="70">
        <f t="shared" si="30"/>
        <v>-0.4862055640445121</v>
      </c>
      <c r="L143" s="70">
        <f t="shared" si="30"/>
        <v>-0.47826253297417498</v>
      </c>
      <c r="M143" s="70">
        <f t="shared" si="30"/>
        <v>-0.32252550650313971</v>
      </c>
      <c r="N143" s="70">
        <f t="shared" si="30"/>
        <v>3.282623055981311E-2</v>
      </c>
      <c r="O143" s="70">
        <f t="shared" si="30"/>
        <v>0.61910053171127855</v>
      </c>
      <c r="P143" s="70">
        <f t="shared" si="30"/>
        <v>0.11971375091362944</v>
      </c>
      <c r="Q143" s="70">
        <f t="shared" si="30"/>
        <v>0.19203875920073862</v>
      </c>
      <c r="R143" s="70">
        <f t="shared" si="30"/>
        <v>0.58161844635245263</v>
      </c>
      <c r="S143" s="70">
        <f t="shared" si="30"/>
        <v>-2.0111310350020867E-2</v>
      </c>
      <c r="T143" s="70">
        <f t="shared" si="30"/>
        <v>-0.35236948860313216</v>
      </c>
      <c r="U143" s="70">
        <f t="shared" si="30"/>
        <v>-0.49475439097694796</v>
      </c>
      <c r="V143" s="70">
        <f t="shared" ref="V143:AT143" si="31">(V100-$D100)/$D100</f>
        <v>-0.48739079753650238</v>
      </c>
      <c r="W143" s="70">
        <f t="shared" si="31"/>
        <v>-0.32320317418727462</v>
      </c>
      <c r="X143" s="70">
        <f t="shared" si="31"/>
        <v>8.1842042207141957E-3</v>
      </c>
      <c r="Y143" s="70">
        <f t="shared" si="31"/>
        <v>0.567379706002894</v>
      </c>
      <c r="Z143" s="70">
        <f t="shared" si="31"/>
        <v>0.21545289043081053</v>
      </c>
      <c r="AA143" s="70">
        <f t="shared" si="31"/>
        <v>0.17964078978966069</v>
      </c>
      <c r="AB143" s="70">
        <f t="shared" si="31"/>
        <v>0.68563615487757357</v>
      </c>
      <c r="AC143" s="70">
        <f t="shared" si="31"/>
        <v>2.1094190192038516E-2</v>
      </c>
      <c r="AD143" s="70">
        <f t="shared" si="31"/>
        <v>-0.30114391530014628</v>
      </c>
      <c r="AE143" s="70">
        <f t="shared" si="31"/>
        <v>-0.48431429370424511</v>
      </c>
      <c r="AF143" s="70">
        <f t="shared" si="31"/>
        <v>-0.49919786155716661</v>
      </c>
      <c r="AG143" s="70">
        <f t="shared" si="31"/>
        <v>-0.37711143980905304</v>
      </c>
      <c r="AH143" s="70">
        <f t="shared" si="31"/>
        <v>-7.9274322604650629E-2</v>
      </c>
      <c r="AI143" s="70">
        <f t="shared" si="31"/>
        <v>0.51847108322714808</v>
      </c>
      <c r="AJ143" s="70">
        <f t="shared" si="31"/>
        <v>8.3817773521133149E-2</v>
      </c>
      <c r="AK143" s="70">
        <f t="shared" si="31"/>
        <v>-6.2602891112809051E-3</v>
      </c>
      <c r="AL143" s="70">
        <f t="shared" si="31"/>
        <v>0.96957398565067188</v>
      </c>
      <c r="AM143" s="70">
        <f t="shared" si="31"/>
        <v>-7.9768897660041665E-2</v>
      </c>
      <c r="AN143" s="70">
        <f t="shared" si="31"/>
        <v>-0.2525334895699925</v>
      </c>
      <c r="AO143" s="70">
        <f t="shared" si="31"/>
        <v>-0.41674468110941759</v>
      </c>
      <c r="AP143" s="70">
        <f t="shared" si="31"/>
        <v>-0.42836148137499042</v>
      </c>
      <c r="AQ143" s="70">
        <f t="shared" si="31"/>
        <v>-0.28770939705127208</v>
      </c>
      <c r="AR143" s="70">
        <f t="shared" si="31"/>
        <v>0.16054913269643167</v>
      </c>
      <c r="AS143" s="70">
        <f t="shared" si="31"/>
        <v>0.89464667292234346</v>
      </c>
      <c r="AT143" s="70">
        <f t="shared" si="31"/>
        <v>-2.8744419590405797E-2</v>
      </c>
    </row>
    <row r="144" spans="3:46" x14ac:dyDescent="0.35">
      <c r="F144" t="s">
        <v>226</v>
      </c>
      <c r="G144" s="70">
        <f t="shared" ref="G144:AT150" si="32">(G101-$D101)/$D101</f>
        <v>-0.33971608321898822</v>
      </c>
      <c r="H144" s="70">
        <f t="shared" si="32"/>
        <v>-1.6895505246624302E-2</v>
      </c>
      <c r="I144" s="70">
        <f t="shared" si="32"/>
        <v>-0.41029396895991588</v>
      </c>
      <c r="J144" s="70">
        <f t="shared" si="32"/>
        <v>-0.59533862695525142</v>
      </c>
      <c r="K144" s="70">
        <f t="shared" si="32"/>
        <v>-0.66899446025322995</v>
      </c>
      <c r="L144" s="70">
        <f t="shared" si="32"/>
        <v>-0.66387726336927988</v>
      </c>
      <c r="M144" s="70">
        <f t="shared" si="32"/>
        <v>-0.56354566205534895</v>
      </c>
      <c r="N144" s="70">
        <f t="shared" si="32"/>
        <v>-0.33461481871576632</v>
      </c>
      <c r="O144" s="70">
        <f t="shared" si="32"/>
        <v>4.3084953628816716E-2</v>
      </c>
      <c r="P144" s="70">
        <f t="shared" si="32"/>
        <v>-0.27863863727174409</v>
      </c>
      <c r="Q144" s="70">
        <f t="shared" si="32"/>
        <v>-0.23204416927065774</v>
      </c>
      <c r="R144" s="70">
        <f t="shared" si="32"/>
        <v>1.8937596190116247E-2</v>
      </c>
      <c r="S144" s="70">
        <f t="shared" si="32"/>
        <v>-0.36871915709603709</v>
      </c>
      <c r="T144" s="70">
        <f t="shared" si="32"/>
        <v>-0.58277226847982333</v>
      </c>
      <c r="U144" s="70">
        <f t="shared" si="32"/>
        <v>-0.67450193342722475</v>
      </c>
      <c r="V144" s="70">
        <f t="shared" si="32"/>
        <v>-0.66975803187699157</v>
      </c>
      <c r="W144" s="70">
        <f t="shared" si="32"/>
        <v>-0.56398224085390836</v>
      </c>
      <c r="X144" s="70">
        <f t="shared" si="32"/>
        <v>-0.35049013121045863</v>
      </c>
      <c r="Y144" s="70">
        <f t="shared" si="32"/>
        <v>9.7644685637826543E-3</v>
      </c>
      <c r="Z144" s="70">
        <f t="shared" si="32"/>
        <v>-0.21695991260466477</v>
      </c>
      <c r="AA144" s="70">
        <f t="shared" si="32"/>
        <v>-0.24003140359920022</v>
      </c>
      <c r="AB144" s="70">
        <f t="shared" si="32"/>
        <v>8.5949683795834703E-2</v>
      </c>
      <c r="AC144" s="70">
        <f t="shared" si="32"/>
        <v>-0.34217303671601446</v>
      </c>
      <c r="AD144" s="70">
        <f t="shared" si="32"/>
        <v>-0.5497708434868489</v>
      </c>
      <c r="AE144" s="70">
        <f t="shared" si="32"/>
        <v>-0.66777603335722258</v>
      </c>
      <c r="AF144" s="70">
        <f t="shared" si="32"/>
        <v>-0.67736458291275092</v>
      </c>
      <c r="AG144" s="70">
        <f t="shared" si="32"/>
        <v>-0.59871195630083651</v>
      </c>
      <c r="AH144" s="70">
        <f t="shared" si="32"/>
        <v>-0.40683417632151792</v>
      </c>
      <c r="AI144" s="70">
        <f t="shared" si="32"/>
        <v>-2.1744290479220024E-2</v>
      </c>
      <c r="AJ144" s="70">
        <f t="shared" si="32"/>
        <v>-0.30176416479802981</v>
      </c>
      <c r="AK144" s="70">
        <f t="shared" si="32"/>
        <v>-0.35979581258249255</v>
      </c>
      <c r="AL144" s="70">
        <f t="shared" si="32"/>
        <v>0.2688730250243076</v>
      </c>
      <c r="AM144" s="70">
        <f t="shared" si="32"/>
        <v>-0.40715280001943815</v>
      </c>
      <c r="AN144" s="70">
        <f t="shared" si="32"/>
        <v>-0.51845419410311788</v>
      </c>
      <c r="AO144" s="70">
        <f t="shared" si="32"/>
        <v>-0.62424516863339996</v>
      </c>
      <c r="AP144" s="70">
        <f t="shared" si="32"/>
        <v>-0.63172914466145003</v>
      </c>
      <c r="AQ144" s="70">
        <f t="shared" si="32"/>
        <v>-0.54111582573459038</v>
      </c>
      <c r="AR144" s="70">
        <f t="shared" si="32"/>
        <v>-0.25233096120155618</v>
      </c>
      <c r="AS144" s="70">
        <f t="shared" si="32"/>
        <v>0.220602055438401</v>
      </c>
      <c r="AT144" s="70">
        <f t="shared" si="32"/>
        <v>-0.37428092807647256</v>
      </c>
    </row>
    <row r="145" spans="6:46" x14ac:dyDescent="0.35">
      <c r="F145" t="s">
        <v>227</v>
      </c>
      <c r="G145" s="70">
        <f t="shared" si="32"/>
        <v>-6.9014841643010971E-2</v>
      </c>
      <c r="H145" s="70">
        <f t="shared" si="32"/>
        <v>0.44572625187017406</v>
      </c>
      <c r="I145" s="70">
        <f t="shared" si="32"/>
        <v>-0.13348268978998259</v>
      </c>
      <c r="J145" s="70">
        <f t="shared" si="32"/>
        <v>-0.40560669872351945</v>
      </c>
      <c r="K145" s="70">
        <f t="shared" si="32"/>
        <v>-0.51389225414323436</v>
      </c>
      <c r="L145" s="70">
        <f t="shared" si="32"/>
        <v>-0.50638287896179568</v>
      </c>
      <c r="M145" s="70">
        <f t="shared" si="32"/>
        <v>-0.35884490037669414</v>
      </c>
      <c r="N145" s="70">
        <f t="shared" si="32"/>
        <v>-2.2033477790505872E-2</v>
      </c>
      <c r="O145" s="70">
        <f t="shared" si="32"/>
        <v>0.53409961282890028</v>
      </c>
      <c r="P145" s="70">
        <f t="shared" si="32"/>
        <v>1.7167629441791055E-2</v>
      </c>
      <c r="Q145" s="70">
        <f t="shared" si="32"/>
        <v>8.2918374412621079E-2</v>
      </c>
      <c r="R145" s="70">
        <f t="shared" si="32"/>
        <v>0.48078247011128566</v>
      </c>
      <c r="S145" s="70">
        <f t="shared" si="32"/>
        <v>-8.3186769615590031E-2</v>
      </c>
      <c r="T145" s="70">
        <f t="shared" si="32"/>
        <v>-0.39439511445028402</v>
      </c>
      <c r="U145" s="70">
        <f t="shared" si="32"/>
        <v>-0.52757951917737644</v>
      </c>
      <c r="V145" s="70">
        <f t="shared" si="32"/>
        <v>-0.5206547067709093</v>
      </c>
      <c r="W145" s="70">
        <f t="shared" si="32"/>
        <v>-0.36698401943268588</v>
      </c>
      <c r="X145" s="70">
        <f t="shared" si="32"/>
        <v>-5.6646596969795342E-2</v>
      </c>
      <c r="Y145" s="70">
        <f t="shared" si="32"/>
        <v>0.46742257677411236</v>
      </c>
      <c r="Z145" s="70">
        <f t="shared" si="32"/>
        <v>0.10425584549022457</v>
      </c>
      <c r="AA145" s="70">
        <f t="shared" si="32"/>
        <v>7.1721805542110675E-2</v>
      </c>
      <c r="AB145" s="70">
        <f t="shared" si="32"/>
        <v>0.58970836706854668</v>
      </c>
      <c r="AC145" s="70">
        <f t="shared" si="32"/>
        <v>-3.7792985605990329E-2</v>
      </c>
      <c r="AD145" s="70">
        <f t="shared" si="32"/>
        <v>-0.34171634080327634</v>
      </c>
      <c r="AE145" s="70">
        <f t="shared" si="32"/>
        <v>-0.51442252991804982</v>
      </c>
      <c r="AF145" s="70">
        <f t="shared" si="32"/>
        <v>-0.52843249095314393</v>
      </c>
      <c r="AG145" s="70">
        <f t="shared" si="32"/>
        <v>-0.41332153200217753</v>
      </c>
      <c r="AH145" s="70">
        <f t="shared" si="32"/>
        <v>-0.13249437989012169</v>
      </c>
      <c r="AI145" s="70">
        <f t="shared" si="32"/>
        <v>0.43168242959202724</v>
      </c>
      <c r="AJ145" s="70">
        <f t="shared" si="32"/>
        <v>-1.5448949143974289E-2</v>
      </c>
      <c r="AK145" s="70">
        <f t="shared" si="32"/>
        <v>-9.7320900501772764E-2</v>
      </c>
      <c r="AL145" s="70">
        <f t="shared" si="32"/>
        <v>0.90948801321381645</v>
      </c>
      <c r="AM145" s="70">
        <f t="shared" si="32"/>
        <v>-0.10915785363078966</v>
      </c>
      <c r="AN145" s="70">
        <f t="shared" si="32"/>
        <v>-0.27641169945646127</v>
      </c>
      <c r="AO145" s="70">
        <f t="shared" si="32"/>
        <v>-0.43556294504976656</v>
      </c>
      <c r="AP145" s="70">
        <f t="shared" si="32"/>
        <v>-0.44681532642421978</v>
      </c>
      <c r="AQ145" s="70">
        <f t="shared" si="32"/>
        <v>-0.31050285583760595</v>
      </c>
      <c r="AR145" s="70">
        <f t="shared" si="32"/>
        <v>0.12408301257306087</v>
      </c>
      <c r="AS145" s="70">
        <f t="shared" si="32"/>
        <v>0.83660721232530288</v>
      </c>
      <c r="AT145" s="70">
        <f t="shared" si="32"/>
        <v>-0.11775480296180693</v>
      </c>
    </row>
    <row r="146" spans="6:46" x14ac:dyDescent="0.35">
      <c r="F146" t="s">
        <v>228</v>
      </c>
      <c r="G146" s="70">
        <f t="shared" si="32"/>
        <v>-0.12493865955894619</v>
      </c>
      <c r="H146" s="70">
        <f t="shared" si="32"/>
        <v>0.35888219110280284</v>
      </c>
      <c r="I146" s="70">
        <f t="shared" si="32"/>
        <v>-0.18553395595915739</v>
      </c>
      <c r="J146" s="70">
        <f t="shared" si="32"/>
        <v>-0.4413116102923581</v>
      </c>
      <c r="K146" s="70">
        <f t="shared" si="32"/>
        <v>-0.54309250596550374</v>
      </c>
      <c r="L146" s="70">
        <f t="shared" si="32"/>
        <v>-0.53603421523642136</v>
      </c>
      <c r="M146" s="70">
        <f t="shared" si="32"/>
        <v>-0.39735877003975706</v>
      </c>
      <c r="N146" s="70">
        <f t="shared" si="32"/>
        <v>-8.0779442991975287E-2</v>
      </c>
      <c r="O146" s="70">
        <f t="shared" si="32"/>
        <v>0.44194700798592101</v>
      </c>
      <c r="P146" s="70">
        <f t="shared" si="32"/>
        <v>-4.393312687883108E-2</v>
      </c>
      <c r="Q146" s="70">
        <f t="shared" si="32"/>
        <v>1.7868003367662148E-2</v>
      </c>
      <c r="R146" s="70">
        <f t="shared" si="32"/>
        <v>0.39183259965603812</v>
      </c>
      <c r="S146" s="70">
        <f t="shared" si="32"/>
        <v>-0.13825928682888575</v>
      </c>
      <c r="T146" s="70">
        <f t="shared" si="32"/>
        <v>-0.43077350034018713</v>
      </c>
      <c r="U146" s="70">
        <f t="shared" si="32"/>
        <v>-0.55595758375996174</v>
      </c>
      <c r="V146" s="70">
        <f t="shared" si="32"/>
        <v>-0.54944874140913391</v>
      </c>
      <c r="W146" s="70">
        <f t="shared" si="32"/>
        <v>-0.40500897624037452</v>
      </c>
      <c r="X146" s="70">
        <f t="shared" si="32"/>
        <v>-0.1133133692248366</v>
      </c>
      <c r="Y146" s="70">
        <f t="shared" si="32"/>
        <v>0.37927522850265871</v>
      </c>
      <c r="Z146" s="70">
        <f t="shared" si="32"/>
        <v>3.7923743113010749E-2</v>
      </c>
      <c r="AA146" s="70">
        <f t="shared" si="32"/>
        <v>7.3440068504024595E-3</v>
      </c>
      <c r="AB146" s="70">
        <f t="shared" si="32"/>
        <v>0.49421537186733833</v>
      </c>
      <c r="AC146" s="70">
        <f t="shared" si="32"/>
        <v>-9.559228496901255E-2</v>
      </c>
      <c r="AD146" s="70">
        <f t="shared" si="32"/>
        <v>-0.38125911456663292</v>
      </c>
      <c r="AE146" s="70">
        <f t="shared" si="32"/>
        <v>-0.54359092833684675</v>
      </c>
      <c r="AF146" s="70">
        <f t="shared" si="32"/>
        <v>-0.55675931794311317</v>
      </c>
      <c r="AG146" s="70">
        <f t="shared" si="32"/>
        <v>-0.44856301735239751</v>
      </c>
      <c r="AH146" s="70">
        <f t="shared" si="32"/>
        <v>-0.18460501334607674</v>
      </c>
      <c r="AI146" s="70">
        <f t="shared" si="32"/>
        <v>0.34568197428160319</v>
      </c>
      <c r="AJ146" s="70">
        <f t="shared" si="32"/>
        <v>-7.4590443723957914E-2</v>
      </c>
      <c r="AK146" s="70">
        <f t="shared" si="32"/>
        <v>-0.15154438746471105</v>
      </c>
      <c r="AL146" s="70">
        <f t="shared" si="32"/>
        <v>0.79478601285960337</v>
      </c>
      <c r="AM146" s="70">
        <f t="shared" si="32"/>
        <v>-0.16267030067485871</v>
      </c>
      <c r="AN146" s="70">
        <f t="shared" si="32"/>
        <v>-0.31987729072014187</v>
      </c>
      <c r="AO146" s="70">
        <f t="shared" si="32"/>
        <v>-0.46946839972076326</v>
      </c>
      <c r="AP146" s="70">
        <f t="shared" si="32"/>
        <v>-0.48004485611246367</v>
      </c>
      <c r="AQ146" s="70">
        <f t="shared" si="32"/>
        <v>-0.3519206082019346</v>
      </c>
      <c r="AR146" s="70">
        <f t="shared" si="32"/>
        <v>5.6559902077429558E-2</v>
      </c>
      <c r="AS146" s="70">
        <f t="shared" si="32"/>
        <v>0.72628312562725361</v>
      </c>
      <c r="AT146" s="70">
        <f t="shared" si="32"/>
        <v>-0.17075083551236378</v>
      </c>
    </row>
    <row r="147" spans="6:46" x14ac:dyDescent="0.35">
      <c r="F147" t="s">
        <v>229</v>
      </c>
      <c r="G147" s="70">
        <f t="shared" si="32"/>
        <v>-0.33382322657771479</v>
      </c>
      <c r="H147" s="70">
        <f t="shared" si="32"/>
        <v>3.9142152072789852E-3</v>
      </c>
      <c r="I147" s="70">
        <f t="shared" si="32"/>
        <v>-0.3979504664678245</v>
      </c>
      <c r="J147" s="70">
        <f t="shared" si="32"/>
        <v>-0.5869125267828037</v>
      </c>
      <c r="K147" s="70">
        <f t="shared" si="32"/>
        <v>-0.66212126183756259</v>
      </c>
      <c r="L147" s="70">
        <f t="shared" si="32"/>
        <v>-0.65689894630064261</v>
      </c>
      <c r="M147" s="70">
        <f t="shared" si="32"/>
        <v>-0.55444498387681385</v>
      </c>
      <c r="N147" s="70">
        <f t="shared" si="32"/>
        <v>-0.32063755783829628</v>
      </c>
      <c r="O147" s="70">
        <f t="shared" si="32"/>
        <v>6.5198195507788992E-2</v>
      </c>
      <c r="P147" s="70">
        <f t="shared" si="32"/>
        <v>-0.27218761393707169</v>
      </c>
      <c r="Q147" s="70">
        <f t="shared" si="32"/>
        <v>-0.22516647045083082</v>
      </c>
      <c r="R147" s="70">
        <f t="shared" si="32"/>
        <v>3.6942049453767167E-2</v>
      </c>
      <c r="S147" s="70">
        <f t="shared" si="32"/>
        <v>-0.35768630604416024</v>
      </c>
      <c r="T147" s="70">
        <f t="shared" si="32"/>
        <v>-0.57554862391046713</v>
      </c>
      <c r="U147" s="70">
        <f t="shared" si="32"/>
        <v>-0.66887433445925237</v>
      </c>
      <c r="V147" s="70">
        <f t="shared" si="32"/>
        <v>-0.66404040953459964</v>
      </c>
      <c r="W147" s="70">
        <f t="shared" si="32"/>
        <v>-0.55640551166648244</v>
      </c>
      <c r="X147" s="70">
        <f t="shared" si="32"/>
        <v>-0.33912534986957682</v>
      </c>
      <c r="Y147" s="70">
        <f t="shared" si="32"/>
        <v>2.7600986627225189E-2</v>
      </c>
      <c r="Z147" s="70">
        <f t="shared" si="32"/>
        <v>-0.20993364698636122</v>
      </c>
      <c r="AA147" s="70">
        <f t="shared" si="32"/>
        <v>-0.23321180602771038</v>
      </c>
      <c r="AB147" s="70">
        <f t="shared" si="32"/>
        <v>0.10746972731957616</v>
      </c>
      <c r="AC147" s="70">
        <f t="shared" si="32"/>
        <v>-0.32929415493036368</v>
      </c>
      <c r="AD147" s="70">
        <f t="shared" si="32"/>
        <v>-0.54101062955378232</v>
      </c>
      <c r="AE147" s="70">
        <f t="shared" si="32"/>
        <v>-0.66134619134720596</v>
      </c>
      <c r="AF147" s="70">
        <f t="shared" si="32"/>
        <v>-0.67111938128241466</v>
      </c>
      <c r="AG147" s="70">
        <f t="shared" si="32"/>
        <v>-0.5909136984754636</v>
      </c>
      <c r="AH147" s="70">
        <f t="shared" si="32"/>
        <v>-0.39524571209217435</v>
      </c>
      <c r="AI147" s="70">
        <f t="shared" si="32"/>
        <v>-2.4339702535235343E-3</v>
      </c>
      <c r="AJ147" s="70">
        <f t="shared" si="32"/>
        <v>-0.29552157439109555</v>
      </c>
      <c r="AK147" s="70">
        <f t="shared" si="32"/>
        <v>-0.35408097042829167</v>
      </c>
      <c r="AL147" s="70">
        <f t="shared" si="32"/>
        <v>0.30452414647207476</v>
      </c>
      <c r="AM147" s="70">
        <f t="shared" si="32"/>
        <v>-0.39076151973369949</v>
      </c>
      <c r="AN147" s="70">
        <f t="shared" si="32"/>
        <v>-0.5051415836385057</v>
      </c>
      <c r="AO147" s="70">
        <f t="shared" si="32"/>
        <v>-0.61389476280573807</v>
      </c>
      <c r="AP147" s="70">
        <f t="shared" si="32"/>
        <v>-0.62158698846249005</v>
      </c>
      <c r="AQ147" s="70">
        <f t="shared" si="32"/>
        <v>-0.52843758089133663</v>
      </c>
      <c r="AR147" s="70">
        <f t="shared" si="32"/>
        <v>-0.23153833458594494</v>
      </c>
      <c r="AS147" s="70">
        <f t="shared" si="32"/>
        <v>0.25484857433545638</v>
      </c>
      <c r="AT147" s="70">
        <f t="shared" si="32"/>
        <v>-0.36869742699017299</v>
      </c>
    </row>
    <row r="148" spans="6:46" x14ac:dyDescent="0.35">
      <c r="F148" t="s">
        <v>230</v>
      </c>
      <c r="G148" s="70">
        <f t="shared" si="32"/>
        <v>6.4910732840240029E-2</v>
      </c>
      <c r="H148" s="70">
        <f t="shared" si="32"/>
        <v>0.60479780334135957</v>
      </c>
      <c r="I148" s="70">
        <f t="shared" si="32"/>
        <v>-3.7599274639576657E-2</v>
      </c>
      <c r="J148" s="70">
        <f t="shared" si="32"/>
        <v>-0.33966283217743326</v>
      </c>
      <c r="K148" s="70">
        <f t="shared" si="32"/>
        <v>-0.45988706147877778</v>
      </c>
      <c r="L148" s="70">
        <f t="shared" si="32"/>
        <v>-0.45153897717530567</v>
      </c>
      <c r="M148" s="70">
        <f t="shared" si="32"/>
        <v>-0.28776214111622955</v>
      </c>
      <c r="N148" s="70">
        <f t="shared" si="32"/>
        <v>8.5988561909765338E-2</v>
      </c>
      <c r="O148" s="70">
        <f t="shared" si="32"/>
        <v>0.70276274444538356</v>
      </c>
      <c r="P148" s="70">
        <f t="shared" si="32"/>
        <v>0.16343777257628003</v>
      </c>
      <c r="Q148" s="70">
        <f t="shared" si="32"/>
        <v>0.23860298752618292</v>
      </c>
      <c r="R148" s="70">
        <f t="shared" si="32"/>
        <v>0.65759414295384644</v>
      </c>
      <c r="S148" s="70">
        <f t="shared" si="32"/>
        <v>2.6764627397550308E-2</v>
      </c>
      <c r="T148" s="70">
        <f t="shared" si="32"/>
        <v>-0.32149717012119372</v>
      </c>
      <c r="U148" s="70">
        <f t="shared" si="32"/>
        <v>-0.47068212339236459</v>
      </c>
      <c r="V148" s="70">
        <f t="shared" si="32"/>
        <v>-0.46295489731757694</v>
      </c>
      <c r="W148" s="70">
        <f t="shared" si="32"/>
        <v>-0.29089612472019727</v>
      </c>
      <c r="X148" s="70">
        <f t="shared" si="32"/>
        <v>5.6435072586671055E-2</v>
      </c>
      <c r="Y148" s="70">
        <f t="shared" si="32"/>
        <v>0.64266207318350943</v>
      </c>
      <c r="Z148" s="70">
        <f t="shared" si="32"/>
        <v>0.2629532768877299</v>
      </c>
      <c r="AA148" s="70">
        <f t="shared" si="32"/>
        <v>0.22574219059219924</v>
      </c>
      <c r="AB148" s="70">
        <f t="shared" si="32"/>
        <v>0.77033551148845614</v>
      </c>
      <c r="AC148" s="70">
        <f t="shared" si="32"/>
        <v>7.2150638522165259E-2</v>
      </c>
      <c r="AD148" s="70">
        <f t="shared" si="32"/>
        <v>-0.2662867780022018</v>
      </c>
      <c r="AE148" s="70">
        <f t="shared" si="32"/>
        <v>-0.45864807969973992</v>
      </c>
      <c r="AF148" s="70">
        <f t="shared" si="32"/>
        <v>-0.47427092227142581</v>
      </c>
      <c r="AG148" s="70">
        <f t="shared" si="32"/>
        <v>-0.34605886825890914</v>
      </c>
      <c r="AH148" s="70">
        <f t="shared" si="32"/>
        <v>-3.3275614495243425E-2</v>
      </c>
      <c r="AI148" s="70">
        <f t="shared" si="32"/>
        <v>0.59464997006200315</v>
      </c>
      <c r="AJ148" s="70">
        <f t="shared" si="32"/>
        <v>0.1261374854475236</v>
      </c>
      <c r="AK148" s="70">
        <f t="shared" si="32"/>
        <v>3.2527903371742654E-2</v>
      </c>
      <c r="AL148" s="70">
        <f t="shared" si="32"/>
        <v>1.0853350345596027</v>
      </c>
      <c r="AM148" s="70">
        <f t="shared" si="32"/>
        <v>-2.6107450186348968E-2</v>
      </c>
      <c r="AN148" s="70">
        <f t="shared" si="32"/>
        <v>-0.20894864569883437</v>
      </c>
      <c r="AO148" s="70">
        <f t="shared" si="32"/>
        <v>-0.38279503654601355</v>
      </c>
      <c r="AP148" s="70">
        <f t="shared" si="32"/>
        <v>-0.39509137287611801</v>
      </c>
      <c r="AQ148" s="70">
        <f t="shared" si="32"/>
        <v>-0.24618824710269566</v>
      </c>
      <c r="AR148" s="70">
        <f t="shared" si="32"/>
        <v>0.22841730292054216</v>
      </c>
      <c r="AS148" s="70">
        <f t="shared" si="32"/>
        <v>1.0059266071890323</v>
      </c>
      <c r="AT148" s="70">
        <f t="shared" si="32"/>
        <v>9.162901633722147E-3</v>
      </c>
    </row>
    <row r="149" spans="6:46" x14ac:dyDescent="0.35">
      <c r="F149" t="s">
        <v>231</v>
      </c>
      <c r="G149" s="70">
        <f t="shared" si="32"/>
        <v>0.59810149252673495</v>
      </c>
      <c r="H149" s="70">
        <f t="shared" si="32"/>
        <v>1.4083049270085655</v>
      </c>
      <c r="I149" s="70">
        <f t="shared" si="32"/>
        <v>0.44426569117699061</v>
      </c>
      <c r="J149" s="70">
        <f t="shared" si="32"/>
        <v>-9.0382405541620248E-3</v>
      </c>
      <c r="K149" s="70">
        <f t="shared" si="32"/>
        <v>-0.18945760751079024</v>
      </c>
      <c r="L149" s="70">
        <f t="shared" si="32"/>
        <v>-0.17692971613576799</v>
      </c>
      <c r="M149" s="70">
        <f t="shared" si="32"/>
        <v>6.8848636993650028E-2</v>
      </c>
      <c r="N149" s="70">
        <f t="shared" si="32"/>
        <v>0.62973279180511799</v>
      </c>
      <c r="O149" s="70">
        <f t="shared" si="32"/>
        <v>1.5553199901172605</v>
      </c>
      <c r="P149" s="70">
        <f t="shared" si="32"/>
        <v>0.74596009175077749</v>
      </c>
      <c r="Q149" s="70">
        <f t="shared" si="32"/>
        <v>0.85875982086718361</v>
      </c>
      <c r="R149" s="70">
        <f t="shared" si="32"/>
        <v>1.487535895889524</v>
      </c>
      <c r="S149" s="70">
        <f t="shared" si="32"/>
        <v>0.54085599188326439</v>
      </c>
      <c r="T149" s="70">
        <f t="shared" si="32"/>
        <v>1.8222797154965761E-2</v>
      </c>
      <c r="U149" s="70">
        <f t="shared" si="32"/>
        <v>-0.20565765510539896</v>
      </c>
      <c r="V149" s="70">
        <f t="shared" si="32"/>
        <v>-0.19406147981822372</v>
      </c>
      <c r="W149" s="70">
        <f t="shared" si="32"/>
        <v>6.4145497358934322E-2</v>
      </c>
      <c r="X149" s="70">
        <f t="shared" si="32"/>
        <v>0.58538214912669984</v>
      </c>
      <c r="Y149" s="70">
        <f t="shared" si="32"/>
        <v>1.4651274796245817</v>
      </c>
      <c r="Z149" s="70">
        <f t="shared" si="32"/>
        <v>0.89530207043993171</v>
      </c>
      <c r="AA149" s="70">
        <f t="shared" si="32"/>
        <v>0.83945974421149461</v>
      </c>
      <c r="AB149" s="70">
        <f t="shared" si="32"/>
        <v>1.6567258042719162</v>
      </c>
      <c r="AC149" s="70">
        <f t="shared" si="32"/>
        <v>0.60896635069675142</v>
      </c>
      <c r="AD149" s="70">
        <f t="shared" si="32"/>
        <v>0.10107651186307359</v>
      </c>
      <c r="AE149" s="70">
        <f t="shared" si="32"/>
        <v>-0.18759827924107422</v>
      </c>
      <c r="AF149" s="70">
        <f t="shared" si="32"/>
        <v>-0.21104333173362622</v>
      </c>
      <c r="AG149" s="70">
        <f t="shared" si="32"/>
        <v>-1.8636711574169039E-2</v>
      </c>
      <c r="AH149" s="70">
        <f t="shared" si="32"/>
        <v>0.45075416717479422</v>
      </c>
      <c r="AI149" s="70">
        <f t="shared" si="32"/>
        <v>1.3930761693206806</v>
      </c>
      <c r="AJ149" s="70">
        <f t="shared" si="32"/>
        <v>0.68998390267326137</v>
      </c>
      <c r="AK149" s="70">
        <f t="shared" si="32"/>
        <v>0.54950488577846945</v>
      </c>
      <c r="AL149" s="70">
        <f t="shared" si="32"/>
        <v>2.1294426174667458</v>
      </c>
      <c r="AM149" s="70">
        <f t="shared" si="32"/>
        <v>0.46151136374296858</v>
      </c>
      <c r="AN149" s="70">
        <f t="shared" si="32"/>
        <v>0.18712330619701115</v>
      </c>
      <c r="AO149" s="70">
        <f t="shared" si="32"/>
        <v>-7.3766332826791306E-2</v>
      </c>
      <c r="AP149" s="70">
        <f t="shared" si="32"/>
        <v>-9.2219328778235729E-2</v>
      </c>
      <c r="AQ149" s="70">
        <f t="shared" si="32"/>
        <v>0.13123818761445702</v>
      </c>
      <c r="AR149" s="70">
        <f t="shared" si="32"/>
        <v>0.84347426005095782</v>
      </c>
      <c r="AS149" s="70">
        <f t="shared" si="32"/>
        <v>2.0102751394926579</v>
      </c>
      <c r="AT149" s="70">
        <f t="shared" si="32"/>
        <v>0.51444124804910674</v>
      </c>
    </row>
    <row r="150" spans="6:46" x14ac:dyDescent="0.35">
      <c r="F150" t="s">
        <v>232</v>
      </c>
      <c r="G150" s="70">
        <f t="shared" si="32"/>
        <v>1.0459817306636048</v>
      </c>
      <c r="H150" s="70">
        <f t="shared" si="32"/>
        <v>2.0832509108893413</v>
      </c>
      <c r="I150" s="70">
        <f t="shared" si="32"/>
        <v>0.8490322624631006</v>
      </c>
      <c r="J150" s="70">
        <f t="shared" si="32"/>
        <v>0.26868641640951857</v>
      </c>
      <c r="K150" s="70">
        <f t="shared" si="32"/>
        <v>3.7703133822427903E-2</v>
      </c>
      <c r="L150" s="70">
        <f t="shared" si="32"/>
        <v>5.3742063137553892E-2</v>
      </c>
      <c r="M150" s="70">
        <f t="shared" si="32"/>
        <v>0.36840169060609212</v>
      </c>
      <c r="N150" s="70">
        <f t="shared" si="32"/>
        <v>1.0864779449174324</v>
      </c>
      <c r="O150" s="70">
        <f t="shared" si="32"/>
        <v>2.2714680764819795</v>
      </c>
      <c r="P150" s="70">
        <f t="shared" si="32"/>
        <v>1.2352788398575891</v>
      </c>
      <c r="Q150" s="70">
        <f t="shared" si="32"/>
        <v>1.3796915608738733</v>
      </c>
      <c r="R150" s="70">
        <f t="shared" si="32"/>
        <v>2.1846869683558263</v>
      </c>
      <c r="S150" s="70">
        <f t="shared" si="32"/>
        <v>0.97269273805147072</v>
      </c>
      <c r="T150" s="70">
        <f t="shared" si="32"/>
        <v>0.30358756966707612</v>
      </c>
      <c r="U150" s="70">
        <f t="shared" si="32"/>
        <v>1.6962898255758588E-2</v>
      </c>
      <c r="V150" s="70">
        <f t="shared" ref="V150:AT150" si="33">(V107-$D107)/$D107</f>
        <v>3.180899088134094E-2</v>
      </c>
      <c r="W150" s="70">
        <f t="shared" si="33"/>
        <v>0.3623804599055474</v>
      </c>
      <c r="X150" s="70">
        <f t="shared" si="33"/>
        <v>1.0296976934205364</v>
      </c>
      <c r="Y150" s="70">
        <f t="shared" si="33"/>
        <v>2.1559984210354126</v>
      </c>
      <c r="Z150" s="70">
        <f t="shared" si="33"/>
        <v>1.4264750570240352</v>
      </c>
      <c r="AA150" s="70">
        <f t="shared" si="33"/>
        <v>1.3549824892519493</v>
      </c>
      <c r="AB150" s="70">
        <f t="shared" si="33"/>
        <v>2.4012936502103788</v>
      </c>
      <c r="AC150" s="70">
        <f t="shared" si="33"/>
        <v>1.0598915489236194</v>
      </c>
      <c r="AD150" s="70">
        <f t="shared" si="33"/>
        <v>0.40966167535005243</v>
      </c>
      <c r="AE150" s="70">
        <f t="shared" si="33"/>
        <v>4.0083553144313798E-2</v>
      </c>
      <c r="AF150" s="70">
        <f t="shared" si="33"/>
        <v>1.0067844318231132E-2</v>
      </c>
      <c r="AG150" s="70">
        <f t="shared" si="33"/>
        <v>0.2563979000411441</v>
      </c>
      <c r="AH150" s="70">
        <f t="shared" si="33"/>
        <v>0.85733918377782015</v>
      </c>
      <c r="AI150" s="70">
        <f t="shared" si="33"/>
        <v>2.0637541766982905</v>
      </c>
      <c r="AJ150" s="70">
        <f t="shared" si="33"/>
        <v>1.1636148931431076</v>
      </c>
      <c r="AK150" s="70">
        <f t="shared" si="33"/>
        <v>0.98376555100032748</v>
      </c>
      <c r="AL150" s="70">
        <f t="shared" si="33"/>
        <v>3.0064929871091661</v>
      </c>
      <c r="AM150" s="70">
        <f t="shared" si="33"/>
        <v>0.87111116744379113</v>
      </c>
      <c r="AN150" s="70">
        <f t="shared" si="33"/>
        <v>0.51982374578968038</v>
      </c>
      <c r="AO150" s="70">
        <f t="shared" si="33"/>
        <v>0.18581777829747947</v>
      </c>
      <c r="AP150" s="70">
        <f t="shared" si="33"/>
        <v>0.162193188264107</v>
      </c>
      <c r="AQ150" s="70">
        <f t="shared" si="33"/>
        <v>0.44827639277701686</v>
      </c>
      <c r="AR150" s="70">
        <f t="shared" si="33"/>
        <v>1.3601221040407538</v>
      </c>
      <c r="AS150" s="70">
        <f t="shared" si="33"/>
        <v>2.8539279066281065</v>
      </c>
      <c r="AT150" s="70">
        <f t="shared" si="33"/>
        <v>0.93887505903823265</v>
      </c>
    </row>
    <row r="151" spans="6:46" x14ac:dyDescent="0.35">
      <c r="F151" t="s">
        <v>233</v>
      </c>
      <c r="G151" s="70">
        <f t="shared" ref="G151:AT157" si="34">(G108-$D108)/$D108</f>
        <v>1.0190415659634731</v>
      </c>
      <c r="H151" s="70">
        <f t="shared" si="34"/>
        <v>2.0426526562195653</v>
      </c>
      <c r="I151" s="70">
        <f t="shared" si="34"/>
        <v>0.82468540103220378</v>
      </c>
      <c r="J151" s="70">
        <f t="shared" si="34"/>
        <v>0.25198117388528218</v>
      </c>
      <c r="K151" s="70">
        <f t="shared" si="34"/>
        <v>2.4039329832373821E-2</v>
      </c>
      <c r="L151" s="70">
        <f t="shared" si="34"/>
        <v>3.9867068895462161E-2</v>
      </c>
      <c r="M151" s="70">
        <f t="shared" si="34"/>
        <v>0.35038346181726027</v>
      </c>
      <c r="N151" s="70">
        <f t="shared" si="34"/>
        <v>1.0590045522488496</v>
      </c>
      <c r="O151" s="70">
        <f t="shared" si="34"/>
        <v>2.2283914998582666</v>
      </c>
      <c r="P151" s="70">
        <f t="shared" si="34"/>
        <v>1.2058461332043624</v>
      </c>
      <c r="Q151" s="70">
        <f t="shared" si="34"/>
        <v>1.3483573208732735</v>
      </c>
      <c r="R151" s="70">
        <f t="shared" si="34"/>
        <v>2.1427530692598449</v>
      </c>
      <c r="S151" s="70">
        <f t="shared" si="34"/>
        <v>0.94671759542464806</v>
      </c>
      <c r="T151" s="70">
        <f t="shared" si="34"/>
        <v>0.28642277132037491</v>
      </c>
      <c r="U151" s="70">
        <f t="shared" si="34"/>
        <v>3.5721882790632534E-3</v>
      </c>
      <c r="V151" s="70">
        <f t="shared" si="34"/>
        <v>1.8222797154965751E-2</v>
      </c>
      <c r="W151" s="70">
        <f t="shared" si="34"/>
        <v>0.34444151478984869</v>
      </c>
      <c r="X151" s="70">
        <f t="shared" si="34"/>
        <v>1.0029719463951747</v>
      </c>
      <c r="Y151" s="70">
        <f t="shared" si="34"/>
        <v>2.1144422741833715</v>
      </c>
      <c r="Z151" s="70">
        <f t="shared" si="34"/>
        <v>1.3945248021917074</v>
      </c>
      <c r="AA151" s="70">
        <f t="shared" si="34"/>
        <v>1.3239736023320272</v>
      </c>
      <c r="AB151" s="70">
        <f t="shared" si="34"/>
        <v>2.3565076143641739</v>
      </c>
      <c r="AC151" s="70">
        <f t="shared" si="34"/>
        <v>1.0327682287293511</v>
      </c>
      <c r="AD151" s="70">
        <f t="shared" si="34"/>
        <v>0.39110016175673373</v>
      </c>
      <c r="AE151" s="70">
        <f t="shared" si="34"/>
        <v>2.6388405331572606E-2</v>
      </c>
      <c r="AF151" s="70">
        <f t="shared" si="34"/>
        <v>-3.2320760458741452E-3</v>
      </c>
      <c r="AG151" s="70">
        <f t="shared" si="34"/>
        <v>0.2398544647559083</v>
      </c>
      <c r="AH151" s="70">
        <f t="shared" si="34"/>
        <v>0.83288294217748404</v>
      </c>
      <c r="AI151" s="70">
        <f t="shared" si="34"/>
        <v>2.0234126424196837</v>
      </c>
      <c r="AJ151" s="70">
        <f t="shared" si="34"/>
        <v>1.1351258110094036</v>
      </c>
      <c r="AK151" s="70">
        <f t="shared" si="34"/>
        <v>0.95764460873117907</v>
      </c>
      <c r="AL151" s="70">
        <f t="shared" si="34"/>
        <v>2.953738077656658</v>
      </c>
      <c r="AM151" s="70">
        <f t="shared" si="34"/>
        <v>0.8464735852661428</v>
      </c>
      <c r="AN151" s="70">
        <f t="shared" si="34"/>
        <v>0.49981168927270209</v>
      </c>
      <c r="AO151" s="70">
        <f t="shared" si="34"/>
        <v>0.17020369642524452</v>
      </c>
      <c r="AP151" s="70">
        <f t="shared" si="34"/>
        <v>0.14689017972011029</v>
      </c>
      <c r="AQ151" s="70">
        <f t="shared" si="34"/>
        <v>0.42920642554907357</v>
      </c>
      <c r="AR151" s="70">
        <f t="shared" si="34"/>
        <v>1.3290455419960592</v>
      </c>
      <c r="AS151" s="70">
        <f t="shared" si="34"/>
        <v>2.8031818755218953</v>
      </c>
      <c r="AT151" s="70">
        <f t="shared" si="34"/>
        <v>0.91334520574549283</v>
      </c>
    </row>
    <row r="152" spans="6:46" x14ac:dyDescent="0.35">
      <c r="F152" t="s">
        <v>234</v>
      </c>
      <c r="G152" s="70">
        <f t="shared" si="34"/>
        <v>0.53411860136462008</v>
      </c>
      <c r="H152" s="70">
        <f t="shared" si="34"/>
        <v>1.3118840721688996</v>
      </c>
      <c r="I152" s="70">
        <f t="shared" si="34"/>
        <v>0.38644189527924161</v>
      </c>
      <c r="J152" s="70">
        <f t="shared" si="34"/>
        <v>-4.8713191548790537E-2</v>
      </c>
      <c r="K152" s="70">
        <f t="shared" si="34"/>
        <v>-0.22190914198681458</v>
      </c>
      <c r="L152" s="70">
        <f t="shared" si="34"/>
        <v>-0.20988282746037629</v>
      </c>
      <c r="M152" s="70">
        <f t="shared" si="34"/>
        <v>2.6055343620641411E-2</v>
      </c>
      <c r="N152" s="70">
        <f t="shared" si="34"/>
        <v>0.56448348421794536</v>
      </c>
      <c r="O152" s="70">
        <f t="shared" si="34"/>
        <v>1.4530131206370585</v>
      </c>
      <c r="P152" s="70">
        <f t="shared" si="34"/>
        <v>0.67605741345012682</v>
      </c>
      <c r="Q152" s="70">
        <f t="shared" si="34"/>
        <v>0.78434100086657121</v>
      </c>
      <c r="R152" s="70">
        <f t="shared" si="34"/>
        <v>1.3879428855376545</v>
      </c>
      <c r="S152" s="70">
        <f t="shared" si="34"/>
        <v>0.47916502814523376</v>
      </c>
      <c r="T152" s="70">
        <f t="shared" si="34"/>
        <v>-2.2543598918004826E-2</v>
      </c>
      <c r="U152" s="70">
        <f t="shared" si="34"/>
        <v>-0.23746059129970334</v>
      </c>
      <c r="V152" s="70">
        <f t="shared" si="34"/>
        <v>-0.22632868991801269</v>
      </c>
      <c r="W152" s="70">
        <f t="shared" si="34"/>
        <v>2.1540502709614686E-2</v>
      </c>
      <c r="X152" s="70">
        <f t="shared" si="34"/>
        <v>0.52190849994215882</v>
      </c>
      <c r="Y152" s="70">
        <f t="shared" si="34"/>
        <v>1.3664316308520612</v>
      </c>
      <c r="Z152" s="70">
        <f t="shared" si="34"/>
        <v>0.81942021521398123</v>
      </c>
      <c r="AA152" s="70">
        <f t="shared" si="34"/>
        <v>0.76581363777748368</v>
      </c>
      <c r="AB152" s="70">
        <f t="shared" si="34"/>
        <v>1.5503589691383408</v>
      </c>
      <c r="AC152" s="70">
        <f t="shared" si="34"/>
        <v>0.54454846523606737</v>
      </c>
      <c r="AD152" s="70">
        <f t="shared" si="34"/>
        <v>5.6992917079422806E-2</v>
      </c>
      <c r="AE152" s="70">
        <f t="shared" si="34"/>
        <v>-0.22012425529597962</v>
      </c>
      <c r="AF152" s="70">
        <f t="shared" si="34"/>
        <v>-0.24263064259803158</v>
      </c>
      <c r="AG152" s="70">
        <f t="shared" si="34"/>
        <v>-5.7927370376175409E-2</v>
      </c>
      <c r="AH152" s="70">
        <f t="shared" si="34"/>
        <v>0.39267059337462984</v>
      </c>
      <c r="AI152" s="70">
        <f t="shared" si="34"/>
        <v>1.2972650254100355</v>
      </c>
      <c r="AJ152" s="70">
        <f t="shared" si="34"/>
        <v>0.62232233260645264</v>
      </c>
      <c r="AK152" s="70">
        <f t="shared" si="34"/>
        <v>0.4874676478899187</v>
      </c>
      <c r="AL152" s="70">
        <f t="shared" si="34"/>
        <v>2.0041497075184069</v>
      </c>
      <c r="AM152" s="70">
        <f t="shared" si="34"/>
        <v>0.40299710607169242</v>
      </c>
      <c r="AN152" s="70">
        <f t="shared" si="34"/>
        <v>0.13959467196970621</v>
      </c>
      <c r="AO152" s="70">
        <f t="shared" si="34"/>
        <v>-0.11084977727294465</v>
      </c>
      <c r="AP152" s="70">
        <f t="shared" si="34"/>
        <v>-0.12856397406983133</v>
      </c>
      <c r="AQ152" s="70">
        <f t="shared" si="34"/>
        <v>8.5947015448585962E-2</v>
      </c>
      <c r="AR152" s="70">
        <f t="shared" si="34"/>
        <v>0.76966742519561304</v>
      </c>
      <c r="AS152" s="70">
        <f t="shared" si="34"/>
        <v>1.8897533156167212</v>
      </c>
      <c r="AT152" s="70">
        <f t="shared" si="34"/>
        <v>0.45380784647951128</v>
      </c>
    </row>
    <row r="153" spans="6:46" x14ac:dyDescent="0.35">
      <c r="F153" t="s">
        <v>235</v>
      </c>
      <c r="G153" s="70">
        <f t="shared" si="34"/>
        <v>3.608961069498054E-2</v>
      </c>
      <c r="H153" s="70">
        <f t="shared" si="34"/>
        <v>0.56136498584576933</v>
      </c>
      <c r="I153" s="70">
        <f t="shared" si="34"/>
        <v>-6.3646029548619656E-2</v>
      </c>
      <c r="J153" s="70">
        <f t="shared" si="34"/>
        <v>-0.35753443172466409</v>
      </c>
      <c r="K153" s="70">
        <f t="shared" si="34"/>
        <v>-0.47450486980139384</v>
      </c>
      <c r="L153" s="70">
        <f t="shared" si="34"/>
        <v>-0.46638272101530309</v>
      </c>
      <c r="M153" s="70">
        <f t="shared" si="34"/>
        <v>-0.30703839939246841</v>
      </c>
      <c r="N153" s="70">
        <f t="shared" si="34"/>
        <v>5.6596981915377542E-2</v>
      </c>
      <c r="O153" s="70">
        <f t="shared" si="34"/>
        <v>0.6566785690035909</v>
      </c>
      <c r="P153" s="70">
        <f t="shared" si="34"/>
        <v>0.13195007964788125</v>
      </c>
      <c r="Q153" s="70">
        <f t="shared" si="34"/>
        <v>0.20508099653472681</v>
      </c>
      <c r="R153" s="70">
        <f t="shared" si="34"/>
        <v>0.61273242657887717</v>
      </c>
      <c r="S153" s="70">
        <f t="shared" si="34"/>
        <v>-1.0240950071248771E-3</v>
      </c>
      <c r="T153" s="70">
        <f t="shared" si="34"/>
        <v>-0.33986041159560848</v>
      </c>
      <c r="U153" s="70">
        <f t="shared" si="34"/>
        <v>-0.4850077703268168</v>
      </c>
      <c r="V153" s="70">
        <f t="shared" si="34"/>
        <v>-0.47748967664188824</v>
      </c>
      <c r="W153" s="70">
        <f t="shared" si="34"/>
        <v>-0.31008756375153068</v>
      </c>
      <c r="X153" s="70">
        <f t="shared" si="34"/>
        <v>2.7843338719599271E-2</v>
      </c>
      <c r="Y153" s="70">
        <f t="shared" si="34"/>
        <v>0.59820448364608703</v>
      </c>
      <c r="Z153" s="70">
        <f t="shared" si="34"/>
        <v>0.22877226101999165</v>
      </c>
      <c r="AA153" s="70">
        <f t="shared" si="34"/>
        <v>0.19256826877488992</v>
      </c>
      <c r="AB153" s="70">
        <f t="shared" si="34"/>
        <v>0.72242252268927776</v>
      </c>
      <c r="AC153" s="70">
        <f t="shared" si="34"/>
        <v>4.3133572999170804E-2</v>
      </c>
      <c r="AD153" s="70">
        <f t="shared" si="34"/>
        <v>-0.28614425313008451</v>
      </c>
      <c r="AE153" s="70">
        <f t="shared" si="34"/>
        <v>-0.47329942026509536</v>
      </c>
      <c r="AF153" s="70">
        <f t="shared" si="34"/>
        <v>-0.48849944067889595</v>
      </c>
      <c r="AG153" s="70">
        <f t="shared" si="34"/>
        <v>-0.36375736321486779</v>
      </c>
      <c r="AH153" s="70">
        <f t="shared" si="34"/>
        <v>-5.9439386477447155E-2</v>
      </c>
      <c r="AI153" s="70">
        <f t="shared" si="34"/>
        <v>0.5514917971290364</v>
      </c>
      <c r="AJ153" s="70">
        <f t="shared" si="34"/>
        <v>9.5659300732572783E-2</v>
      </c>
      <c r="AK153" s="70">
        <f t="shared" si="34"/>
        <v>4.5832016199854669E-3</v>
      </c>
      <c r="AL153" s="70">
        <f t="shared" si="34"/>
        <v>1.0288967868348069</v>
      </c>
      <c r="AM153" s="70">
        <f t="shared" si="34"/>
        <v>-5.2465223912297854E-2</v>
      </c>
      <c r="AN153" s="70">
        <f t="shared" si="34"/>
        <v>-0.23035794039593946</v>
      </c>
      <c r="AO153" s="70">
        <f t="shared" si="34"/>
        <v>-0.39949929080113189</v>
      </c>
      <c r="AP153" s="70">
        <f t="shared" si="34"/>
        <v>-0.41146283471927153</v>
      </c>
      <c r="AQ153" s="70">
        <f t="shared" si="34"/>
        <v>-0.26658967600635636</v>
      </c>
      <c r="AR153" s="70">
        <f t="shared" si="34"/>
        <v>0.19517098091344243</v>
      </c>
      <c r="AS153" s="70">
        <f t="shared" si="34"/>
        <v>0.95163749733470027</v>
      </c>
      <c r="AT153" s="70">
        <f t="shared" si="34"/>
        <v>-1.8149441415799373E-2</v>
      </c>
    </row>
    <row r="154" spans="6:46" x14ac:dyDescent="0.35">
      <c r="F154" t="s">
        <v>236</v>
      </c>
      <c r="G154" s="70">
        <f t="shared" si="34"/>
        <v>-0.32796666903427202</v>
      </c>
      <c r="H154" s="70">
        <f t="shared" si="34"/>
        <v>1.2739922744090136E-2</v>
      </c>
      <c r="I154" s="70">
        <f t="shared" si="34"/>
        <v>-0.39265767050464406</v>
      </c>
      <c r="J154" s="70">
        <f t="shared" si="34"/>
        <v>-0.58328095232105304</v>
      </c>
      <c r="K154" s="70">
        <f t="shared" si="34"/>
        <v>-0.65915086966584424</v>
      </c>
      <c r="L154" s="70">
        <f t="shared" si="34"/>
        <v>-0.65388264320456879</v>
      </c>
      <c r="M154" s="70">
        <f t="shared" si="34"/>
        <v>-0.5505279776184151</v>
      </c>
      <c r="N154" s="70">
        <f t="shared" si="34"/>
        <v>-0.31466508117127845</v>
      </c>
      <c r="O154" s="70">
        <f t="shared" si="34"/>
        <v>7.4562668686754457E-2</v>
      </c>
      <c r="P154" s="70">
        <f t="shared" si="34"/>
        <v>-0.26578919944730989</v>
      </c>
      <c r="Q154" s="70">
        <f t="shared" si="34"/>
        <v>-0.21835467914642726</v>
      </c>
      <c r="R154" s="70">
        <f t="shared" si="34"/>
        <v>4.6058114474532855E-2</v>
      </c>
      <c r="S154" s="70">
        <f t="shared" si="34"/>
        <v>-0.35203953590795634</v>
      </c>
      <c r="T154" s="70">
        <f t="shared" si="34"/>
        <v>-0.5718171460090512</v>
      </c>
      <c r="U154" s="70">
        <f t="shared" si="34"/>
        <v>-0.66596331055130698</v>
      </c>
      <c r="V154" s="70">
        <f t="shared" si="34"/>
        <v>-0.661086889159333</v>
      </c>
      <c r="W154" s="70">
        <f t="shared" si="34"/>
        <v>-0.55250574098919936</v>
      </c>
      <c r="X154" s="70">
        <f t="shared" si="34"/>
        <v>-0.33331540486412709</v>
      </c>
      <c r="Y154" s="70">
        <f t="shared" si="34"/>
        <v>3.6634931594961236E-2</v>
      </c>
      <c r="Z154" s="70">
        <f t="shared" si="34"/>
        <v>-0.20298793941419213</v>
      </c>
      <c r="AA154" s="70">
        <f t="shared" si="34"/>
        <v>-0.22647074365388817</v>
      </c>
      <c r="AB154" s="70">
        <f t="shared" si="34"/>
        <v>0.11720582206864441</v>
      </c>
      <c r="AC154" s="70">
        <f t="shared" si="34"/>
        <v>-0.32339778097515259</v>
      </c>
      <c r="AD154" s="70">
        <f t="shared" si="34"/>
        <v>-0.53697551790310505</v>
      </c>
      <c r="AE154" s="70">
        <f t="shared" si="34"/>
        <v>-0.65836898530099042</v>
      </c>
      <c r="AF154" s="70">
        <f t="shared" si="34"/>
        <v>-0.66822809424677132</v>
      </c>
      <c r="AG154" s="70">
        <f t="shared" si="34"/>
        <v>-0.58731729950045175</v>
      </c>
      <c r="AH154" s="70">
        <f t="shared" si="34"/>
        <v>-0.38992913783128996</v>
      </c>
      <c r="AI154" s="70">
        <f t="shared" si="34"/>
        <v>6.3359285025992073E-3</v>
      </c>
      <c r="AJ154" s="70">
        <f t="shared" si="34"/>
        <v>-0.28932829566644513</v>
      </c>
      <c r="AK154" s="70">
        <f t="shared" si="34"/>
        <v>-0.34840250471766943</v>
      </c>
      <c r="AL154" s="70">
        <f t="shared" si="34"/>
        <v>0.31599260504858123</v>
      </c>
      <c r="AM154" s="70">
        <f t="shared" si="34"/>
        <v>-0.38540552360818242</v>
      </c>
      <c r="AN154" s="70">
        <f t="shared" si="34"/>
        <v>-0.50079113656964502</v>
      </c>
      <c r="AO154" s="70">
        <f t="shared" si="34"/>
        <v>-0.61050039718137628</v>
      </c>
      <c r="AP154" s="70">
        <f t="shared" si="34"/>
        <v>-0.6182602474747011</v>
      </c>
      <c r="AQ154" s="70">
        <f t="shared" si="34"/>
        <v>-0.52429193584182909</v>
      </c>
      <c r="AR154" s="70">
        <f t="shared" si="34"/>
        <v>-0.22478256022847662</v>
      </c>
      <c r="AS154" s="70">
        <f t="shared" si="34"/>
        <v>0.26588032022799019</v>
      </c>
      <c r="AT154" s="70">
        <f t="shared" si="34"/>
        <v>-0.36314745888311645</v>
      </c>
    </row>
    <row r="155" spans="6:46" x14ac:dyDescent="0.35">
      <c r="F155" t="s">
        <v>237</v>
      </c>
      <c r="G155" s="70">
        <f t="shared" si="34"/>
        <v>-0.14106558774935815</v>
      </c>
      <c r="H155" s="70">
        <f t="shared" si="34"/>
        <v>0.33383869471876759</v>
      </c>
      <c r="I155" s="70">
        <f t="shared" si="34"/>
        <v>-0.20054414415825583</v>
      </c>
      <c r="J155" s="70">
        <f t="shared" si="34"/>
        <v>-0.45160794853201885</v>
      </c>
      <c r="K155" s="70">
        <f t="shared" si="34"/>
        <v>-0.55151307490783807</v>
      </c>
      <c r="L155" s="70">
        <f t="shared" si="34"/>
        <v>-0.54458486482850488</v>
      </c>
      <c r="M155" s="70">
        <f t="shared" si="34"/>
        <v>-0.40846513640631588</v>
      </c>
      <c r="N155" s="70">
        <f t="shared" si="34"/>
        <v>-9.7720202718084445E-2</v>
      </c>
      <c r="O155" s="70">
        <f t="shared" si="34"/>
        <v>0.41537266996243155</v>
      </c>
      <c r="P155" s="70">
        <f t="shared" si="34"/>
        <v>-6.1552945165267436E-2</v>
      </c>
      <c r="Q155" s="70">
        <f t="shared" si="34"/>
        <v>-8.9077780458647832E-4</v>
      </c>
      <c r="R155" s="70">
        <f t="shared" si="34"/>
        <v>0.36618184427423373</v>
      </c>
      <c r="S155" s="70">
        <f t="shared" si="34"/>
        <v>-0.15414072274406443</v>
      </c>
      <c r="T155" s="70">
        <f t="shared" si="34"/>
        <v>-0.4412640504991811</v>
      </c>
      <c r="U155" s="70">
        <f t="shared" si="34"/>
        <v>-0.56414105596842512</v>
      </c>
      <c r="V155" s="70">
        <f t="shared" si="34"/>
        <v>-0.55775216821774187</v>
      </c>
      <c r="W155" s="70">
        <f t="shared" si="34"/>
        <v>-0.41597435326100124</v>
      </c>
      <c r="X155" s="70">
        <f t="shared" si="34"/>
        <v>-0.1296545455070639</v>
      </c>
      <c r="Y155" s="70">
        <f t="shared" si="34"/>
        <v>0.35385589898038189</v>
      </c>
      <c r="Z155" s="70">
        <f t="shared" si="34"/>
        <v>1.8795345023945979E-2</v>
      </c>
      <c r="AA155" s="70">
        <f t="shared" si="34"/>
        <v>-1.1220822505823246E-2</v>
      </c>
      <c r="AB155" s="70">
        <f t="shared" si="34"/>
        <v>0.46667775491471569</v>
      </c>
      <c r="AC155" s="70">
        <f t="shared" si="34"/>
        <v>-0.11226005167415337</v>
      </c>
      <c r="AD155" s="70">
        <f t="shared" si="34"/>
        <v>-0.39266218926174684</v>
      </c>
      <c r="AE155" s="70">
        <f t="shared" si="34"/>
        <v>-0.55200231161250879</v>
      </c>
      <c r="AF155" s="70">
        <f t="shared" si="34"/>
        <v>-0.56492801460499265</v>
      </c>
      <c r="AG155" s="70">
        <f t="shared" si="34"/>
        <v>-0.4587257159081502</v>
      </c>
      <c r="AH155" s="70">
        <f t="shared" si="34"/>
        <v>-0.19963232147736942</v>
      </c>
      <c r="AI155" s="70">
        <f t="shared" si="34"/>
        <v>0.3208817510704704</v>
      </c>
      <c r="AJ155" s="70">
        <f t="shared" si="34"/>
        <v>-9.1645263507520322E-2</v>
      </c>
      <c r="AK155" s="70">
        <f t="shared" si="34"/>
        <v>-0.16718098584215968</v>
      </c>
      <c r="AL155" s="70">
        <f t="shared" si="34"/>
        <v>0.7617090343566405</v>
      </c>
      <c r="AM155" s="70">
        <f t="shared" si="34"/>
        <v>-0.17810185422276159</v>
      </c>
      <c r="AN155" s="70">
        <f t="shared" si="34"/>
        <v>-0.33241160070085296</v>
      </c>
      <c r="AO155" s="70">
        <f t="shared" si="34"/>
        <v>-0.47924582288533274</v>
      </c>
      <c r="AP155" s="70">
        <f t="shared" si="34"/>
        <v>-0.48962736065264051</v>
      </c>
      <c r="AQ155" s="70">
        <f t="shared" si="34"/>
        <v>-0.36386437640445335</v>
      </c>
      <c r="AR155" s="70">
        <f t="shared" si="34"/>
        <v>3.7088049211568448E-2</v>
      </c>
      <c r="AS155" s="70">
        <f t="shared" si="34"/>
        <v>0.69446861992725462</v>
      </c>
      <c r="AT155" s="70">
        <f t="shared" si="34"/>
        <v>-0.18603346897999104</v>
      </c>
    </row>
    <row r="156" spans="6:46" x14ac:dyDescent="0.35">
      <c r="F156" t="s">
        <v>238</v>
      </c>
      <c r="G156" s="70">
        <f t="shared" si="34"/>
        <v>-0.11496928576853913</v>
      </c>
      <c r="H156" s="70">
        <f t="shared" si="34"/>
        <v>0.37436362523106981</v>
      </c>
      <c r="I156" s="70">
        <f t="shared" si="34"/>
        <v>-0.17625493052701482</v>
      </c>
      <c r="J156" s="70">
        <f t="shared" si="34"/>
        <v>-0.43494660119876838</v>
      </c>
      <c r="K156" s="70">
        <f t="shared" si="34"/>
        <v>-0.53788706334662151</v>
      </c>
      <c r="L156" s="70">
        <f t="shared" si="34"/>
        <v>-0.53074835912496721</v>
      </c>
      <c r="M156" s="70">
        <f t="shared" si="34"/>
        <v>-0.3904930162859046</v>
      </c>
      <c r="N156" s="70">
        <f t="shared" si="34"/>
        <v>-7.0306973343138721E-2</v>
      </c>
      <c r="O156" s="70">
        <f t="shared" si="34"/>
        <v>0.45837478058221143</v>
      </c>
      <c r="P156" s="70">
        <f t="shared" si="34"/>
        <v>-3.3040875574520748E-2</v>
      </c>
      <c r="Q156" s="70">
        <f t="shared" si="34"/>
        <v>2.9464340819563433E-2</v>
      </c>
      <c r="R156" s="70">
        <f t="shared" si="34"/>
        <v>0.40768943025565219</v>
      </c>
      <c r="S156" s="70">
        <f t="shared" si="34"/>
        <v>-0.12844167189953154</v>
      </c>
      <c r="T156" s="70">
        <f t="shared" si="34"/>
        <v>-0.42428843296919183</v>
      </c>
      <c r="U156" s="70">
        <f t="shared" si="34"/>
        <v>-0.55089871003110835</v>
      </c>
      <c r="V156" s="70">
        <f t="shared" si="34"/>
        <v>-0.54431571392746425</v>
      </c>
      <c r="W156" s="70">
        <f t="shared" si="34"/>
        <v>-0.39823037953673435</v>
      </c>
      <c r="X156" s="70">
        <f t="shared" si="34"/>
        <v>-0.10321155115948953</v>
      </c>
      <c r="Y156" s="70">
        <f t="shared" si="34"/>
        <v>0.39498899584365621</v>
      </c>
      <c r="Z156" s="70">
        <f t="shared" si="34"/>
        <v>4.9748571022579527E-2</v>
      </c>
      <c r="AA156" s="70">
        <f t="shared" si="34"/>
        <v>1.8820446816035386E-2</v>
      </c>
      <c r="AB156" s="70">
        <f t="shared" si="34"/>
        <v>0.51123862598345482</v>
      </c>
      <c r="AC156" s="70">
        <f t="shared" si="34"/>
        <v>-8.5288574642228637E-2</v>
      </c>
      <c r="AD156" s="70">
        <f t="shared" si="34"/>
        <v>-0.37420994111876515</v>
      </c>
      <c r="AE156" s="70">
        <f t="shared" si="34"/>
        <v>-0.53839116413008925</v>
      </c>
      <c r="AF156" s="70">
        <f t="shared" si="34"/>
        <v>-0.55170957818851163</v>
      </c>
      <c r="AG156" s="70">
        <f t="shared" si="34"/>
        <v>-0.44228062188158712</v>
      </c>
      <c r="AH156" s="70">
        <f t="shared" si="34"/>
        <v>-0.1753154046831232</v>
      </c>
      <c r="AI156" s="70">
        <f t="shared" si="34"/>
        <v>0.36101302135753094</v>
      </c>
      <c r="AJ156" s="70">
        <f t="shared" si="34"/>
        <v>-6.4047464221423184E-2</v>
      </c>
      <c r="AK156" s="70">
        <f t="shared" si="34"/>
        <v>-0.14187812664958954</v>
      </c>
      <c r="AL156" s="70">
        <f t="shared" si="34"/>
        <v>0.81523359957046559</v>
      </c>
      <c r="AM156" s="70">
        <f t="shared" si="34"/>
        <v>-0.1531307948452742</v>
      </c>
      <c r="AN156" s="70">
        <f t="shared" si="34"/>
        <v>-0.3121288081866343</v>
      </c>
      <c r="AO156" s="70">
        <f t="shared" si="34"/>
        <v>-0.46342417449177453</v>
      </c>
      <c r="AP156" s="70">
        <f t="shared" si="34"/>
        <v>-0.47412112603309914</v>
      </c>
      <c r="AQ156" s="70">
        <f t="shared" si="34"/>
        <v>-0.34453718785858123</v>
      </c>
      <c r="AR156" s="70">
        <f t="shared" si="34"/>
        <v>6.8597047485380896E-2</v>
      </c>
      <c r="AS156" s="70">
        <f t="shared" si="34"/>
        <v>0.74595027460537666</v>
      </c>
      <c r="AT156" s="70">
        <f t="shared" si="34"/>
        <v>-0.16130338936876754</v>
      </c>
    </row>
    <row r="157" spans="6:46" x14ac:dyDescent="0.35">
      <c r="F157" t="s">
        <v>239</v>
      </c>
      <c r="G157" s="70">
        <f t="shared" si="34"/>
        <v>-0.36818877180695991</v>
      </c>
      <c r="H157" s="70">
        <f t="shared" si="34"/>
        <v>-5.465724871082267E-2</v>
      </c>
      <c r="I157" s="70">
        <f t="shared" si="34"/>
        <v>-0.43299849225264259</v>
      </c>
      <c r="J157" s="70">
        <f t="shared" si="34"/>
        <v>-0.61093564431666292</v>
      </c>
      <c r="K157" s="70">
        <f t="shared" si="34"/>
        <v>-0.68175991979236239</v>
      </c>
      <c r="L157" s="70">
        <f t="shared" si="34"/>
        <v>-0.67684050906182658</v>
      </c>
      <c r="M157" s="70">
        <f t="shared" si="34"/>
        <v>-0.58036325216879092</v>
      </c>
      <c r="N157" s="70">
        <f t="shared" si="34"/>
        <v>-0.36021398289486223</v>
      </c>
      <c r="O157" s="70">
        <f t="shared" si="34"/>
        <v>3.0323609868008056E-3</v>
      </c>
      <c r="P157" s="70">
        <f t="shared" si="34"/>
        <v>-0.3097400722268942</v>
      </c>
      <c r="Q157" s="70">
        <f t="shared" si="34"/>
        <v>-0.26515067713367863</v>
      </c>
      <c r="R157" s="70">
        <f t="shared" si="34"/>
        <v>-2.157191911828717E-2</v>
      </c>
      <c r="S157" s="70">
        <f t="shared" si="34"/>
        <v>-0.39386361060077735</v>
      </c>
      <c r="T157" s="70">
        <f t="shared" si="34"/>
        <v>-0.59941705471796702</v>
      </c>
      <c r="U157" s="70">
        <f t="shared" si="34"/>
        <v>-0.68749031398030447</v>
      </c>
      <c r="V157" s="70">
        <f t="shared" ref="V157:AT157" si="35">(V114-$D114)/$D114</f>
        <v>-0.68293262826885559</v>
      </c>
      <c r="W157" s="70">
        <f t="shared" si="35"/>
        <v>-0.58136594773865991</v>
      </c>
      <c r="X157" s="70">
        <f t="shared" si="35"/>
        <v>-0.37635552776385639</v>
      </c>
      <c r="Y157" s="70">
        <f t="shared" si="35"/>
        <v>-3.0382604450595676E-2</v>
      </c>
      <c r="Z157" s="70">
        <f t="shared" si="35"/>
        <v>-0.25071151624140658</v>
      </c>
      <c r="AA157" s="70">
        <f t="shared" si="35"/>
        <v>-0.27278841392091974</v>
      </c>
      <c r="AB157" s="70">
        <f t="shared" si="35"/>
        <v>4.3673195653637066E-2</v>
      </c>
      <c r="AC157" s="70">
        <f t="shared" si="35"/>
        <v>-0.36784299388763958</v>
      </c>
      <c r="AD157" s="70">
        <f t="shared" si="35"/>
        <v>-0.56736075451576229</v>
      </c>
      <c r="AE157" s="70">
        <f t="shared" si="35"/>
        <v>-0.68076882962834251</v>
      </c>
      <c r="AF157" s="70">
        <f t="shared" si="35"/>
        <v>-0.6899820248356987</v>
      </c>
      <c r="AG157" s="70">
        <f t="shared" si="35"/>
        <v>-0.61439352872488884</v>
      </c>
      <c r="AH157" s="70">
        <f t="shared" si="35"/>
        <v>-0.42999032663381936</v>
      </c>
      <c r="AI157" s="70">
        <f t="shared" si="35"/>
        <v>-5.9857288002095034E-2</v>
      </c>
      <c r="AJ157" s="70">
        <f t="shared" si="35"/>
        <v>-0.33186916985532999</v>
      </c>
      <c r="AK157" s="70">
        <f t="shared" si="35"/>
        <v>-0.38740216675656258</v>
      </c>
      <c r="AL157" s="70">
        <f t="shared" si="35"/>
        <v>0.22351819278275109</v>
      </c>
      <c r="AM157" s="70">
        <f t="shared" si="35"/>
        <v>-0.42844590868167082</v>
      </c>
      <c r="AN157" s="70">
        <f t="shared" si="35"/>
        <v>-0.53575024993615905</v>
      </c>
      <c r="AO157" s="70">
        <f t="shared" si="35"/>
        <v>-0.63775589843153724</v>
      </c>
      <c r="AP157" s="70">
        <f t="shared" si="35"/>
        <v>-0.64497158647857689</v>
      </c>
      <c r="AQ157" s="70">
        <f t="shared" si="35"/>
        <v>-0.55760095529561704</v>
      </c>
      <c r="AR157" s="70">
        <f t="shared" si="35"/>
        <v>-0.27913828362957599</v>
      </c>
      <c r="AS157" s="70">
        <f t="shared" si="35"/>
        <v>0.17695402432381591</v>
      </c>
      <c r="AT157" s="70">
        <f t="shared" si="35"/>
        <v>-0.40126345149832637</v>
      </c>
    </row>
    <row r="158" spans="6:46" x14ac:dyDescent="0.35">
      <c r="F158" t="s">
        <v>240</v>
      </c>
      <c r="G158" s="70">
        <f t="shared" ref="G158:AT164" si="36">(G115-$D115)/$D115</f>
        <v>3.0458310420743203E-2</v>
      </c>
      <c r="H158" s="70">
        <f t="shared" si="36"/>
        <v>0.54181542016583217</v>
      </c>
      <c r="I158" s="70">
        <f t="shared" si="36"/>
        <v>-7.5243696839080457E-2</v>
      </c>
      <c r="J158" s="70">
        <f t="shared" si="36"/>
        <v>-0.3654519250172405</v>
      </c>
      <c r="K158" s="70">
        <f t="shared" si="36"/>
        <v>-0.48096342590048236</v>
      </c>
      <c r="L158" s="70">
        <f t="shared" si="36"/>
        <v>-0.47294006790453236</v>
      </c>
      <c r="M158" s="70">
        <f t="shared" si="36"/>
        <v>-0.31558960198079189</v>
      </c>
      <c r="N158" s="70">
        <f t="shared" si="36"/>
        <v>4.3464865451150955E-2</v>
      </c>
      <c r="O158" s="70">
        <f t="shared" si="36"/>
        <v>0.63590481757629125</v>
      </c>
      <c r="P158" s="70">
        <f t="shared" si="36"/>
        <v>0.12578575242872556</v>
      </c>
      <c r="Q158" s="70">
        <f t="shared" si="36"/>
        <v>0.19850923482369076</v>
      </c>
      <c r="R158" s="70">
        <f t="shared" si="36"/>
        <v>0.59577624154778608</v>
      </c>
      <c r="S158" s="70">
        <f t="shared" si="36"/>
        <v>-1.141630310815492E-2</v>
      </c>
      <c r="T158" s="70">
        <f t="shared" si="36"/>
        <v>-0.34666557579352003</v>
      </c>
      <c r="U158" s="70">
        <f t="shared" si="36"/>
        <v>-0.49030946479542198</v>
      </c>
      <c r="V158" s="70">
        <f t="shared" si="36"/>
        <v>-0.48287606553298679</v>
      </c>
      <c r="W158" s="70">
        <f t="shared" si="36"/>
        <v>-0.31722495750580948</v>
      </c>
      <c r="X158" s="70">
        <f t="shared" si="36"/>
        <v>1.7138664980078717E-2</v>
      </c>
      <c r="Y158" s="70">
        <f t="shared" si="36"/>
        <v>0.58140637359348391</v>
      </c>
      <c r="Z158" s="70">
        <f t="shared" si="36"/>
        <v>0.22205891655299029</v>
      </c>
      <c r="AA158" s="70">
        <f t="shared" si="36"/>
        <v>0.18605239804393325</v>
      </c>
      <c r="AB158" s="70">
        <f t="shared" si="36"/>
        <v>0.70218835917248701</v>
      </c>
      <c r="AC158" s="70">
        <f t="shared" si="36"/>
        <v>3.1022260085808051E-2</v>
      </c>
      <c r="AD158" s="70">
        <f t="shared" si="36"/>
        <v>-0.29438305932230058</v>
      </c>
      <c r="AE158" s="70">
        <f t="shared" si="36"/>
        <v>-0.47934699831844751</v>
      </c>
      <c r="AF158" s="70">
        <f t="shared" si="36"/>
        <v>-0.49437334344070949</v>
      </c>
      <c r="AG158" s="70">
        <f t="shared" si="36"/>
        <v>-0.37109159326929303</v>
      </c>
      <c r="AH158" s="70">
        <f t="shared" si="36"/>
        <v>-7.0337501566318988E-2</v>
      </c>
      <c r="AI158" s="70">
        <f t="shared" si="36"/>
        <v>0.53333436844800985</v>
      </c>
      <c r="AJ158" s="70">
        <f t="shared" si="36"/>
        <v>8.9694097934787873E-2</v>
      </c>
      <c r="AK158" s="70">
        <f t="shared" si="36"/>
        <v>-8.7795207943008196E-4</v>
      </c>
      <c r="AL158" s="70">
        <f t="shared" si="36"/>
        <v>0.99550820473665569</v>
      </c>
      <c r="AM158" s="70">
        <f t="shared" si="36"/>
        <v>-6.7818618959395408E-2</v>
      </c>
      <c r="AN158" s="70">
        <f t="shared" si="36"/>
        <v>-0.24282761730553917</v>
      </c>
      <c r="AO158" s="70">
        <f t="shared" si="36"/>
        <v>-0.4091946641567612</v>
      </c>
      <c r="AP158" s="70">
        <f t="shared" si="36"/>
        <v>-0.42096315667744771</v>
      </c>
      <c r="AQ158" s="70">
        <f t="shared" si="36"/>
        <v>-0.27846522537813445</v>
      </c>
      <c r="AR158" s="70">
        <f t="shared" si="36"/>
        <v>0.17569601987368871</v>
      </c>
      <c r="AS158" s="70">
        <f t="shared" si="36"/>
        <v>0.91956394763066929</v>
      </c>
      <c r="AT158" s="70">
        <f t="shared" si="36"/>
        <v>-2.3485141407339063E-2</v>
      </c>
    </row>
    <row r="159" spans="6:46" x14ac:dyDescent="0.35">
      <c r="F159" t="s">
        <v>241</v>
      </c>
      <c r="G159" s="70">
        <f t="shared" si="36"/>
        <v>0.4964290934419065</v>
      </c>
      <c r="H159" s="70">
        <f t="shared" si="36"/>
        <v>1.2390206650004654</v>
      </c>
      <c r="I159" s="70">
        <f t="shared" si="36"/>
        <v>0.34292889134811816</v>
      </c>
      <c r="J159" s="70">
        <f t="shared" si="36"/>
        <v>-7.851080340742031E-2</v>
      </c>
      <c r="K159" s="70">
        <f t="shared" si="36"/>
        <v>-0.24625632867592517</v>
      </c>
      <c r="L159" s="70">
        <f t="shared" si="36"/>
        <v>-0.23460482738681721</v>
      </c>
      <c r="M159" s="70">
        <f t="shared" si="36"/>
        <v>-6.1008571691545006E-3</v>
      </c>
      <c r="N159" s="70">
        <f t="shared" si="36"/>
        <v>0.51531718154418815</v>
      </c>
      <c r="O159" s="70">
        <f t="shared" si="36"/>
        <v>1.3756570628494378</v>
      </c>
      <c r="P159" s="70">
        <f t="shared" si="36"/>
        <v>0.63486337669388559</v>
      </c>
      <c r="Q159" s="70">
        <f t="shared" si="36"/>
        <v>0.74047224386659249</v>
      </c>
      <c r="R159" s="70">
        <f t="shared" si="36"/>
        <v>1.3173824407320889</v>
      </c>
      <c r="S159" s="70">
        <f t="shared" si="36"/>
        <v>0.43561887984316933</v>
      </c>
      <c r="T159" s="70">
        <f t="shared" si="36"/>
        <v>-5.1229312003409459E-2</v>
      </c>
      <c r="U159" s="70">
        <f t="shared" si="36"/>
        <v>-0.25982862400257151</v>
      </c>
      <c r="V159" s="70">
        <f t="shared" si="36"/>
        <v>-0.24903385937503816</v>
      </c>
      <c r="W159" s="70">
        <f t="shared" si="36"/>
        <v>-8.4757165506641786E-3</v>
      </c>
      <c r="X159" s="70">
        <f t="shared" si="36"/>
        <v>0.47708633619479102</v>
      </c>
      <c r="Y159" s="70">
        <f t="shared" si="36"/>
        <v>1.2965145528628976</v>
      </c>
      <c r="Z159" s="70">
        <f t="shared" si="36"/>
        <v>0.77467103534087556</v>
      </c>
      <c r="AA159" s="70">
        <f t="shared" si="36"/>
        <v>0.72238245529292844</v>
      </c>
      <c r="AB159" s="70">
        <f t="shared" si="36"/>
        <v>1.4719138633991025</v>
      </c>
      <c r="AC159" s="70">
        <f t="shared" si="36"/>
        <v>0.49724805979649417</v>
      </c>
      <c r="AD159" s="70">
        <f t="shared" si="36"/>
        <v>2.46952333515052E-2</v>
      </c>
      <c r="AE159" s="70">
        <f t="shared" si="36"/>
        <v>-0.24390895640793769</v>
      </c>
      <c r="AF159" s="70">
        <f t="shared" si="36"/>
        <v>-0.26573017885008632</v>
      </c>
      <c r="AG159" s="70">
        <f t="shared" si="36"/>
        <v>-8.6700716152445595E-2</v>
      </c>
      <c r="AH159" s="70">
        <f t="shared" si="36"/>
        <v>0.35005365638715186</v>
      </c>
      <c r="AI159" s="70">
        <f t="shared" si="36"/>
        <v>1.2267045019832998</v>
      </c>
      <c r="AJ159" s="70">
        <f t="shared" si="36"/>
        <v>0.58245116237234784</v>
      </c>
      <c r="AK159" s="70">
        <f t="shared" si="36"/>
        <v>0.45092264799837817</v>
      </c>
      <c r="AL159" s="70">
        <f t="shared" si="36"/>
        <v>1.8978722414793276</v>
      </c>
      <c r="AM159" s="70">
        <f t="shared" si="36"/>
        <v>0.35371157168352729</v>
      </c>
      <c r="AN159" s="70">
        <f t="shared" si="36"/>
        <v>9.9563922922884907E-2</v>
      </c>
      <c r="AO159" s="70">
        <f t="shared" si="36"/>
        <v>-0.14203390454917525</v>
      </c>
      <c r="AP159" s="70">
        <f t="shared" si="36"/>
        <v>-0.15912408123639926</v>
      </c>
      <c r="AQ159" s="70">
        <f t="shared" si="36"/>
        <v>4.7811073728299826E-2</v>
      </c>
      <c r="AR159" s="70">
        <f t="shared" si="36"/>
        <v>0.70734294768750883</v>
      </c>
      <c r="AS159" s="70">
        <f t="shared" si="36"/>
        <v>1.7875861729756655</v>
      </c>
      <c r="AT159" s="70">
        <f t="shared" si="36"/>
        <v>0.41809254173486582</v>
      </c>
    </row>
    <row r="160" spans="6:46" x14ac:dyDescent="0.35">
      <c r="F160" t="s">
        <v>242</v>
      </c>
      <c r="G160" s="70">
        <f t="shared" si="36"/>
        <v>1.0173902173166309</v>
      </c>
      <c r="H160" s="70">
        <f t="shared" si="36"/>
        <v>2.0185047896605015</v>
      </c>
      <c r="I160" s="70">
        <f t="shared" si="36"/>
        <v>0.81045103963206122</v>
      </c>
      <c r="J160" s="70">
        <f t="shared" si="36"/>
        <v>0.24229293503842267</v>
      </c>
      <c r="K160" s="70">
        <f t="shared" si="36"/>
        <v>1.6149121637310818E-2</v>
      </c>
      <c r="L160" s="70">
        <f t="shared" si="36"/>
        <v>3.1856932198273458E-2</v>
      </c>
      <c r="M160" s="70">
        <f t="shared" si="36"/>
        <v>0.33991140411102466</v>
      </c>
      <c r="N160" s="70">
        <f t="shared" si="36"/>
        <v>1.0428539324557922</v>
      </c>
      <c r="O160" s="70">
        <f t="shared" si="36"/>
        <v>2.2027092625339106</v>
      </c>
      <c r="P160" s="70">
        <f t="shared" si="36"/>
        <v>1.2040184845681217</v>
      </c>
      <c r="Q160" s="70">
        <f t="shared" si="36"/>
        <v>1.3463936204364497</v>
      </c>
      <c r="R160" s="70">
        <f t="shared" si="36"/>
        <v>2.1241471354725077</v>
      </c>
      <c r="S160" s="70">
        <f t="shared" si="36"/>
        <v>0.93540976761496286</v>
      </c>
      <c r="T160" s="70">
        <f t="shared" si="36"/>
        <v>0.27907210092971713</v>
      </c>
      <c r="U160" s="70">
        <f t="shared" si="36"/>
        <v>-2.1481808800646665E-3</v>
      </c>
      <c r="V160" s="70">
        <f t="shared" si="36"/>
        <v>1.2404631981740848E-2</v>
      </c>
      <c r="W160" s="70">
        <f t="shared" si="36"/>
        <v>0.33670977023157334</v>
      </c>
      <c r="X160" s="70">
        <f t="shared" si="36"/>
        <v>0.99131354624863699</v>
      </c>
      <c r="Y160" s="70">
        <f t="shared" si="36"/>
        <v>2.0960143806177243</v>
      </c>
      <c r="Z160" s="70">
        <f t="shared" si="36"/>
        <v>1.3924982488927051</v>
      </c>
      <c r="AA160" s="70">
        <f t="shared" si="36"/>
        <v>1.3220061217826402</v>
      </c>
      <c r="AB160" s="70">
        <f t="shared" si="36"/>
        <v>2.3324765389321827</v>
      </c>
      <c r="AC160" s="70">
        <f t="shared" si="36"/>
        <v>1.0184942954980145</v>
      </c>
      <c r="AD160" s="70">
        <f t="shared" si="36"/>
        <v>0.38142872826640956</v>
      </c>
      <c r="AE160" s="70">
        <f t="shared" si="36"/>
        <v>1.9313699144251791E-2</v>
      </c>
      <c r="AF160" s="70">
        <f t="shared" si="36"/>
        <v>-1.0104280549945981E-2</v>
      </c>
      <c r="AG160" s="70">
        <f t="shared" si="36"/>
        <v>0.23125181727019731</v>
      </c>
      <c r="AH160" s="70">
        <f t="shared" si="36"/>
        <v>0.82005619322966072</v>
      </c>
      <c r="AI160" s="70">
        <f t="shared" si="36"/>
        <v>2.0019009245695352</v>
      </c>
      <c r="AJ160" s="70">
        <f t="shared" si="36"/>
        <v>1.1333596816194489</v>
      </c>
      <c r="AK160" s="70">
        <f t="shared" si="36"/>
        <v>0.95604133131531044</v>
      </c>
      <c r="AL160" s="70">
        <f t="shared" si="36"/>
        <v>2.9067264440490304</v>
      </c>
      <c r="AM160" s="70">
        <f t="shared" si="36"/>
        <v>0.82498756122231809</v>
      </c>
      <c r="AN160" s="70">
        <f t="shared" si="36"/>
        <v>0.48236191820941876</v>
      </c>
      <c r="AO160" s="70">
        <f t="shared" si="36"/>
        <v>0.15665514345938161</v>
      </c>
      <c r="AP160" s="70">
        <f t="shared" si="36"/>
        <v>0.13361525776608937</v>
      </c>
      <c r="AQ160" s="70">
        <f t="shared" si="36"/>
        <v>0.41259202925111377</v>
      </c>
      <c r="AR160" s="70">
        <f t="shared" si="36"/>
        <v>1.3017308172931725</v>
      </c>
      <c r="AS160" s="70">
        <f t="shared" si="36"/>
        <v>2.7580458037964042</v>
      </c>
      <c r="AT160" s="70">
        <f t="shared" si="36"/>
        <v>0.91178187692503365</v>
      </c>
    </row>
    <row r="161" spans="6:46" x14ac:dyDescent="0.35">
      <c r="F161" t="s">
        <v>243</v>
      </c>
      <c r="G161" s="70">
        <f t="shared" si="36"/>
        <v>1.07765064582493</v>
      </c>
      <c r="H161" s="70">
        <f t="shared" si="36"/>
        <v>2.1086689981105842</v>
      </c>
      <c r="I161" s="70">
        <f t="shared" si="36"/>
        <v>0.86453009409810166</v>
      </c>
      <c r="J161" s="70">
        <f t="shared" si="36"/>
        <v>0.27940083015740558</v>
      </c>
      <c r="K161" s="70">
        <f t="shared" si="36"/>
        <v>4.6501990890163589E-2</v>
      </c>
      <c r="L161" s="70">
        <f t="shared" si="36"/>
        <v>6.2679001404217019E-2</v>
      </c>
      <c r="M161" s="70">
        <f t="shared" si="36"/>
        <v>0.37993521045340178</v>
      </c>
      <c r="N161" s="70">
        <f t="shared" si="36"/>
        <v>1.1038749745392575</v>
      </c>
      <c r="O161" s="70">
        <f t="shared" si="36"/>
        <v>2.298375748318946</v>
      </c>
      <c r="P161" s="70">
        <f t="shared" si="36"/>
        <v>1.2698535903301327</v>
      </c>
      <c r="Q161" s="70">
        <f t="shared" si="36"/>
        <v>1.4164815408610423</v>
      </c>
      <c r="R161" s="70">
        <f t="shared" si="36"/>
        <v>2.2174669322528047</v>
      </c>
      <c r="S161" s="70">
        <f t="shared" si="36"/>
        <v>0.99322140015611537</v>
      </c>
      <c r="T161" s="70">
        <f t="shared" si="36"/>
        <v>0.31727860764984839</v>
      </c>
      <c r="U161" s="70">
        <f t="shared" si="36"/>
        <v>2.7658139033558321E-2</v>
      </c>
      <c r="V161" s="70">
        <f t="shared" si="36"/>
        <v>4.2645651504554932E-2</v>
      </c>
      <c r="W161" s="70">
        <f t="shared" si="36"/>
        <v>0.37663794221038194</v>
      </c>
      <c r="X161" s="70">
        <f t="shared" si="36"/>
        <v>1.0507950518895903</v>
      </c>
      <c r="Y161" s="70">
        <f t="shared" si="36"/>
        <v>2.1884938383063992</v>
      </c>
      <c r="Z161" s="70">
        <f t="shared" si="36"/>
        <v>1.4639633370279082</v>
      </c>
      <c r="AA161" s="70">
        <f t="shared" si="36"/>
        <v>1.3913655757427335</v>
      </c>
      <c r="AB161" s="70">
        <f t="shared" si="36"/>
        <v>2.4320192364758517</v>
      </c>
      <c r="AC161" s="70">
        <f t="shared" si="36"/>
        <v>1.0787877033594131</v>
      </c>
      <c r="AD161" s="70">
        <f t="shared" si="36"/>
        <v>0.42269267730534893</v>
      </c>
      <c r="AE161" s="70">
        <f t="shared" si="36"/>
        <v>4.9761095868775175E-2</v>
      </c>
      <c r="AF161" s="70">
        <f t="shared" si="36"/>
        <v>1.9464386790939002E-2</v>
      </c>
      <c r="AG161" s="70">
        <f t="shared" si="36"/>
        <v>0.2680299088230616</v>
      </c>
      <c r="AH161" s="70">
        <f t="shared" si="36"/>
        <v>0.8744221583125521</v>
      </c>
      <c r="AI161" s="70">
        <f t="shared" si="36"/>
        <v>2.0915691674812269</v>
      </c>
      <c r="AJ161" s="70">
        <f t="shared" si="36"/>
        <v>1.1970841745178593</v>
      </c>
      <c r="AK161" s="70">
        <f t="shared" si="36"/>
        <v>1.0144692387143004</v>
      </c>
      <c r="AL161" s="70">
        <f t="shared" si="36"/>
        <v>3.0234222659888412</v>
      </c>
      <c r="AM161" s="70">
        <f t="shared" si="36"/>
        <v>0.87950082866933266</v>
      </c>
      <c r="AN161" s="70">
        <f t="shared" si="36"/>
        <v>0.52664079079882797</v>
      </c>
      <c r="AO161" s="70">
        <f t="shared" si="36"/>
        <v>0.19120499602776592</v>
      </c>
      <c r="AP161" s="70">
        <f t="shared" si="36"/>
        <v>0.16747689772555818</v>
      </c>
      <c r="AQ161" s="70">
        <f t="shared" si="36"/>
        <v>0.45478684127082503</v>
      </c>
      <c r="AR161" s="70">
        <f t="shared" si="36"/>
        <v>1.3704846380315996</v>
      </c>
      <c r="AS161" s="70">
        <f t="shared" si="36"/>
        <v>2.8703004625861182</v>
      </c>
      <c r="AT161" s="70">
        <f t="shared" si="36"/>
        <v>0.96888773286159047</v>
      </c>
    </row>
    <row r="162" spans="6:46" x14ac:dyDescent="0.35">
      <c r="F162" t="s">
        <v>244</v>
      </c>
      <c r="G162" s="70">
        <f t="shared" si="36"/>
        <v>0.6768824947844676</v>
      </c>
      <c r="H162" s="70">
        <f t="shared" si="36"/>
        <v>1.509022696133324</v>
      </c>
      <c r="I162" s="70">
        <f t="shared" si="36"/>
        <v>0.50487180415768562</v>
      </c>
      <c r="J162" s="70">
        <f t="shared" si="36"/>
        <v>3.2610973464134788E-2</v>
      </c>
      <c r="K162" s="70">
        <f t="shared" si="36"/>
        <v>-0.15536287450095188</v>
      </c>
      <c r="L162" s="70">
        <f t="shared" si="36"/>
        <v>-0.14230632632550549</v>
      </c>
      <c r="M162" s="70">
        <f t="shared" si="36"/>
        <v>0.11375278755166353</v>
      </c>
      <c r="N162" s="70">
        <f t="shared" si="36"/>
        <v>0.69804828502302296</v>
      </c>
      <c r="O162" s="70">
        <f t="shared" si="36"/>
        <v>1.6621359874395938</v>
      </c>
      <c r="P162" s="70">
        <f t="shared" si="36"/>
        <v>0.83201047731342415</v>
      </c>
      <c r="Q162" s="70">
        <f t="shared" si="36"/>
        <v>0.95035464840181205</v>
      </c>
      <c r="R162" s="70">
        <f t="shared" si="36"/>
        <v>1.5968340669229331</v>
      </c>
      <c r="S162" s="70">
        <f t="shared" si="36"/>
        <v>0.60873921747536108</v>
      </c>
      <c r="T162" s="70">
        <f t="shared" si="36"/>
        <v>6.3182321994772486E-2</v>
      </c>
      <c r="U162" s="70">
        <f t="shared" si="36"/>
        <v>-0.17057184400511355</v>
      </c>
      <c r="V162" s="70">
        <f t="shared" si="36"/>
        <v>-0.15847534580245284</v>
      </c>
      <c r="W162" s="70">
        <f t="shared" si="36"/>
        <v>0.11109154543743244</v>
      </c>
      <c r="X162" s="70">
        <f t="shared" si="36"/>
        <v>0.65520720714758474</v>
      </c>
      <c r="Y162" s="70">
        <f t="shared" si="36"/>
        <v>1.5734497341641485</v>
      </c>
      <c r="Z162" s="70">
        <f t="shared" si="36"/>
        <v>0.988677449674077</v>
      </c>
      <c r="AA162" s="70">
        <f t="shared" si="36"/>
        <v>0.93008342410761069</v>
      </c>
      <c r="AB162" s="70">
        <f t="shared" si="36"/>
        <v>1.7700003323344353</v>
      </c>
      <c r="AC162" s="70">
        <f t="shared" si="36"/>
        <v>0.67780021975375893</v>
      </c>
      <c r="AD162" s="70">
        <f t="shared" si="36"/>
        <v>0.14826255839761301</v>
      </c>
      <c r="AE162" s="70">
        <f t="shared" si="36"/>
        <v>-0.15273243415320575</v>
      </c>
      <c r="AF162" s="70">
        <f t="shared" si="36"/>
        <v>-0.17718506347483526</v>
      </c>
      <c r="AG162" s="70">
        <f t="shared" si="36"/>
        <v>2.343344452131204E-2</v>
      </c>
      <c r="AH162" s="70">
        <f t="shared" si="36"/>
        <v>0.51285573993236899</v>
      </c>
      <c r="AI162" s="70">
        <f t="shared" si="36"/>
        <v>1.4952213351086638</v>
      </c>
      <c r="AJ162" s="70">
        <f t="shared" si="36"/>
        <v>0.77327790849753297</v>
      </c>
      <c r="AK162" s="70">
        <f t="shared" si="36"/>
        <v>0.62588845697904094</v>
      </c>
      <c r="AL162" s="70">
        <f t="shared" si="36"/>
        <v>2.2473247514063792</v>
      </c>
      <c r="AM162" s="70">
        <f t="shared" si="36"/>
        <v>0.51695476083137326</v>
      </c>
      <c r="AN162" s="70">
        <f t="shared" si="36"/>
        <v>0.23215961406159588</v>
      </c>
      <c r="AO162" s="70">
        <f t="shared" si="36"/>
        <v>-3.8572336714649408E-2</v>
      </c>
      <c r="AP162" s="70">
        <f t="shared" si="36"/>
        <v>-5.7723406581690923E-2</v>
      </c>
      <c r="AQ162" s="70">
        <f t="shared" si="36"/>
        <v>0.17416592278016585</v>
      </c>
      <c r="AR162" s="70">
        <f t="shared" si="36"/>
        <v>0.91323031215982098</v>
      </c>
      <c r="AS162" s="70">
        <f t="shared" si="36"/>
        <v>2.1237393583510875</v>
      </c>
      <c r="AT162" s="70">
        <f t="shared" si="36"/>
        <v>0.5890993897679957</v>
      </c>
    </row>
    <row r="163" spans="6:46" x14ac:dyDescent="0.35">
      <c r="F163" t="s">
        <v>245</v>
      </c>
      <c r="G163" s="70">
        <f t="shared" si="36"/>
        <v>0.14040340735139675</v>
      </c>
      <c r="H163" s="70">
        <f t="shared" si="36"/>
        <v>0.70631993636512858</v>
      </c>
      <c r="I163" s="70">
        <f t="shared" si="36"/>
        <v>2.3423488781215605E-2</v>
      </c>
      <c r="J163" s="70">
        <f t="shared" si="36"/>
        <v>-0.29774860416901189</v>
      </c>
      <c r="K163" s="70">
        <f t="shared" si="36"/>
        <v>-0.42558464359280651</v>
      </c>
      <c r="L163" s="70">
        <f t="shared" si="36"/>
        <v>-0.4167052307097705</v>
      </c>
      <c r="M163" s="70">
        <f t="shared" si="36"/>
        <v>-0.24256620376117358</v>
      </c>
      <c r="N163" s="70">
        <f t="shared" si="36"/>
        <v>0.15479770115695998</v>
      </c>
      <c r="O163" s="70">
        <f t="shared" si="36"/>
        <v>0.81044823376195962</v>
      </c>
      <c r="P163" s="70">
        <f t="shared" si="36"/>
        <v>0.24590184293158823</v>
      </c>
      <c r="Q163" s="70">
        <f t="shared" si="36"/>
        <v>0.32638458180514351</v>
      </c>
      <c r="R163" s="70">
        <f t="shared" si="36"/>
        <v>0.76603812578157793</v>
      </c>
      <c r="S163" s="70">
        <f t="shared" si="36"/>
        <v>9.4060967810703403E-2</v>
      </c>
      <c r="T163" s="70">
        <f t="shared" si="36"/>
        <v>-0.27695783907956689</v>
      </c>
      <c r="U163" s="70">
        <f t="shared" si="36"/>
        <v>-0.43592786125939603</v>
      </c>
      <c r="V163" s="70">
        <f t="shared" si="36"/>
        <v>-0.42770135295589834</v>
      </c>
      <c r="W163" s="70">
        <f t="shared" si="36"/>
        <v>-0.24437604409542207</v>
      </c>
      <c r="X163" s="70">
        <f t="shared" si="36"/>
        <v>0.1256626178486713</v>
      </c>
      <c r="Y163" s="70">
        <f t="shared" si="36"/>
        <v>0.75013505991995688</v>
      </c>
      <c r="Z163" s="70">
        <f t="shared" si="36"/>
        <v>0.35244690476818369</v>
      </c>
      <c r="AA163" s="70">
        <f t="shared" si="36"/>
        <v>0.31259865862436453</v>
      </c>
      <c r="AB163" s="70">
        <f t="shared" si="36"/>
        <v>0.88380392018148657</v>
      </c>
      <c r="AC163" s="70">
        <f t="shared" si="36"/>
        <v>0.14102752781615582</v>
      </c>
      <c r="AD163" s="70">
        <f t="shared" si="36"/>
        <v>-0.2190970218822757</v>
      </c>
      <c r="AE163" s="70">
        <f t="shared" si="36"/>
        <v>-0.42379575072480036</v>
      </c>
      <c r="AF163" s="70">
        <f t="shared" si="36"/>
        <v>-0.44042533680719975</v>
      </c>
      <c r="AG163" s="70">
        <f t="shared" si="36"/>
        <v>-0.30398999872707622</v>
      </c>
      <c r="AH163" s="70">
        <f t="shared" si="36"/>
        <v>2.885315221311515E-2</v>
      </c>
      <c r="AI163" s="70">
        <f t="shared" si="36"/>
        <v>0.69693399597421757</v>
      </c>
      <c r="AJ163" s="70">
        <f t="shared" si="36"/>
        <v>0.2059593771902713</v>
      </c>
      <c r="AK163" s="70">
        <f t="shared" si="36"/>
        <v>0.10572371175627446</v>
      </c>
      <c r="AL163" s="70">
        <f t="shared" si="36"/>
        <v>1.2084196255840502</v>
      </c>
      <c r="AM163" s="70">
        <f t="shared" si="36"/>
        <v>3.164078784922443E-2</v>
      </c>
      <c r="AN163" s="70">
        <f t="shared" si="36"/>
        <v>-0.16204085459355144</v>
      </c>
      <c r="AO163" s="70">
        <f t="shared" si="36"/>
        <v>-0.34615848961233914</v>
      </c>
      <c r="AP163" s="70">
        <f t="shared" si="36"/>
        <v>-0.359182625411196</v>
      </c>
      <c r="AQ163" s="70">
        <f t="shared" si="36"/>
        <v>-0.20148082927748323</v>
      </c>
      <c r="AR163" s="70">
        <f t="shared" si="36"/>
        <v>0.30113730319277587</v>
      </c>
      <c r="AS163" s="70">
        <f t="shared" si="36"/>
        <v>1.1243724703555431</v>
      </c>
      <c r="AT163" s="70">
        <f t="shared" si="36"/>
        <v>8.0704440739226863E-2</v>
      </c>
    </row>
    <row r="164" spans="6:46" x14ac:dyDescent="0.35">
      <c r="F164" t="s">
        <v>246</v>
      </c>
      <c r="G164" s="70">
        <f t="shared" si="36"/>
        <v>-0.30137443671291592</v>
      </c>
      <c r="H164" s="70">
        <f t="shared" si="36"/>
        <v>4.5313192688269277E-2</v>
      </c>
      <c r="I164" s="70">
        <f t="shared" si="36"/>
        <v>-0.37303781563439586</v>
      </c>
      <c r="J164" s="70">
        <f t="shared" si="36"/>
        <v>-0.56979190537406788</v>
      </c>
      <c r="K164" s="70">
        <f t="shared" si="36"/>
        <v>-0.64810588135407743</v>
      </c>
      <c r="L164" s="70">
        <f t="shared" si="36"/>
        <v>-0.64266624062073641</v>
      </c>
      <c r="M164" s="70">
        <f t="shared" si="36"/>
        <v>-0.53598646835069319</v>
      </c>
      <c r="N164" s="70">
        <f t="shared" si="36"/>
        <v>-0.29255631011560318</v>
      </c>
      <c r="O164" s="70">
        <f t="shared" si="36"/>
        <v>0.10910350579505082</v>
      </c>
      <c r="P164" s="70">
        <f t="shared" si="36"/>
        <v>-0.23674475961093688</v>
      </c>
      <c r="Q164" s="70">
        <f t="shared" si="36"/>
        <v>-0.1874400149758664</v>
      </c>
      <c r="R164" s="70">
        <f t="shared" si="36"/>
        <v>8.1897311475189194E-2</v>
      </c>
      <c r="S164" s="70">
        <f t="shared" si="36"/>
        <v>-0.32976440180729272</v>
      </c>
      <c r="T164" s="70">
        <f t="shared" si="36"/>
        <v>-0.55705521949769232</v>
      </c>
      <c r="U164" s="70">
        <f t="shared" si="36"/>
        <v>-0.65444226742758504</v>
      </c>
      <c r="V164" s="70">
        <f t="shared" ref="V164:AT164" si="37">(V121-$D121)/$D121</f>
        <v>-0.6494026043045461</v>
      </c>
      <c r="W164" s="70">
        <f t="shared" si="37"/>
        <v>-0.5370951994495512</v>
      </c>
      <c r="X164" s="70">
        <f t="shared" si="37"/>
        <v>-0.31040483096047067</v>
      </c>
      <c r="Y164" s="70">
        <f t="shared" si="37"/>
        <v>7.21548920173498E-2</v>
      </c>
      <c r="Z164" s="70">
        <f t="shared" si="37"/>
        <v>-0.1714739060154313</v>
      </c>
      <c r="AA164" s="70">
        <f t="shared" si="37"/>
        <v>-0.19588544602729827</v>
      </c>
      <c r="AB164" s="70">
        <f t="shared" si="37"/>
        <v>0.15404212787807081</v>
      </c>
      <c r="AC164" s="70">
        <f t="shared" si="37"/>
        <v>-0.30099209261569509</v>
      </c>
      <c r="AD164" s="70">
        <f t="shared" si="37"/>
        <v>-0.52160895044401456</v>
      </c>
      <c r="AE164" s="70">
        <f t="shared" si="37"/>
        <v>-0.64700998293820577</v>
      </c>
      <c r="AF164" s="70">
        <f t="shared" si="37"/>
        <v>-0.65719747788004401</v>
      </c>
      <c r="AG164" s="70">
        <f t="shared" si="37"/>
        <v>-0.57361546268783603</v>
      </c>
      <c r="AH164" s="70">
        <f t="shared" si="37"/>
        <v>-0.36971153508391935</v>
      </c>
      <c r="AI164" s="70">
        <f t="shared" si="37"/>
        <v>3.9563246791660178E-2</v>
      </c>
      <c r="AJ164" s="70">
        <f t="shared" si="37"/>
        <v>-0.2612140197409219</v>
      </c>
      <c r="AK164" s="70">
        <f t="shared" si="37"/>
        <v>-0.3226196572318874</v>
      </c>
      <c r="AL164" s="70">
        <f t="shared" si="37"/>
        <v>0.35290581819745631</v>
      </c>
      <c r="AM164" s="70">
        <f t="shared" si="37"/>
        <v>-0.36800379420559359</v>
      </c>
      <c r="AN164" s="70">
        <f t="shared" si="37"/>
        <v>-0.4866556201100895</v>
      </c>
      <c r="AO164" s="70">
        <f t="shared" si="37"/>
        <v>-0.59944841399942883</v>
      </c>
      <c r="AP164" s="70">
        <f t="shared" si="37"/>
        <v>-0.60742716445751133</v>
      </c>
      <c r="AQ164" s="70">
        <f t="shared" si="37"/>
        <v>-0.51081704785747251</v>
      </c>
      <c r="AR164" s="70">
        <f t="shared" si="37"/>
        <v>-0.20290681744973549</v>
      </c>
      <c r="AS164" s="70">
        <f t="shared" si="37"/>
        <v>0.30141746698271821</v>
      </c>
      <c r="AT164" s="70">
        <f t="shared" si="37"/>
        <v>-0.33794677936659989</v>
      </c>
    </row>
    <row r="165" spans="6:46" x14ac:dyDescent="0.35">
      <c r="F165" t="s">
        <v>247</v>
      </c>
      <c r="G165" s="70">
        <f t="shared" ref="G165:AT171" si="38">(G122-$D122)/$D122</f>
        <v>-3.8291262664460458E-2</v>
      </c>
      <c r="H165" s="70">
        <f t="shared" si="38"/>
        <v>0.49343687784737672</v>
      </c>
      <c r="I165" s="70">
        <f t="shared" si="38"/>
        <v>-0.1048866238081121</v>
      </c>
      <c r="J165" s="70">
        <f t="shared" si="38"/>
        <v>-0.38599103742950047</v>
      </c>
      <c r="K165" s="70">
        <f t="shared" si="38"/>
        <v>-0.4978501404877676</v>
      </c>
      <c r="L165" s="70">
        <f t="shared" si="38"/>
        <v>-0.49009294730472558</v>
      </c>
      <c r="M165" s="70">
        <f t="shared" si="38"/>
        <v>-0.33768604605559915</v>
      </c>
      <c r="N165" s="70">
        <f t="shared" si="38"/>
        <v>1.0240540128864965E-2</v>
      </c>
      <c r="O165" s="70">
        <f t="shared" si="38"/>
        <v>0.58472666116863248</v>
      </c>
      <c r="P165" s="70">
        <f t="shared" si="38"/>
        <v>5.0735328901932789E-2</v>
      </c>
      <c r="Q165" s="70">
        <f t="shared" si="38"/>
        <v>0.11865592393737062</v>
      </c>
      <c r="R165" s="70">
        <f t="shared" si="38"/>
        <v>0.52964999153429859</v>
      </c>
      <c r="S165" s="70">
        <f t="shared" si="38"/>
        <v>-5.2930880529231013E-2</v>
      </c>
      <c r="T165" s="70">
        <f t="shared" si="38"/>
        <v>-0.37440945800456865</v>
      </c>
      <c r="U165" s="70">
        <f t="shared" si="38"/>
        <v>-0.51198910098074923</v>
      </c>
      <c r="V165" s="70">
        <f t="shared" si="38"/>
        <v>-0.50483576181531931</v>
      </c>
      <c r="W165" s="70">
        <f t="shared" si="38"/>
        <v>-0.34609376538398828</v>
      </c>
      <c r="X165" s="70">
        <f t="shared" si="38"/>
        <v>-2.5514851718525515E-2</v>
      </c>
      <c r="Y165" s="70">
        <f t="shared" si="38"/>
        <v>0.51584920638010201</v>
      </c>
      <c r="Z165" s="70">
        <f t="shared" si="38"/>
        <v>0.14069755605553488</v>
      </c>
      <c r="AA165" s="70">
        <f t="shared" si="38"/>
        <v>0.10708985544069109</v>
      </c>
      <c r="AB165" s="70">
        <f t="shared" si="38"/>
        <v>0.6421705681359503</v>
      </c>
      <c r="AC165" s="70">
        <f t="shared" si="38"/>
        <v>-6.0390495361375036E-3</v>
      </c>
      <c r="AD165" s="70">
        <f t="shared" si="38"/>
        <v>-0.31999222435300689</v>
      </c>
      <c r="AE165" s="70">
        <f t="shared" si="38"/>
        <v>-0.4983979159718982</v>
      </c>
      <c r="AF165" s="70">
        <f t="shared" si="38"/>
        <v>-0.51287022180431197</v>
      </c>
      <c r="AG165" s="70">
        <f t="shared" si="38"/>
        <v>-0.39396046906283211</v>
      </c>
      <c r="AH165" s="70">
        <f t="shared" si="38"/>
        <v>-0.10386569854699533</v>
      </c>
      <c r="AI165" s="70">
        <f t="shared" si="38"/>
        <v>0.47892959331201751</v>
      </c>
      <c r="AJ165" s="70">
        <f t="shared" si="38"/>
        <v>1.7042365779642313E-2</v>
      </c>
      <c r="AK165" s="70">
        <f t="shared" si="38"/>
        <v>-6.7531453960363849E-2</v>
      </c>
      <c r="AL165" s="70">
        <f t="shared" si="38"/>
        <v>0.97250330970479915</v>
      </c>
      <c r="AM165" s="70">
        <f t="shared" si="38"/>
        <v>-7.9759040131229197E-2</v>
      </c>
      <c r="AN165" s="70">
        <f t="shared" si="38"/>
        <v>-0.25253245487329473</v>
      </c>
      <c r="AO165" s="70">
        <f t="shared" si="38"/>
        <v>-0.41693587427369916</v>
      </c>
      <c r="AP165" s="70">
        <f t="shared" si="38"/>
        <v>-0.42855959715102332</v>
      </c>
      <c r="AQ165" s="70">
        <f t="shared" si="38"/>
        <v>-0.28774865855099863</v>
      </c>
      <c r="AR165" s="70">
        <f t="shared" si="38"/>
        <v>0.16117904241330516</v>
      </c>
      <c r="AS165" s="70">
        <f t="shared" si="38"/>
        <v>0.89721735872122943</v>
      </c>
      <c r="AT165" s="70">
        <f t="shared" si="38"/>
        <v>-8.8639698659299881E-2</v>
      </c>
    </row>
    <row r="166" spans="6:46" x14ac:dyDescent="0.35">
      <c r="F166" t="s">
        <v>248</v>
      </c>
      <c r="G166" s="70">
        <f t="shared" si="38"/>
        <v>4.8161857555358435E-2</v>
      </c>
      <c r="H166" s="70">
        <f t="shared" si="38"/>
        <v>0.62768987246918084</v>
      </c>
      <c r="I166" s="70">
        <f t="shared" si="38"/>
        <v>-2.4420115271769707E-2</v>
      </c>
      <c r="J166" s="70">
        <f t="shared" si="38"/>
        <v>-0.33079450172553809</v>
      </c>
      <c r="K166" s="70">
        <f t="shared" si="38"/>
        <v>-0.45270921529137975</v>
      </c>
      <c r="L166" s="70">
        <f t="shared" si="38"/>
        <v>-0.4442546867002391</v>
      </c>
      <c r="M166" s="70">
        <f t="shared" si="38"/>
        <v>-0.27814711741670795</v>
      </c>
      <c r="N166" s="70">
        <f t="shared" si="38"/>
        <v>0.10105644257004577</v>
      </c>
      <c r="O166" s="70">
        <f t="shared" si="38"/>
        <v>0.72718618059978768</v>
      </c>
      <c r="P166" s="70">
        <f t="shared" si="38"/>
        <v>0.14519152357106363</v>
      </c>
      <c r="Q166" s="70">
        <f t="shared" si="38"/>
        <v>0.21921786262237561</v>
      </c>
      <c r="R166" s="70">
        <f t="shared" si="38"/>
        <v>0.6671583758074261</v>
      </c>
      <c r="S166" s="70">
        <f t="shared" si="38"/>
        <v>3.2206206473772425E-2</v>
      </c>
      <c r="T166" s="70">
        <f t="shared" si="38"/>
        <v>-0.31817179244549748</v>
      </c>
      <c r="U166" s="70">
        <f t="shared" si="38"/>
        <v>-0.46811920224365056</v>
      </c>
      <c r="V166" s="70">
        <f t="shared" si="38"/>
        <v>-0.46032281132374092</v>
      </c>
      <c r="W166" s="70">
        <f t="shared" si="38"/>
        <v>-0.28731065141294082</v>
      </c>
      <c r="X166" s="70">
        <f t="shared" si="38"/>
        <v>6.2086808125199643E-2</v>
      </c>
      <c r="Y166" s="70">
        <f t="shared" si="38"/>
        <v>0.65211696457618129</v>
      </c>
      <c r="Z166" s="70">
        <f t="shared" si="38"/>
        <v>0.24324093443987352</v>
      </c>
      <c r="AA166" s="70">
        <f t="shared" si="38"/>
        <v>0.20661205863053522</v>
      </c>
      <c r="AB166" s="70">
        <f t="shared" si="38"/>
        <v>0.78979402629631035</v>
      </c>
      <c r="AC166" s="70">
        <f t="shared" si="38"/>
        <v>8.3313393889024479E-2</v>
      </c>
      <c r="AD166" s="70">
        <f t="shared" si="38"/>
        <v>-0.258862703848391</v>
      </c>
      <c r="AE166" s="70">
        <f t="shared" si="38"/>
        <v>-0.45330623323109437</v>
      </c>
      <c r="AF166" s="70">
        <f t="shared" si="38"/>
        <v>-0.46907953171067296</v>
      </c>
      <c r="AG166" s="70">
        <f t="shared" si="38"/>
        <v>-0.33948034801159394</v>
      </c>
      <c r="AH166" s="70">
        <f t="shared" si="38"/>
        <v>-2.3307413601737985E-2</v>
      </c>
      <c r="AI166" s="70">
        <f t="shared" si="38"/>
        <v>0.61187845086476123</v>
      </c>
      <c r="AJ166" s="70">
        <f t="shared" si="38"/>
        <v>0.10846972055339742</v>
      </c>
      <c r="AK166" s="70">
        <f t="shared" si="38"/>
        <v>1.6293109737904737E-2</v>
      </c>
      <c r="AL166" s="70">
        <f t="shared" si="38"/>
        <v>1.1498221372745254</v>
      </c>
      <c r="AM166" s="70">
        <f t="shared" si="38"/>
        <v>2.9663207250679338E-3</v>
      </c>
      <c r="AN166" s="70">
        <f t="shared" si="38"/>
        <v>-0.1853386164162508</v>
      </c>
      <c r="AO166" s="70">
        <f t="shared" si="38"/>
        <v>-0.36452113475814013</v>
      </c>
      <c r="AP166" s="70">
        <f t="shared" si="38"/>
        <v>-0.37718977598995412</v>
      </c>
      <c r="AQ166" s="70">
        <f t="shared" si="38"/>
        <v>-0.22372059219525556</v>
      </c>
      <c r="AR166" s="70">
        <f t="shared" si="38"/>
        <v>0.26556361068562867</v>
      </c>
      <c r="AS166" s="70">
        <f t="shared" si="38"/>
        <v>1.0677683312028563</v>
      </c>
      <c r="AT166" s="70">
        <f t="shared" si="38"/>
        <v>-6.7126674942620613E-3</v>
      </c>
    </row>
    <row r="167" spans="6:46" x14ac:dyDescent="0.35">
      <c r="F167" t="s">
        <v>249</v>
      </c>
      <c r="G167" s="70">
        <f t="shared" si="38"/>
        <v>-0.42754716283270783</v>
      </c>
      <c r="H167" s="70">
        <f t="shared" si="38"/>
        <v>-0.16696764394873709</v>
      </c>
      <c r="I167" s="70">
        <f t="shared" si="38"/>
        <v>-0.50009042818331262</v>
      </c>
      <c r="J167" s="70">
        <f t="shared" si="38"/>
        <v>-0.65688698986986804</v>
      </c>
      <c r="K167" s="70">
        <f t="shared" si="38"/>
        <v>-0.71930910490257782</v>
      </c>
      <c r="L167" s="70">
        <f t="shared" si="38"/>
        <v>-0.71496792517688557</v>
      </c>
      <c r="M167" s="70">
        <f t="shared" si="38"/>
        <v>-0.62994983483015965</v>
      </c>
      <c r="N167" s="70">
        <f t="shared" si="38"/>
        <v>-0.43601483669791041</v>
      </c>
      <c r="O167" s="70">
        <f t="shared" si="38"/>
        <v>-0.11619762652459759</v>
      </c>
      <c r="P167" s="70">
        <f t="shared" si="38"/>
        <v>-0.37461520200311405</v>
      </c>
      <c r="Q167" s="70">
        <f t="shared" si="38"/>
        <v>-0.33423610785486879</v>
      </c>
      <c r="R167" s="70">
        <f t="shared" si="38"/>
        <v>-0.13089001025809974</v>
      </c>
      <c r="S167" s="70">
        <f t="shared" si="38"/>
        <v>-0.46134930029823096</v>
      </c>
      <c r="T167" s="70">
        <f t="shared" si="38"/>
        <v>-0.64388423363100888</v>
      </c>
      <c r="U167" s="70">
        <f t="shared" si="38"/>
        <v>-0.7221654665096614</v>
      </c>
      <c r="V167" s="70">
        <f t="shared" si="38"/>
        <v>-0.7181290631453584</v>
      </c>
      <c r="W167" s="70">
        <f t="shared" si="38"/>
        <v>-0.62789093007685337</v>
      </c>
      <c r="X167" s="70">
        <f t="shared" si="38"/>
        <v>-0.44581648130094986</v>
      </c>
      <c r="Y167" s="70">
        <f t="shared" si="38"/>
        <v>-0.13870491733904491</v>
      </c>
      <c r="Z167" s="70">
        <f t="shared" si="38"/>
        <v>-0.32118072061842956</v>
      </c>
      <c r="AA167" s="70">
        <f t="shared" si="38"/>
        <v>-0.34118201736882314</v>
      </c>
      <c r="AB167" s="70">
        <f t="shared" si="38"/>
        <v>-7.7470144225888396E-2</v>
      </c>
      <c r="AC167" s="70">
        <f t="shared" si="38"/>
        <v>-0.44091456894022102</v>
      </c>
      <c r="AD167" s="70">
        <f t="shared" si="38"/>
        <v>-0.61726428016715118</v>
      </c>
      <c r="AE167" s="70">
        <f t="shared" si="38"/>
        <v>-0.7175243930927141</v>
      </c>
      <c r="AF167" s="70">
        <f t="shared" si="38"/>
        <v>-0.72567862082868617</v>
      </c>
      <c r="AG167" s="70">
        <f t="shared" si="38"/>
        <v>-0.65885312612489821</v>
      </c>
      <c r="AH167" s="70">
        <f t="shared" si="38"/>
        <v>-0.49583063870748839</v>
      </c>
      <c r="AI167" s="70">
        <f t="shared" si="38"/>
        <v>-0.16883653957515429</v>
      </c>
      <c r="AJ167" s="70">
        <f t="shared" si="38"/>
        <v>-0.39466129065184735</v>
      </c>
      <c r="AK167" s="70">
        <f t="shared" si="38"/>
        <v>-0.44495779406321739</v>
      </c>
      <c r="AL167" s="70">
        <f t="shared" si="38"/>
        <v>6.1079255991939127E-2</v>
      </c>
      <c r="AM167" s="70">
        <f t="shared" si="38"/>
        <v>-0.50381277125876978</v>
      </c>
      <c r="AN167" s="70">
        <f t="shared" si="38"/>
        <v>-0.59696499320812202</v>
      </c>
      <c r="AO167" s="70">
        <f t="shared" si="38"/>
        <v>-0.68544768616582397</v>
      </c>
      <c r="AP167" s="70">
        <f t="shared" si="38"/>
        <v>-0.69170931537970104</v>
      </c>
      <c r="AQ167" s="70">
        <f t="shared" si="38"/>
        <v>-0.61591927016003745</v>
      </c>
      <c r="AR167" s="70">
        <f t="shared" si="38"/>
        <v>-0.37442730397362645</v>
      </c>
      <c r="AS167" s="70">
        <f t="shared" si="38"/>
        <v>2.0790786136966766E-2</v>
      </c>
      <c r="AT167" s="70">
        <f t="shared" si="38"/>
        <v>-0.45751278529608141</v>
      </c>
    </row>
    <row r="168" spans="6:46" x14ac:dyDescent="0.35">
      <c r="F168" t="s">
        <v>250</v>
      </c>
      <c r="G168" s="70">
        <f t="shared" si="38"/>
        <v>0.19599266508744947</v>
      </c>
      <c r="H168" s="70">
        <f t="shared" si="38"/>
        <v>0.74040641067985602</v>
      </c>
      <c r="I168" s="70">
        <f t="shared" si="38"/>
        <v>4.4432208700959423E-2</v>
      </c>
      <c r="J168" s="70">
        <f t="shared" si="38"/>
        <v>-0.28315379579158106</v>
      </c>
      <c r="K168" s="70">
        <f t="shared" si="38"/>
        <v>-0.41356871711120141</v>
      </c>
      <c r="L168" s="70">
        <f t="shared" si="38"/>
        <v>-0.40449894092588906</v>
      </c>
      <c r="M168" s="70">
        <f t="shared" si="38"/>
        <v>-0.22687555284455577</v>
      </c>
      <c r="N168" s="70">
        <f t="shared" si="38"/>
        <v>0.17830164291827216</v>
      </c>
      <c r="O168" s="70">
        <f t="shared" si="38"/>
        <v>0.84647727713952914</v>
      </c>
      <c r="P168" s="70">
        <f t="shared" si="38"/>
        <v>0.30658035509550841</v>
      </c>
      <c r="Q168" s="70">
        <f t="shared" si="38"/>
        <v>0.39094206542111171</v>
      </c>
      <c r="R168" s="70">
        <f t="shared" si="38"/>
        <v>0.81578132799396919</v>
      </c>
      <c r="S168" s="70">
        <f t="shared" si="38"/>
        <v>0.12537181067245246</v>
      </c>
      <c r="T168" s="70">
        <f t="shared" si="38"/>
        <v>-0.2559878878286671</v>
      </c>
      <c r="U168" s="70">
        <f t="shared" si="38"/>
        <v>-0.41953634851960508</v>
      </c>
      <c r="V168" s="70">
        <f t="shared" si="38"/>
        <v>-0.41110332399145549</v>
      </c>
      <c r="W168" s="70">
        <f t="shared" si="38"/>
        <v>-0.22257400200369887</v>
      </c>
      <c r="X168" s="70">
        <f t="shared" si="38"/>
        <v>0.15782363269643909</v>
      </c>
      <c r="Y168" s="70">
        <f t="shared" si="38"/>
        <v>0.79945409378302401</v>
      </c>
      <c r="Z168" s="70">
        <f t="shared" si="38"/>
        <v>0.41821793228889109</v>
      </c>
      <c r="AA168" s="70">
        <f t="shared" si="38"/>
        <v>0.37643037765979692</v>
      </c>
      <c r="AB168" s="70">
        <f t="shared" si="38"/>
        <v>0.92738837017517151</v>
      </c>
      <c r="AC168" s="70">
        <f t="shared" si="38"/>
        <v>0.16806491520513231</v>
      </c>
      <c r="AD168" s="70">
        <f t="shared" si="38"/>
        <v>-0.20037235582207311</v>
      </c>
      <c r="AE168" s="70">
        <f t="shared" si="38"/>
        <v>-0.40984002175796636</v>
      </c>
      <c r="AF168" s="70">
        <f t="shared" si="38"/>
        <v>-0.42687617902453467</v>
      </c>
      <c r="AG168" s="70">
        <f t="shared" si="38"/>
        <v>-0.28726153076449951</v>
      </c>
      <c r="AH168" s="70">
        <f t="shared" si="38"/>
        <v>5.3331940935867773E-2</v>
      </c>
      <c r="AI168" s="70">
        <f t="shared" si="38"/>
        <v>0.73650183493861332</v>
      </c>
      <c r="AJ168" s="70">
        <f t="shared" si="38"/>
        <v>0.26469921933904184</v>
      </c>
      <c r="AK168" s="70">
        <f t="shared" si="38"/>
        <v>0.15961763837036347</v>
      </c>
      <c r="AL168" s="70">
        <f t="shared" si="38"/>
        <v>1.2168516336166666</v>
      </c>
      <c r="AM168" s="70">
        <f t="shared" si="38"/>
        <v>3.6655332203647618E-2</v>
      </c>
      <c r="AN168" s="70">
        <f t="shared" si="38"/>
        <v>-0.15796222745300137</v>
      </c>
      <c r="AO168" s="70">
        <f t="shared" si="38"/>
        <v>-0.34282400975851984</v>
      </c>
      <c r="AP168" s="70">
        <f t="shared" si="38"/>
        <v>-0.35590607019227</v>
      </c>
      <c r="AQ168" s="70">
        <f t="shared" si="38"/>
        <v>-0.19756230406141212</v>
      </c>
      <c r="AR168" s="70">
        <f t="shared" si="38"/>
        <v>0.30697291960119522</v>
      </c>
      <c r="AS168" s="70">
        <f t="shared" si="38"/>
        <v>1.132679259395273</v>
      </c>
      <c r="AT168" s="70">
        <f t="shared" si="38"/>
        <v>0.1333872199850766</v>
      </c>
    </row>
    <row r="169" spans="6:46" x14ac:dyDescent="0.35">
      <c r="F169" t="s">
        <v>251</v>
      </c>
      <c r="G169" s="70">
        <f t="shared" si="38"/>
        <v>0.47220261538600999</v>
      </c>
      <c r="H169" s="70">
        <f t="shared" si="38"/>
        <v>1.14234664177486</v>
      </c>
      <c r="I169" s="70">
        <f t="shared" si="38"/>
        <v>0.28563984891204242</v>
      </c>
      <c r="J169" s="70">
        <f t="shared" si="38"/>
        <v>-0.11760089549712846</v>
      </c>
      <c r="K169" s="70">
        <f t="shared" si="38"/>
        <v>-0.2781346461268342</v>
      </c>
      <c r="L169" s="70">
        <f t="shared" si="38"/>
        <v>-0.26697023967957034</v>
      </c>
      <c r="M169" s="70">
        <f t="shared" si="38"/>
        <v>-4.8325406713188641E-2</v>
      </c>
      <c r="N169" s="70">
        <f t="shared" si="38"/>
        <v>0.45042591903443968</v>
      </c>
      <c r="O169" s="70">
        <f t="shared" si="38"/>
        <v>1.2729141708046245</v>
      </c>
      <c r="P169" s="70">
        <f t="shared" si="38"/>
        <v>0.60833011115744717</v>
      </c>
      <c r="Q169" s="70">
        <f t="shared" si="38"/>
        <v>0.71217483713719143</v>
      </c>
      <c r="R169" s="70">
        <f t="shared" si="38"/>
        <v>1.2351291091290622</v>
      </c>
      <c r="S169" s="70">
        <f t="shared" si="38"/>
        <v>0.38527214364858409</v>
      </c>
      <c r="T169" s="70">
        <f t="shared" si="38"/>
        <v>-8.4161124568923593E-2</v>
      </c>
      <c r="U169" s="70">
        <f t="shared" si="38"/>
        <v>-0.28548047927746578</v>
      </c>
      <c r="V169" s="70">
        <f t="shared" si="38"/>
        <v>-0.27509987985711026</v>
      </c>
      <c r="W169" s="70">
        <f t="shared" si="38"/>
        <v>-4.3030429090844785E-2</v>
      </c>
      <c r="X169" s="70">
        <f t="shared" si="38"/>
        <v>0.42521859035548015</v>
      </c>
      <c r="Y169" s="70">
        <f t="shared" si="38"/>
        <v>1.2150311623698187</v>
      </c>
      <c r="Z169" s="70">
        <f t="shared" si="38"/>
        <v>0.74574996156049156</v>
      </c>
      <c r="AA169" s="70">
        <f t="shared" si="38"/>
        <v>0.69431173036444993</v>
      </c>
      <c r="AB169" s="70">
        <f t="shared" si="38"/>
        <v>1.3725113725751754</v>
      </c>
      <c r="AC169" s="70">
        <f t="shared" si="38"/>
        <v>0.43782505804907823</v>
      </c>
      <c r="AD169" s="70">
        <f t="shared" si="38"/>
        <v>-1.570139729274897E-2</v>
      </c>
      <c r="AE169" s="70">
        <f t="shared" si="38"/>
        <v>-0.27354482278489173</v>
      </c>
      <c r="AF169" s="70">
        <f t="shared" si="38"/>
        <v>-0.29451541567906758</v>
      </c>
      <c r="AG169" s="70">
        <f t="shared" si="38"/>
        <v>-0.12265729621510522</v>
      </c>
      <c r="AH169" s="70">
        <f t="shared" si="38"/>
        <v>0.29659494040627765</v>
      </c>
      <c r="AI169" s="70">
        <f t="shared" si="38"/>
        <v>1.1375403191392526</v>
      </c>
      <c r="AJ169" s="70">
        <f t="shared" si="38"/>
        <v>0.55677668662913016</v>
      </c>
      <c r="AK169" s="70">
        <f t="shared" si="38"/>
        <v>0.42742691480617878</v>
      </c>
      <c r="AL169" s="70">
        <f t="shared" si="38"/>
        <v>1.728825074102416</v>
      </c>
      <c r="AM169" s="70">
        <f t="shared" si="38"/>
        <v>0.27606693241088703</v>
      </c>
      <c r="AN169" s="70">
        <f t="shared" si="38"/>
        <v>3.6503188677047549E-2</v>
      </c>
      <c r="AO169" s="70">
        <f t="shared" si="38"/>
        <v>-0.19105171808753865</v>
      </c>
      <c r="AP169" s="70">
        <f t="shared" si="38"/>
        <v>-0.20715503054706497</v>
      </c>
      <c r="AQ169" s="70">
        <f t="shared" si="38"/>
        <v>-1.2242374781843618E-2</v>
      </c>
      <c r="AR169" s="70">
        <f t="shared" si="38"/>
        <v>0.60881333694038919</v>
      </c>
      <c r="AS169" s="70">
        <f t="shared" si="38"/>
        <v>1.6252134106789413</v>
      </c>
      <c r="AT169" s="70">
        <f t="shared" si="38"/>
        <v>0.39513868121014328</v>
      </c>
    </row>
    <row r="170" spans="6:46" x14ac:dyDescent="0.35">
      <c r="F170" t="s">
        <v>252</v>
      </c>
      <c r="G170" s="70">
        <f t="shared" si="38"/>
        <v>0.87658842497382039</v>
      </c>
      <c r="H170" s="70">
        <f t="shared" si="38"/>
        <v>1.7308081565811639</v>
      </c>
      <c r="I170" s="70">
        <f t="shared" si="38"/>
        <v>0.63878044634558973</v>
      </c>
      <c r="J170" s="70">
        <f t="shared" si="38"/>
        <v>0.12477720689497485</v>
      </c>
      <c r="K170" s="70">
        <f t="shared" si="38"/>
        <v>-7.9852084685485117E-2</v>
      </c>
      <c r="L170" s="70">
        <f t="shared" si="38"/>
        <v>-6.5621030011570464E-2</v>
      </c>
      <c r="M170" s="70">
        <f t="shared" si="38"/>
        <v>0.21308134317872876</v>
      </c>
      <c r="N170" s="70">
        <f t="shared" si="38"/>
        <v>0.84883008798919857</v>
      </c>
      <c r="O170" s="70">
        <f t="shared" si="38"/>
        <v>1.8972400804848208</v>
      </c>
      <c r="P170" s="70">
        <f t="shared" si="38"/>
        <v>1.0501075317975586</v>
      </c>
      <c r="Q170" s="70">
        <f t="shared" si="38"/>
        <v>1.1824764114147643</v>
      </c>
      <c r="R170" s="70">
        <f t="shared" si="38"/>
        <v>1.849076187392775</v>
      </c>
      <c r="S170" s="70">
        <f t="shared" si="38"/>
        <v>0.76577982068588812</v>
      </c>
      <c r="T170" s="70">
        <f t="shared" si="38"/>
        <v>0.16740224124949651</v>
      </c>
      <c r="U170" s="70">
        <f t="shared" si="38"/>
        <v>-8.9215677249576381E-2</v>
      </c>
      <c r="V170" s="70">
        <f t="shared" si="38"/>
        <v>-7.5983726353047509E-2</v>
      </c>
      <c r="W170" s="70">
        <f t="shared" si="38"/>
        <v>0.21983074955305484</v>
      </c>
      <c r="X170" s="70">
        <f t="shared" si="38"/>
        <v>0.81669878980437427</v>
      </c>
      <c r="Y170" s="70">
        <f t="shared" si="38"/>
        <v>1.8234577203013771</v>
      </c>
      <c r="Z170" s="70">
        <f t="shared" si="38"/>
        <v>1.2252739782722994</v>
      </c>
      <c r="AA170" s="70">
        <f t="shared" si="38"/>
        <v>1.1597066519716941</v>
      </c>
      <c r="AB170" s="70">
        <f t="shared" si="38"/>
        <v>2.0241947224947401</v>
      </c>
      <c r="AC170" s="70">
        <f t="shared" si="38"/>
        <v>0.83276801227848973</v>
      </c>
      <c r="AD170" s="70">
        <f t="shared" si="38"/>
        <v>0.25466654199226413</v>
      </c>
      <c r="AE170" s="70">
        <f t="shared" si="38"/>
        <v>-7.4001524941773797E-2</v>
      </c>
      <c r="AF170" s="70">
        <f t="shared" si="38"/>
        <v>-0.10073233731689664</v>
      </c>
      <c r="AG170" s="70">
        <f t="shared" si="38"/>
        <v>0.11833190992279377</v>
      </c>
      <c r="AH170" s="70">
        <f t="shared" si="38"/>
        <v>0.65274469126524759</v>
      </c>
      <c r="AI170" s="70">
        <f t="shared" si="38"/>
        <v>1.7246816293420408</v>
      </c>
      <c r="AJ170" s="70">
        <f t="shared" si="38"/>
        <v>0.98439337076664979</v>
      </c>
      <c r="AK170" s="70">
        <f t="shared" si="38"/>
        <v>0.81951369860799783</v>
      </c>
      <c r="AL170" s="70">
        <f t="shared" si="38"/>
        <v>2.4783809608273466</v>
      </c>
      <c r="AM170" s="70">
        <f t="shared" si="38"/>
        <v>0.62657803336821649</v>
      </c>
      <c r="AN170" s="70">
        <f t="shared" si="38"/>
        <v>0.32121072601803702</v>
      </c>
      <c r="AO170" s="70">
        <f t="shared" si="38"/>
        <v>3.1150852725084527E-2</v>
      </c>
      <c r="AP170" s="70">
        <f t="shared" si="38"/>
        <v>1.0624269325855657E-2</v>
      </c>
      <c r="AQ170" s="70">
        <f t="shared" si="38"/>
        <v>0.25907569161463923</v>
      </c>
      <c r="AR170" s="70">
        <f t="shared" si="38"/>
        <v>1.0507234904308613</v>
      </c>
      <c r="AS170" s="70">
        <f t="shared" si="38"/>
        <v>2.3463091615785756</v>
      </c>
      <c r="AT170" s="70">
        <f t="shared" si="38"/>
        <v>0.77835650679491031</v>
      </c>
    </row>
    <row r="171" spans="6:46" x14ac:dyDescent="0.35">
      <c r="F171" t="s">
        <v>253</v>
      </c>
      <c r="G171" s="70">
        <f t="shared" si="38"/>
        <v>0.91413853586436122</v>
      </c>
      <c r="H171" s="70">
        <f t="shared" si="38"/>
        <v>1.7854510115278186</v>
      </c>
      <c r="I171" s="70">
        <f t="shared" si="38"/>
        <v>0.67157207325034662</v>
      </c>
      <c r="J171" s="70">
        <f t="shared" si="38"/>
        <v>0.1472837449743879</v>
      </c>
      <c r="K171" s="70">
        <f t="shared" si="38"/>
        <v>-6.1440132551525854E-2</v>
      </c>
      <c r="L171" s="70">
        <f t="shared" si="38"/>
        <v>-4.6924317685134644E-2</v>
      </c>
      <c r="M171" s="70">
        <f t="shared" si="38"/>
        <v>0.23735482709742176</v>
      </c>
      <c r="N171" s="70">
        <f t="shared" si="38"/>
        <v>0.88582476082095241</v>
      </c>
      <c r="O171" s="70">
        <f t="shared" si="38"/>
        <v>1.9552132006697873</v>
      </c>
      <c r="P171" s="70">
        <f t="shared" si="38"/>
        <v>1.0911297208572641</v>
      </c>
      <c r="Q171" s="70">
        <f t="shared" si="38"/>
        <v>1.2261472718836799</v>
      </c>
      <c r="R171" s="70">
        <f t="shared" si="38"/>
        <v>1.9060855589462047</v>
      </c>
      <c r="S171" s="70">
        <f t="shared" si="38"/>
        <v>0.80111267641101036</v>
      </c>
      <c r="T171" s="70">
        <f t="shared" si="38"/>
        <v>0.1907616966470731</v>
      </c>
      <c r="U171" s="70">
        <f t="shared" si="38"/>
        <v>-7.0991088489725324E-2</v>
      </c>
      <c r="V171" s="70">
        <f t="shared" ref="V171:AT171" si="39">(V128-$D128)/$D128</f>
        <v>-5.7494369241835763E-2</v>
      </c>
      <c r="W171" s="70">
        <f t="shared" si="39"/>
        <v>0.24423928757014707</v>
      </c>
      <c r="X171" s="70">
        <f t="shared" si="39"/>
        <v>0.85305052261057934</v>
      </c>
      <c r="Y171" s="70">
        <f t="shared" si="39"/>
        <v>1.8799544721096746</v>
      </c>
      <c r="Z171" s="70">
        <f t="shared" si="39"/>
        <v>1.2698012083958281</v>
      </c>
      <c r="AA171" s="70">
        <f t="shared" si="39"/>
        <v>1.2029218946926477</v>
      </c>
      <c r="AB171" s="70">
        <f t="shared" si="39"/>
        <v>2.0847081764162363</v>
      </c>
      <c r="AC171" s="70">
        <f t="shared" si="39"/>
        <v>0.86944128660003073</v>
      </c>
      <c r="AD171" s="70">
        <f t="shared" si="39"/>
        <v>0.27977213635460713</v>
      </c>
      <c r="AE171" s="70">
        <f t="shared" si="39"/>
        <v>-5.5472504427649526E-2</v>
      </c>
      <c r="AF171" s="70">
        <f t="shared" si="39"/>
        <v>-8.2738194326006653E-2</v>
      </c>
      <c r="AG171" s="70">
        <f t="shared" si="39"/>
        <v>0.14070947906431558</v>
      </c>
      <c r="AH171" s="70">
        <f t="shared" si="39"/>
        <v>0.68581573955950981</v>
      </c>
      <c r="AI171" s="70">
        <f t="shared" si="39"/>
        <v>1.7792018938612253</v>
      </c>
      <c r="AJ171" s="70">
        <f t="shared" si="39"/>
        <v>1.0241006342939634</v>
      </c>
      <c r="AK171" s="70">
        <f t="shared" si="39"/>
        <v>0.85592175710411766</v>
      </c>
      <c r="AL171" s="70">
        <f t="shared" si="39"/>
        <v>2.5479825788808284</v>
      </c>
      <c r="AM171" s="70">
        <f t="shared" si="39"/>
        <v>0.65912549274303733</v>
      </c>
      <c r="AN171" s="70">
        <f t="shared" si="39"/>
        <v>0.34764785448558649</v>
      </c>
      <c r="AO171" s="70">
        <f t="shared" si="39"/>
        <v>5.1783948586390821E-2</v>
      </c>
      <c r="AP171" s="70">
        <f t="shared" si="39"/>
        <v>3.0846632885615472E-2</v>
      </c>
      <c r="AQ171" s="70">
        <f t="shared" si="39"/>
        <v>0.28426951206590501</v>
      </c>
      <c r="AR171" s="70">
        <f t="shared" si="39"/>
        <v>1.0917580046838147</v>
      </c>
      <c r="AS171" s="70">
        <f t="shared" si="39"/>
        <v>2.4132680527339767</v>
      </c>
      <c r="AT171" s="70">
        <f t="shared" si="39"/>
        <v>0.81394101917087003</v>
      </c>
    </row>
    <row r="172" spans="6:46" x14ac:dyDescent="0.35">
      <c r="F172" t="s">
        <v>254</v>
      </c>
      <c r="G172" s="70">
        <f t="shared" ref="G172:AT175" si="40">(G129-$D129)/$D129</f>
        <v>0.54348260255981706</v>
      </c>
      <c r="H172" s="70">
        <f t="shared" si="40"/>
        <v>1.2460731530251619</v>
      </c>
      <c r="I172" s="70">
        <f t="shared" si="40"/>
        <v>0.34788698186972816</v>
      </c>
      <c r="J172" s="70">
        <f t="shared" si="40"/>
        <v>-7.4877566388891592E-2</v>
      </c>
      <c r="K172" s="70">
        <f t="shared" si="40"/>
        <v>-0.24318391813087584</v>
      </c>
      <c r="L172" s="70">
        <f t="shared" si="40"/>
        <v>-0.23147896193859235</v>
      </c>
      <c r="M172" s="70">
        <f t="shared" si="40"/>
        <v>-2.2479496470390555E-3</v>
      </c>
      <c r="N172" s="70">
        <f t="shared" si="40"/>
        <v>0.52065153867730685</v>
      </c>
      <c r="O172" s="70">
        <f t="shared" si="40"/>
        <v>1.3829624014278519</v>
      </c>
      <c r="P172" s="70">
        <f t="shared" si="40"/>
        <v>0.68620101594760863</v>
      </c>
      <c r="Q172" s="70">
        <f t="shared" si="40"/>
        <v>0.795073616934872</v>
      </c>
      <c r="R172" s="70">
        <f t="shared" si="40"/>
        <v>1.3433478913574506</v>
      </c>
      <c r="S172" s="70">
        <f t="shared" si="40"/>
        <v>0.45234319731982975</v>
      </c>
      <c r="T172" s="70">
        <f t="shared" si="40"/>
        <v>-3.9818734050289413E-2</v>
      </c>
      <c r="U172" s="70">
        <f t="shared" si="40"/>
        <v>-0.25088541624724353</v>
      </c>
      <c r="V172" s="70">
        <f t="shared" si="40"/>
        <v>-0.24000221685470599</v>
      </c>
      <c r="W172" s="70">
        <f t="shared" si="40"/>
        <v>3.303396176978795E-3</v>
      </c>
      <c r="X172" s="70">
        <f t="shared" si="40"/>
        <v>0.49422374071908914</v>
      </c>
      <c r="Y172" s="70">
        <f t="shared" si="40"/>
        <v>1.3222768574889689</v>
      </c>
      <c r="Z172" s="70">
        <f t="shared" si="40"/>
        <v>0.83027435621120937</v>
      </c>
      <c r="AA172" s="70">
        <f t="shared" si="40"/>
        <v>0.77634562783660122</v>
      </c>
      <c r="AB172" s="70">
        <f t="shared" si="40"/>
        <v>1.4873818248074102</v>
      </c>
      <c r="AC172" s="70">
        <f t="shared" si="40"/>
        <v>0.5074405787829851</v>
      </c>
      <c r="AD172" s="70">
        <f t="shared" si="40"/>
        <v>3.1955624263195634E-2</v>
      </c>
      <c r="AE172" s="70">
        <f t="shared" si="40"/>
        <v>-0.23837186821120246</v>
      </c>
      <c r="AF172" s="70">
        <f t="shared" si="40"/>
        <v>-0.26035779933185743</v>
      </c>
      <c r="AG172" s="70">
        <f t="shared" si="40"/>
        <v>-8.017878407333498E-2</v>
      </c>
      <c r="AH172" s="70">
        <f t="shared" si="40"/>
        <v>0.35937248865669286</v>
      </c>
      <c r="AI172" s="70">
        <f t="shared" si="40"/>
        <v>1.2410341215135894</v>
      </c>
      <c r="AJ172" s="70">
        <f t="shared" si="40"/>
        <v>0.63215151689752425</v>
      </c>
      <c r="AK172" s="70">
        <f t="shared" si="40"/>
        <v>0.49653898614443914</v>
      </c>
      <c r="AL172" s="70">
        <f t="shared" si="40"/>
        <v>1.860947252292259</v>
      </c>
      <c r="AM172" s="70">
        <f t="shared" si="40"/>
        <v>0.33785057117403261</v>
      </c>
      <c r="AN172" s="70">
        <f t="shared" si="40"/>
        <v>8.6687812194468986E-2</v>
      </c>
      <c r="AO172" s="70">
        <f t="shared" si="40"/>
        <v>-0.15188467507568076</v>
      </c>
      <c r="AP172" s="70">
        <f t="shared" si="40"/>
        <v>-0.1687676654773427</v>
      </c>
      <c r="AQ172" s="70">
        <f t="shared" si="40"/>
        <v>3.5582123096744661E-2</v>
      </c>
      <c r="AR172" s="70">
        <f t="shared" si="40"/>
        <v>0.68670763818919711</v>
      </c>
      <c r="AS172" s="70">
        <f t="shared" si="40"/>
        <v>1.7523189981069582</v>
      </c>
      <c r="AT172" s="70">
        <f t="shared" si="40"/>
        <v>0.4626874453972431</v>
      </c>
    </row>
    <row r="173" spans="6:46" x14ac:dyDescent="0.35">
      <c r="F173" t="s">
        <v>255</v>
      </c>
      <c r="G173" s="70">
        <f t="shared" si="40"/>
        <v>-4.3389291838187995E-2</v>
      </c>
      <c r="H173" s="70">
        <f t="shared" si="40"/>
        <v>0.39205821039720151</v>
      </c>
      <c r="I173" s="70">
        <f t="shared" si="40"/>
        <v>-0.16461441281550318</v>
      </c>
      <c r="J173" s="70">
        <f t="shared" si="40"/>
        <v>-0.4266329760469042</v>
      </c>
      <c r="K173" s="70">
        <f t="shared" si="40"/>
        <v>-0.53094491196442672</v>
      </c>
      <c r="L173" s="70">
        <f t="shared" si="40"/>
        <v>-0.52369048200614066</v>
      </c>
      <c r="M173" s="70">
        <f t="shared" si="40"/>
        <v>-0.3816190128252151</v>
      </c>
      <c r="N173" s="70">
        <f t="shared" si="40"/>
        <v>-5.7539396382621462E-2</v>
      </c>
      <c r="O173" s="70">
        <f t="shared" si="40"/>
        <v>0.47689863596277604</v>
      </c>
      <c r="P173" s="70">
        <f t="shared" si="40"/>
        <v>4.5063899841589594E-2</v>
      </c>
      <c r="Q173" s="70">
        <f t="shared" si="40"/>
        <v>0.11254032993358874</v>
      </c>
      <c r="R173" s="70">
        <f t="shared" si="40"/>
        <v>0.45234658434322367</v>
      </c>
      <c r="S173" s="70">
        <f t="shared" si="40"/>
        <v>-9.9875144573733712E-2</v>
      </c>
      <c r="T173" s="70">
        <f t="shared" si="40"/>
        <v>-0.4049044159872473</v>
      </c>
      <c r="U173" s="70">
        <f t="shared" si="40"/>
        <v>-0.53571810186289848</v>
      </c>
      <c r="V173" s="70">
        <f t="shared" si="40"/>
        <v>-0.52897297557466216</v>
      </c>
      <c r="W173" s="70">
        <f t="shared" si="40"/>
        <v>-0.37817843186164768</v>
      </c>
      <c r="X173" s="70">
        <f t="shared" si="40"/>
        <v>-7.3918663941607884E-2</v>
      </c>
      <c r="Y173" s="70">
        <f t="shared" si="40"/>
        <v>0.43928730100747349</v>
      </c>
      <c r="Z173" s="70">
        <f t="shared" si="40"/>
        <v>0.13435684025324518</v>
      </c>
      <c r="AA173" s="70">
        <f t="shared" si="40"/>
        <v>0.10093320531551309</v>
      </c>
      <c r="AB173" s="70">
        <f t="shared" si="40"/>
        <v>0.54161510142814973</v>
      </c>
      <c r="AC173" s="70">
        <f t="shared" si="40"/>
        <v>-6.5727208593167372E-2</v>
      </c>
      <c r="AD173" s="70">
        <f t="shared" si="40"/>
        <v>-0.36042051988096668</v>
      </c>
      <c r="AE173" s="70">
        <f t="shared" si="40"/>
        <v>-0.52796252753473871</v>
      </c>
      <c r="AF173" s="70">
        <f t="shared" si="40"/>
        <v>-0.54158884059071077</v>
      </c>
      <c r="AG173" s="70">
        <f t="shared" si="40"/>
        <v>-0.42991853404077135</v>
      </c>
      <c r="AH173" s="70">
        <f t="shared" si="40"/>
        <v>-0.15749599193867975</v>
      </c>
      <c r="AI173" s="70">
        <f t="shared" si="40"/>
        <v>0.38893514863107559</v>
      </c>
      <c r="AJ173" s="70">
        <f t="shared" si="40"/>
        <v>1.1565414354067782E-2</v>
      </c>
      <c r="AK173" s="70">
        <f t="shared" si="40"/>
        <v>-7.2483734540888176E-2</v>
      </c>
      <c r="AL173" s="70">
        <f t="shared" si="40"/>
        <v>0.77314131852861245</v>
      </c>
      <c r="AM173" s="70">
        <f t="shared" si="40"/>
        <v>-0.17083472130948249</v>
      </c>
      <c r="AN173" s="70">
        <f t="shared" si="40"/>
        <v>-0.32649892143253084</v>
      </c>
      <c r="AO173" s="70">
        <f t="shared" si="40"/>
        <v>-0.4743599958734902</v>
      </c>
      <c r="AP173" s="70">
        <f t="shared" si="40"/>
        <v>-0.48482363788489863</v>
      </c>
      <c r="AQ173" s="70">
        <f t="shared" si="40"/>
        <v>-0.35817290943718466</v>
      </c>
      <c r="AR173" s="70">
        <f t="shared" si="40"/>
        <v>4.5377891240321773E-2</v>
      </c>
      <c r="AS173" s="70">
        <f t="shared" si="40"/>
        <v>0.7058163282823714</v>
      </c>
      <c r="AT173" s="70">
        <f t="shared" si="40"/>
        <v>-9.3464046410188101E-2</v>
      </c>
    </row>
    <row r="174" spans="6:46" x14ac:dyDescent="0.35">
      <c r="F174" t="s">
        <v>256</v>
      </c>
      <c r="G174" s="70">
        <f t="shared" si="40"/>
        <v>-0.40617933835905434</v>
      </c>
      <c r="H174" s="70">
        <f t="shared" si="40"/>
        <v>-0.13587322357157761</v>
      </c>
      <c r="I174" s="70">
        <f t="shared" si="40"/>
        <v>-0.48143041064171632</v>
      </c>
      <c r="J174" s="70">
        <f t="shared" si="40"/>
        <v>-0.64407968401150806</v>
      </c>
      <c r="K174" s="70">
        <f t="shared" si="40"/>
        <v>-0.70883181596559997</v>
      </c>
      <c r="L174" s="70">
        <f t="shared" si="40"/>
        <v>-0.70432859395386327</v>
      </c>
      <c r="M174" s="70">
        <f t="shared" si="40"/>
        <v>-0.61613705155368359</v>
      </c>
      <c r="N174" s="70">
        <f t="shared" si="40"/>
        <v>-0.41496308327344089</v>
      </c>
      <c r="O174" s="70">
        <f t="shared" si="40"/>
        <v>-8.3208124578427897E-2</v>
      </c>
      <c r="P174" s="70">
        <f t="shared" si="40"/>
        <v>-0.35127159756189175</v>
      </c>
      <c r="Q174" s="70">
        <f t="shared" si="40"/>
        <v>-0.30938528161274786</v>
      </c>
      <c r="R174" s="70">
        <f t="shared" si="40"/>
        <v>-9.8448927773471279E-2</v>
      </c>
      <c r="S174" s="70">
        <f t="shared" si="40"/>
        <v>-0.4412432009717035</v>
      </c>
      <c r="T174" s="70">
        <f t="shared" si="40"/>
        <v>-0.63059157667480026</v>
      </c>
      <c r="U174" s="70">
        <f t="shared" si="40"/>
        <v>-0.71179479637075871</v>
      </c>
      <c r="V174" s="70">
        <f t="shared" si="40"/>
        <v>-0.70760772704239128</v>
      </c>
      <c r="W174" s="70">
        <f t="shared" si="40"/>
        <v>-0.61400129450352381</v>
      </c>
      <c r="X174" s="70">
        <f t="shared" si="40"/>
        <v>-0.42513059176575246</v>
      </c>
      <c r="Y174" s="70">
        <f t="shared" si="40"/>
        <v>-0.10655554021762134</v>
      </c>
      <c r="Z174" s="70">
        <f t="shared" si="40"/>
        <v>-0.29584257873248326</v>
      </c>
      <c r="AA174" s="70">
        <f t="shared" si="40"/>
        <v>-0.31659045960380239</v>
      </c>
      <c r="AB174" s="70">
        <f t="shared" si="40"/>
        <v>-4.3035069840668141E-2</v>
      </c>
      <c r="AC174" s="70">
        <f t="shared" si="40"/>
        <v>-0.42004570677198083</v>
      </c>
      <c r="AD174" s="70">
        <f t="shared" si="40"/>
        <v>-0.60297798590812612</v>
      </c>
      <c r="AE174" s="70">
        <f t="shared" si="40"/>
        <v>-0.70698048660016977</v>
      </c>
      <c r="AF174" s="70">
        <f t="shared" si="40"/>
        <v>-0.71543908544877821</v>
      </c>
      <c r="AG174" s="70">
        <f t="shared" si="40"/>
        <v>-0.64611920981352089</v>
      </c>
      <c r="AH174" s="70">
        <f t="shared" si="40"/>
        <v>-0.47701161691627647</v>
      </c>
      <c r="AI174" s="70">
        <f t="shared" si="40"/>
        <v>-0.13781187906485559</v>
      </c>
      <c r="AJ174" s="70">
        <f t="shared" si="40"/>
        <v>-0.37206594226914863</v>
      </c>
      <c r="AK174" s="70">
        <f t="shared" si="40"/>
        <v>-0.42423985249336776</v>
      </c>
      <c r="AL174" s="70">
        <f t="shared" si="40"/>
        <v>0.10068593417151588</v>
      </c>
      <c r="AM174" s="70">
        <f t="shared" si="40"/>
        <v>-0.48529169682008594</v>
      </c>
      <c r="AN174" s="70">
        <f t="shared" si="40"/>
        <v>-0.58192099181146228</v>
      </c>
      <c r="AO174" s="70">
        <f t="shared" si="40"/>
        <v>-0.6737064593024028</v>
      </c>
      <c r="AP174" s="70">
        <f t="shared" si="40"/>
        <v>-0.68020181500914401</v>
      </c>
      <c r="AQ174" s="70">
        <f t="shared" si="40"/>
        <v>-0.60158277100048363</v>
      </c>
      <c r="AR174" s="70">
        <f t="shared" si="40"/>
        <v>-0.35107668590289204</v>
      </c>
      <c r="AS174" s="70">
        <f t="shared" si="40"/>
        <v>5.8893625229234477E-2</v>
      </c>
      <c r="AT174" s="70">
        <f t="shared" si="40"/>
        <v>-0.43726348119558139</v>
      </c>
    </row>
    <row r="175" spans="6:46" x14ac:dyDescent="0.35">
      <c r="F175" t="s">
        <v>257</v>
      </c>
      <c r="G175" s="70">
        <f t="shared" si="40"/>
        <v>7.2253724772523703E-2</v>
      </c>
      <c r="H175" s="70">
        <f t="shared" si="40"/>
        <v>0.66510211752998827</v>
      </c>
      <c r="I175" s="70">
        <f t="shared" si="40"/>
        <v>-1.9965354847437397E-3</v>
      </c>
      <c r="J175" s="70">
        <f t="shared" si="40"/>
        <v>-0.31541289831265701</v>
      </c>
      <c r="K175" s="70">
        <f t="shared" si="40"/>
        <v>-0.44012980609103886</v>
      </c>
      <c r="L175" s="70">
        <f t="shared" si="40"/>
        <v>-0.43148095123365099</v>
      </c>
      <c r="M175" s="70">
        <f t="shared" si="40"/>
        <v>-0.26155542055980702</v>
      </c>
      <c r="N175" s="70">
        <f t="shared" si="40"/>
        <v>0.12636408510806946</v>
      </c>
      <c r="O175" s="70">
        <f t="shared" si="40"/>
        <v>0.76688533567053518</v>
      </c>
      <c r="P175" s="70">
        <f t="shared" si="40"/>
        <v>0.17151360534233254</v>
      </c>
      <c r="Q175" s="70">
        <f t="shared" si="40"/>
        <v>0.24724143039806426</v>
      </c>
      <c r="R175" s="70">
        <f t="shared" si="40"/>
        <v>0.705477799406387</v>
      </c>
      <c r="S175" s="70">
        <f t="shared" si="40"/>
        <v>5.593133507661955E-2</v>
      </c>
      <c r="T175" s="70">
        <f t="shared" si="40"/>
        <v>-0.30250005766244342</v>
      </c>
      <c r="U175" s="70">
        <f t="shared" si="40"/>
        <v>-0.4558939896368952</v>
      </c>
      <c r="V175" s="70">
        <f t="shared" si="40"/>
        <v>-0.44791839966155178</v>
      </c>
      <c r="W175" s="70">
        <f t="shared" si="40"/>
        <v>-0.27092957722150507</v>
      </c>
      <c r="X175" s="70">
        <f t="shared" si="40"/>
        <v>8.6498738563246316E-2</v>
      </c>
      <c r="Y175" s="70">
        <f t="shared" si="40"/>
        <v>0.69009066324770862</v>
      </c>
      <c r="Z175" s="70">
        <f t="shared" si="40"/>
        <v>0.27181666947122385</v>
      </c>
      <c r="AA175" s="70">
        <f t="shared" si="40"/>
        <v>0.2343458836019538</v>
      </c>
      <c r="AB175" s="70">
        <f t="shared" si="40"/>
        <v>0.83093221475145451</v>
      </c>
      <c r="AC175" s="70">
        <f t="shared" si="40"/>
        <v>0.108213214705842</v>
      </c>
      <c r="AD175" s="70">
        <f t="shared" si="40"/>
        <v>-0.2418277571940472</v>
      </c>
      <c r="AE175" s="70">
        <f t="shared" si="40"/>
        <v>-0.4407405464122981</v>
      </c>
      <c r="AF175" s="70">
        <f t="shared" si="40"/>
        <v>-0.45687639215478987</v>
      </c>
      <c r="AG175" s="70">
        <f t="shared" si="40"/>
        <v>-0.32429838767280872</v>
      </c>
      <c r="AH175" s="70">
        <f t="shared" si="40"/>
        <v>-8.5825850809931315E-4</v>
      </c>
      <c r="AI175" s="70">
        <f t="shared" si="40"/>
        <v>0.64892727240747128</v>
      </c>
      <c r="AJ175" s="70">
        <f t="shared" si="40"/>
        <v>0.13394775634464956</v>
      </c>
      <c r="AK175" s="70">
        <f t="shared" si="40"/>
        <v>3.9652477832667177E-2</v>
      </c>
      <c r="AL175" s="70">
        <f t="shared" si="40"/>
        <v>1.1992355261499212</v>
      </c>
      <c r="AM175" s="70">
        <f t="shared" si="40"/>
        <v>2.6019374266391775E-2</v>
      </c>
      <c r="AN175" s="70">
        <f t="shared" si="40"/>
        <v>-0.16661372794718604</v>
      </c>
      <c r="AO175" s="70">
        <f t="shared" si="40"/>
        <v>-0.34991473372344767</v>
      </c>
      <c r="AP175" s="70">
        <f t="shared" si="40"/>
        <v>-0.36287456206551449</v>
      </c>
      <c r="AQ175" s="70">
        <f t="shared" si="40"/>
        <v>-0.20587790856634489</v>
      </c>
      <c r="AR175" s="70">
        <f t="shared" si="40"/>
        <v>0.29465242959631305</v>
      </c>
      <c r="AS175" s="70">
        <f t="shared" si="40"/>
        <v>1.1152957237635683</v>
      </c>
      <c r="AT175" s="70">
        <f t="shared" si="40"/>
        <v>1.6117915731722828E-2</v>
      </c>
    </row>
    <row r="177" spans="6:46" x14ac:dyDescent="0.35">
      <c r="F177" t="s">
        <v>259</v>
      </c>
      <c r="G177" s="86">
        <f>AVERAGE(G136:G175)</f>
        <v>0.24937109507599189</v>
      </c>
      <c r="H177" s="86">
        <f t="shared" ref="H177:AT177" si="41">AVERAGE(H136:H175)</f>
        <v>0.87068221159639447</v>
      </c>
      <c r="I177" s="86">
        <f t="shared" si="41"/>
        <v>0.12199018689358257</v>
      </c>
      <c r="J177" s="86">
        <f t="shared" si="41"/>
        <v>-0.23011905172716468</v>
      </c>
      <c r="K177" s="86">
        <f t="shared" si="41"/>
        <v>-0.37026829666876959</v>
      </c>
      <c r="L177" s="86">
        <f t="shared" si="41"/>
        <v>-0.36053391826067488</v>
      </c>
      <c r="M177" s="86">
        <f t="shared" si="41"/>
        <v>-0.16962099882429288</v>
      </c>
      <c r="N177" s="86">
        <f t="shared" si="41"/>
        <v>0.26602257226657977</v>
      </c>
      <c r="O177" s="86">
        <f t="shared" si="41"/>
        <v>0.98484442830318031</v>
      </c>
      <c r="P177" s="86">
        <f t="shared" si="41"/>
        <v>0.36495153764844718</v>
      </c>
      <c r="Q177" s="86">
        <f t="shared" si="41"/>
        <v>0.45312574160041008</v>
      </c>
      <c r="R177" s="86">
        <f t="shared" si="41"/>
        <v>0.93576379857672465</v>
      </c>
      <c r="S177" s="86">
        <f t="shared" si="41"/>
        <v>0.19919274514563962</v>
      </c>
      <c r="T177" s="86">
        <f t="shared" si="41"/>
        <v>-0.20748588875713897</v>
      </c>
      <c r="U177" s="86">
        <f t="shared" si="41"/>
        <v>-0.38173106603347884</v>
      </c>
      <c r="V177" s="86">
        <f t="shared" si="41"/>
        <v>-0.37271326882201089</v>
      </c>
      <c r="W177" s="86">
        <f t="shared" si="41"/>
        <v>-0.17177050684230272</v>
      </c>
      <c r="X177" s="86">
        <f t="shared" si="41"/>
        <v>0.23383255620567298</v>
      </c>
      <c r="Y177" s="86">
        <f t="shared" si="41"/>
        <v>0.91833172418567133</v>
      </c>
      <c r="Z177" s="86">
        <f t="shared" si="41"/>
        <v>0.48167989797540028</v>
      </c>
      <c r="AA177" s="86">
        <f t="shared" si="41"/>
        <v>0.43802399356678895</v>
      </c>
      <c r="AB177" s="86">
        <f t="shared" si="41"/>
        <v>1.0651023581777157</v>
      </c>
      <c r="AC177" s="86">
        <f t="shared" si="41"/>
        <v>0.25082355130283107</v>
      </c>
      <c r="AD177" s="86">
        <f t="shared" si="41"/>
        <v>-0.14396012280310405</v>
      </c>
      <c r="AE177" s="86">
        <f t="shared" si="41"/>
        <v>-0.36835829611508319</v>
      </c>
      <c r="AF177" s="86">
        <f t="shared" si="41"/>
        <v>-0.38658773680641317</v>
      </c>
      <c r="AG177" s="86">
        <f t="shared" si="41"/>
        <v>-0.23702238874262535</v>
      </c>
      <c r="AH177" s="86">
        <f t="shared" si="41"/>
        <v>0.12785245801758427</v>
      </c>
      <c r="AI177" s="86">
        <f t="shared" si="41"/>
        <v>0.86023970500780234</v>
      </c>
      <c r="AJ177" s="86">
        <f t="shared" si="41"/>
        <v>0.32119227009274354</v>
      </c>
      <c r="AK177" s="86">
        <f t="shared" si="41"/>
        <v>0.21137782014157863</v>
      </c>
      <c r="AL177" s="86">
        <f t="shared" si="41"/>
        <v>1.4221066640413789</v>
      </c>
      <c r="AM177" s="86">
        <f t="shared" si="41"/>
        <v>0.13143358859737367</v>
      </c>
      <c r="AN177" s="86">
        <f t="shared" si="41"/>
        <v>-8.0983438233452137E-2</v>
      </c>
      <c r="AO177" s="86">
        <f t="shared" si="41"/>
        <v>-0.2829152181694598</v>
      </c>
      <c r="AP177" s="86">
        <f t="shared" si="41"/>
        <v>-0.29719935099398465</v>
      </c>
      <c r="AQ177" s="86">
        <f t="shared" si="41"/>
        <v>-0.12423937530602444</v>
      </c>
      <c r="AR177" s="86">
        <f t="shared" si="41"/>
        <v>0.4270122213999934</v>
      </c>
      <c r="AS177" s="86">
        <f t="shared" si="41"/>
        <v>1.329921829792458</v>
      </c>
      <c r="AT177" s="86">
        <f t="shared" si="41"/>
        <v>0.18396768423999604</v>
      </c>
    </row>
    <row r="178" spans="6:46" x14ac:dyDescent="0.35">
      <c r="G178" t="str">
        <f>IF(ABS(G177)&lt;0.5,G135,"large error")</f>
        <v>FE1</v>
      </c>
      <c r="H178" t="str">
        <f t="shared" ref="H178:AT178" si="42">IF(ABS(H177)&lt;0.5,H135,"large error")</f>
        <v>large error</v>
      </c>
      <c r="I178" t="str">
        <f t="shared" si="42"/>
        <v>FE3</v>
      </c>
      <c r="J178" t="str">
        <f t="shared" si="42"/>
        <v>FE4</v>
      </c>
      <c r="K178" t="str">
        <f t="shared" si="42"/>
        <v>FE5</v>
      </c>
      <c r="L178" t="str">
        <f t="shared" si="42"/>
        <v>FE6</v>
      </c>
      <c r="M178" t="str">
        <f t="shared" si="42"/>
        <v>FE7</v>
      </c>
      <c r="N178" t="str">
        <f t="shared" si="42"/>
        <v>FE8</v>
      </c>
      <c r="O178" t="str">
        <f t="shared" si="42"/>
        <v>large error</v>
      </c>
      <c r="P178" t="str">
        <f t="shared" si="42"/>
        <v>FE10</v>
      </c>
      <c r="Q178" t="str">
        <f t="shared" si="42"/>
        <v>FE11</v>
      </c>
      <c r="R178" t="str">
        <f t="shared" si="42"/>
        <v>large error</v>
      </c>
      <c r="S178" t="str">
        <f t="shared" si="42"/>
        <v>FE13</v>
      </c>
      <c r="T178" t="str">
        <f t="shared" si="42"/>
        <v>FE14</v>
      </c>
      <c r="U178" t="str">
        <f t="shared" si="42"/>
        <v>FE15</v>
      </c>
      <c r="V178" t="str">
        <f t="shared" si="42"/>
        <v>FE16</v>
      </c>
      <c r="W178" t="str">
        <f t="shared" si="42"/>
        <v>FE17</v>
      </c>
      <c r="X178" t="str">
        <f t="shared" si="42"/>
        <v>FE18</v>
      </c>
      <c r="Y178" t="str">
        <f t="shared" si="42"/>
        <v>large error</v>
      </c>
      <c r="Z178" t="str">
        <f t="shared" si="42"/>
        <v>FE20</v>
      </c>
      <c r="AA178" t="str">
        <f t="shared" si="42"/>
        <v>FE21</v>
      </c>
      <c r="AB178" t="str">
        <f t="shared" si="42"/>
        <v>large error</v>
      </c>
      <c r="AC178" t="str">
        <f t="shared" si="42"/>
        <v>FE23</v>
      </c>
      <c r="AD178" t="str">
        <f t="shared" si="42"/>
        <v>FE24</v>
      </c>
      <c r="AE178" t="str">
        <f t="shared" si="42"/>
        <v>FE25</v>
      </c>
      <c r="AF178" t="str">
        <f t="shared" si="42"/>
        <v>FE26</v>
      </c>
      <c r="AG178" t="str">
        <f t="shared" si="42"/>
        <v>FE27</v>
      </c>
      <c r="AH178" t="str">
        <f t="shared" si="42"/>
        <v>FE28</v>
      </c>
      <c r="AI178" t="str">
        <f t="shared" si="42"/>
        <v>large error</v>
      </c>
      <c r="AJ178" t="str">
        <f t="shared" si="42"/>
        <v>FE30</v>
      </c>
      <c r="AK178" t="str">
        <f t="shared" si="42"/>
        <v>FE31</v>
      </c>
      <c r="AL178" t="str">
        <f t="shared" si="42"/>
        <v>large error</v>
      </c>
      <c r="AM178" t="str">
        <f t="shared" si="42"/>
        <v>FE33</v>
      </c>
      <c r="AN178" t="str">
        <f t="shared" si="42"/>
        <v>FE34</v>
      </c>
      <c r="AO178" t="str">
        <f t="shared" si="42"/>
        <v>FE35</v>
      </c>
      <c r="AP178" t="str">
        <f t="shared" si="42"/>
        <v>FE36</v>
      </c>
      <c r="AQ178" t="str">
        <f t="shared" si="42"/>
        <v>FE37</v>
      </c>
      <c r="AR178" t="str">
        <f t="shared" si="42"/>
        <v>FE38</v>
      </c>
      <c r="AS178" t="str">
        <f t="shared" si="42"/>
        <v>large error</v>
      </c>
      <c r="AT178" t="str">
        <f t="shared" si="42"/>
        <v>FE40</v>
      </c>
    </row>
  </sheetData>
  <mergeCells count="1">
    <mergeCell ref="B20:E20"/>
  </mergeCells>
  <conditionalFormatting sqref="G136:AT175">
    <cfRule type="expression" dxfId="8" priority="4">
      <formula>IF(ABS(G136)&lt;0.25,"true","false")</formula>
    </cfRule>
  </conditionalFormatting>
  <conditionalFormatting sqref="H136:W138">
    <cfRule type="expression" dxfId="7" priority="3">
      <formula>IF(ABS(H136)&lt;0.25,"true","false")</formula>
    </cfRule>
  </conditionalFormatting>
  <conditionalFormatting sqref="G136:AT175">
    <cfRule type="expression" dxfId="6" priority="2">
      <formula>IF(ABS(G136)&gt;0.5,"true","false")</formula>
    </cfRule>
  </conditionalFormatting>
  <conditionalFormatting sqref="H136">
    <cfRule type="expression" dxfId="5" priority="1">
      <formula>IF(ABS(H136)&gt;100,"true","false")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61B2-CD01-415A-92CC-06442BB9401E}">
  <dimension ref="B6:O95"/>
  <sheetViews>
    <sheetView tabSelected="1" topLeftCell="A76" workbookViewId="0">
      <selection activeCell="D90" sqref="D90:H95"/>
    </sheetView>
  </sheetViews>
  <sheetFormatPr defaultRowHeight="14.5" x14ac:dyDescent="0.35"/>
  <cols>
    <col min="6" max="7" width="11.81640625" bestFit="1" customWidth="1"/>
    <col min="8" max="8" width="12.08984375" customWidth="1"/>
    <col min="13" max="13" width="11.81640625" bestFit="1" customWidth="1"/>
  </cols>
  <sheetData>
    <row r="6" spans="3:3" x14ac:dyDescent="0.35">
      <c r="C6" t="s">
        <v>266</v>
      </c>
    </row>
    <row r="7" spans="3:3" x14ac:dyDescent="0.35">
      <c r="C7" t="s">
        <v>267</v>
      </c>
    </row>
    <row r="9" spans="3:3" x14ac:dyDescent="0.35">
      <c r="C9" t="s">
        <v>268</v>
      </c>
    </row>
    <row r="11" spans="3:3" x14ac:dyDescent="0.35">
      <c r="C11" t="s">
        <v>269</v>
      </c>
    </row>
    <row r="13" spans="3:3" x14ac:dyDescent="0.35">
      <c r="C13" t="s">
        <v>270</v>
      </c>
    </row>
    <row r="15" spans="3:3" x14ac:dyDescent="0.35">
      <c r="C15" t="s">
        <v>272</v>
      </c>
    </row>
    <row r="17" spans="2:12" x14ac:dyDescent="0.35">
      <c r="C17" t="s">
        <v>271</v>
      </c>
    </row>
    <row r="19" spans="2:12" x14ac:dyDescent="0.35">
      <c r="C19" t="s">
        <v>273</v>
      </c>
    </row>
    <row r="20" spans="2:12" x14ac:dyDescent="0.35">
      <c r="C20" t="s">
        <v>274</v>
      </c>
    </row>
    <row r="22" spans="2:12" x14ac:dyDescent="0.35">
      <c r="C22" t="s">
        <v>275</v>
      </c>
      <c r="D22">
        <v>2.4300000000000002</v>
      </c>
    </row>
    <row r="23" spans="2:12" x14ac:dyDescent="0.35">
      <c r="C23" t="s">
        <v>279</v>
      </c>
      <c r="D23">
        <v>99</v>
      </c>
      <c r="E23" t="s">
        <v>280</v>
      </c>
    </row>
    <row r="24" spans="2:12" x14ac:dyDescent="0.35">
      <c r="C24" t="s">
        <v>281</v>
      </c>
      <c r="D24">
        <v>585</v>
      </c>
      <c r="E24" t="s">
        <v>280</v>
      </c>
    </row>
    <row r="25" spans="2:12" x14ac:dyDescent="0.35">
      <c r="C25" t="s">
        <v>282</v>
      </c>
      <c r="D25">
        <f>D24+D23</f>
        <v>684</v>
      </c>
    </row>
    <row r="27" spans="2:12" x14ac:dyDescent="0.35">
      <c r="C27" t="s">
        <v>276</v>
      </c>
    </row>
    <row r="28" spans="2:12" x14ac:dyDescent="0.35">
      <c r="D28" t="s">
        <v>278</v>
      </c>
      <c r="E28" t="s">
        <v>283</v>
      </c>
      <c r="F28" t="s">
        <v>284</v>
      </c>
      <c r="G28" t="s">
        <v>285</v>
      </c>
      <c r="H28" t="s">
        <v>286</v>
      </c>
      <c r="I28" t="s">
        <v>287</v>
      </c>
      <c r="J28" t="s">
        <v>323</v>
      </c>
      <c r="K28" t="s">
        <v>288</v>
      </c>
      <c r="L28" t="s">
        <v>288</v>
      </c>
    </row>
    <row r="29" spans="2:12" x14ac:dyDescent="0.35">
      <c r="C29">
        <v>100</v>
      </c>
      <c r="D29">
        <f>C29/(40*1073)</f>
        <v>2.3299161230195711E-3</v>
      </c>
      <c r="E29">
        <f>$D$25/($D$22*$D$24)</f>
        <v>0.48116492560936996</v>
      </c>
      <c r="F29">
        <f>1-D29*(E29)</f>
        <v>0.99887892608199125</v>
      </c>
      <c r="G29" s="3">
        <f>(F29-1)/(F29*0.0075)</f>
        <v>-0.14964428470572969</v>
      </c>
      <c r="H29" s="6">
        <f>AVERAGE('Tapp 100'!D93:D132)</f>
        <v>-6.8343282335121824E-2</v>
      </c>
      <c r="I29" s="6">
        <f>AVERAGE('Tapp 100'!D93,'Tapp 100'!D102,'Tapp 100'!D103,'Tapp 100'!D112,'Tapp 100'!D113,'Tapp 100'!D122,'Tapp 100'!D123,'Tapp 100'!D132)</f>
        <v>-0.12475272214004136</v>
      </c>
      <c r="J29" s="6">
        <v>-0.12</v>
      </c>
      <c r="K29" s="70">
        <f>($G29-H29)/$G29</f>
        <v>0.54329507157913492</v>
      </c>
      <c r="L29" s="70">
        <f>($G29-I29)/$G29</f>
        <v>0.16633821074180494</v>
      </c>
    </row>
    <row r="30" spans="2:12" x14ac:dyDescent="0.35">
      <c r="C30">
        <v>254</v>
      </c>
      <c r="D30">
        <f>C30/(40*1073)</f>
        <v>5.9179869524697108E-3</v>
      </c>
      <c r="E30">
        <f>$D$25/($D$22*$D$24)</f>
        <v>0.48116492560936996</v>
      </c>
      <c r="F30">
        <f>1-D30*(E30)</f>
        <v>0.99715247224825765</v>
      </c>
      <c r="G30" s="3">
        <f>(F30-1)/(F30*0.0075)</f>
        <v>-0.38075457612108787</v>
      </c>
      <c r="H30" s="6">
        <f>AVERAGE('tapp 254'!G16:G55)</f>
        <v>-0.15513341828289096</v>
      </c>
      <c r="I30" s="6">
        <f>AVERAGE('tapp 254'!G16,'tapp 254'!G25,'tapp 254'!G26,'tapp 254'!G35,'tapp 254'!G36,'tapp 254'!G45,'tapp 254'!G46,'tapp 254'!G55)</f>
        <v>-0.28752935731015672</v>
      </c>
      <c r="J30" s="6">
        <v>-0.33154</v>
      </c>
      <c r="K30" s="70">
        <f t="shared" ref="K30:K32" si="0">($G30-H30)/$G30</f>
        <v>0.59256322047839205</v>
      </c>
      <c r="L30" s="70">
        <f t="shared" ref="L30:L32" si="1">($G30-I30)/$G30</f>
        <v>0.24484333126250751</v>
      </c>
    </row>
    <row r="31" spans="2:12" x14ac:dyDescent="0.35">
      <c r="C31">
        <v>300</v>
      </c>
      <c r="D31">
        <f>C31/(40*1073)</f>
        <v>6.9897483690587138E-3</v>
      </c>
      <c r="E31">
        <f>$D$25/($D$22*$D$24)</f>
        <v>0.48116492560936996</v>
      </c>
      <c r="F31">
        <f>1-D31*(E31)</f>
        <v>0.99663677824597363</v>
      </c>
      <c r="G31" s="3">
        <f>(F31-1)/(F31*0.0075)</f>
        <v>-0.44994282469961366</v>
      </c>
      <c r="H31" s="6">
        <f>AVERAGE('tapp 300'!G16:G55)</f>
        <v>-0.154119510034985</v>
      </c>
      <c r="I31" s="6">
        <f>AVERAGE('tapp 300'!G16,'tapp 300'!G25,'tapp 300'!G26,'tapp 300'!G35,'tapp 300'!G36,'tapp 300'!G45,'tapp 300'!G46,'tapp 300'!G55)</f>
        <v>-0.28369005525538588</v>
      </c>
      <c r="J31" s="6">
        <v>-0.39432</v>
      </c>
      <c r="K31" s="70">
        <f t="shared" si="0"/>
        <v>0.65746867918634599</v>
      </c>
      <c r="L31" s="70">
        <f t="shared" si="1"/>
        <v>0.36949754572754839</v>
      </c>
    </row>
    <row r="32" spans="2:12" x14ac:dyDescent="0.35">
      <c r="B32" t="s">
        <v>277</v>
      </c>
      <c r="C32">
        <v>300</v>
      </c>
      <c r="D32">
        <f>C32/(40*1073)</f>
        <v>6.9897483690587138E-3</v>
      </c>
      <c r="E32">
        <f>$D$25/($D$22*$D$24)</f>
        <v>0.48116492560936996</v>
      </c>
      <c r="F32">
        <f>1-D32*(E32)</f>
        <v>0.99663677824597363</v>
      </c>
      <c r="G32" s="3">
        <f>(F32-1)/(F32*0.0075)</f>
        <v>-0.44994282469961366</v>
      </c>
      <c r="H32" s="6">
        <f>AVERAGE('tapp nb'!D93:D132)</f>
        <v>-0.17469271795895899</v>
      </c>
      <c r="I32" s="6">
        <f>AVERAGE('tapp nb'!D93,'tapp nb'!D102,'tapp nb'!D103,'tapp nb'!D112,'tapp nb'!D113,'tapp nb'!D122,'tapp nb'!D123,'tapp nb'!D132)</f>
        <v>-0.30161565499688325</v>
      </c>
      <c r="J32" s="6">
        <v>-0.39432</v>
      </c>
      <c r="K32" s="70">
        <f t="shared" si="0"/>
        <v>0.61174462983027755</v>
      </c>
      <c r="L32" s="70">
        <f t="shared" si="1"/>
        <v>0.32965781774996661</v>
      </c>
    </row>
    <row r="36" spans="4:15" x14ac:dyDescent="0.35">
      <c r="D36" t="s">
        <v>302</v>
      </c>
      <c r="G36">
        <v>1</v>
      </c>
    </row>
    <row r="37" spans="4:15" x14ac:dyDescent="0.35">
      <c r="D37" t="s">
        <v>303</v>
      </c>
      <c r="G37">
        <v>0.75</v>
      </c>
    </row>
    <row r="38" spans="4:15" x14ac:dyDescent="0.35">
      <c r="D38" t="s">
        <v>304</v>
      </c>
      <c r="G38">
        <v>0.98</v>
      </c>
    </row>
    <row r="39" spans="4:15" x14ac:dyDescent="0.35">
      <c r="D39" t="s">
        <v>305</v>
      </c>
      <c r="G39">
        <f>E54</f>
        <v>0.77552982349961896</v>
      </c>
    </row>
    <row r="40" spans="4:15" x14ac:dyDescent="0.35">
      <c r="D40" t="s">
        <v>306</v>
      </c>
      <c r="G40">
        <v>1</v>
      </c>
    </row>
    <row r="41" spans="4:15" x14ac:dyDescent="0.35">
      <c r="D41" t="s">
        <v>307</v>
      </c>
      <c r="G41">
        <v>2.4300000000000002</v>
      </c>
    </row>
    <row r="43" spans="4:15" x14ac:dyDescent="0.35">
      <c r="D43" t="s">
        <v>103</v>
      </c>
      <c r="G43">
        <f>G41*G40*G39*G38*G37*G36</f>
        <v>1.3851350412614944</v>
      </c>
      <c r="H43">
        <v>1</v>
      </c>
      <c r="I43" t="s">
        <v>321</v>
      </c>
    </row>
    <row r="44" spans="4:15" x14ac:dyDescent="0.35">
      <c r="H44">
        <f>G43</f>
        <v>1.3851350412614944</v>
      </c>
      <c r="I44" t="s">
        <v>322</v>
      </c>
      <c r="N44">
        <v>43000</v>
      </c>
      <c r="O44" t="s">
        <v>324</v>
      </c>
    </row>
    <row r="45" spans="4:15" x14ac:dyDescent="0.35">
      <c r="D45" t="s">
        <v>306</v>
      </c>
      <c r="I45">
        <f>(H44-H43)/(H44*H43*0.0075)</f>
        <v>37.073164207944913</v>
      </c>
    </row>
    <row r="46" spans="4:15" x14ac:dyDescent="0.35">
      <c r="D46" t="s">
        <v>308</v>
      </c>
    </row>
    <row r="47" spans="4:15" x14ac:dyDescent="0.35">
      <c r="E47" t="s">
        <v>309</v>
      </c>
    </row>
    <row r="54" spans="3:14" x14ac:dyDescent="0.35">
      <c r="E54">
        <f>(E83+E84)/(E83+E84+E85)</f>
        <v>0.77552982349961896</v>
      </c>
    </row>
    <row r="56" spans="3:14" x14ac:dyDescent="0.35">
      <c r="C56" t="s">
        <v>327</v>
      </c>
      <c r="H56" t="s">
        <v>329</v>
      </c>
    </row>
    <row r="57" spans="3:14" x14ac:dyDescent="0.35">
      <c r="C57" t="s">
        <v>306</v>
      </c>
      <c r="E57">
        <f>1/E62/E63/E64/E65/E67</f>
        <v>0.77552982349961896</v>
      </c>
      <c r="H57" t="s">
        <v>330</v>
      </c>
      <c r="I57">
        <v>100</v>
      </c>
      <c r="J57">
        <v>254</v>
      </c>
      <c r="K57">
        <v>300</v>
      </c>
    </row>
    <row r="58" spans="3:14" x14ac:dyDescent="0.35">
      <c r="C58" t="s">
        <v>320</v>
      </c>
      <c r="E58">
        <f>(E83+E84)*((1/E57)-1)</f>
        <v>18888.792647608127</v>
      </c>
      <c r="H58" t="s">
        <v>331</v>
      </c>
      <c r="I58">
        <f>SUM(I83:I84)/SUM(I83:I85)</f>
        <v>0.77512929362908578</v>
      </c>
      <c r="J58">
        <f>SUM(J83:J84)/SUM(J83:J85)</f>
        <v>0.77450967438615415</v>
      </c>
      <c r="K58">
        <f>SUM(K83:K84)/SUM(K83:K85)</f>
        <v>0.77432393045499703</v>
      </c>
    </row>
    <row r="62" spans="3:14" x14ac:dyDescent="0.35">
      <c r="C62" t="s">
        <v>302</v>
      </c>
      <c r="E62" s="58">
        <v>1.01</v>
      </c>
      <c r="I62">
        <f>$E62</f>
        <v>1.01</v>
      </c>
      <c r="J62">
        <f t="shared" ref="J62:K65" si="2">$E62</f>
        <v>1.01</v>
      </c>
      <c r="K62">
        <f t="shared" si="2"/>
        <v>1.01</v>
      </c>
      <c r="N62" t="s">
        <v>335</v>
      </c>
    </row>
    <row r="63" spans="3:14" x14ac:dyDescent="0.35">
      <c r="C63" t="s">
        <v>303</v>
      </c>
      <c r="E63" s="58">
        <v>0.79900000000000004</v>
      </c>
      <c r="I63">
        <f t="shared" ref="I63:K67" si="3">$E63</f>
        <v>0.79900000000000004</v>
      </c>
      <c r="J63">
        <f t="shared" si="2"/>
        <v>0.79900000000000004</v>
      </c>
      <c r="K63">
        <f t="shared" si="2"/>
        <v>0.79900000000000004</v>
      </c>
      <c r="N63" s="6">
        <f>E93-G93</f>
        <v>5.5358838914540409E-4</v>
      </c>
    </row>
    <row r="64" spans="3:14" x14ac:dyDescent="0.35">
      <c r="C64" t="s">
        <v>304</v>
      </c>
      <c r="E64" s="58">
        <v>0.99</v>
      </c>
      <c r="I64">
        <f t="shared" si="3"/>
        <v>0.99</v>
      </c>
      <c r="J64">
        <f t="shared" si="2"/>
        <v>0.99</v>
      </c>
      <c r="K64">
        <f t="shared" si="2"/>
        <v>0.99</v>
      </c>
      <c r="N64" s="6">
        <f>E94-G94</f>
        <v>2.0487217964293952E-2</v>
      </c>
    </row>
    <row r="65" spans="3:14" x14ac:dyDescent="0.35">
      <c r="C65" t="s">
        <v>325</v>
      </c>
      <c r="E65" s="56">
        <f>E63</f>
        <v>0.79900000000000004</v>
      </c>
      <c r="I65">
        <f t="shared" si="3"/>
        <v>0.79900000000000004</v>
      </c>
      <c r="J65">
        <f t="shared" si="2"/>
        <v>0.79900000000000004</v>
      </c>
      <c r="K65">
        <f t="shared" si="2"/>
        <v>0.79900000000000004</v>
      </c>
      <c r="N65" s="6">
        <f>E95-G95</f>
        <v>3.7646610105975531E-2</v>
      </c>
    </row>
    <row r="66" spans="3:14" x14ac:dyDescent="0.35">
      <c r="C66" t="s">
        <v>306</v>
      </c>
      <c r="E66">
        <f>E57</f>
        <v>0.77552982349961896</v>
      </c>
      <c r="I66">
        <f>I58</f>
        <v>0.77512929362908578</v>
      </c>
      <c r="J66">
        <f t="shared" ref="J66:K66" si="4">J58</f>
        <v>0.77450967438615415</v>
      </c>
      <c r="K66">
        <f t="shared" si="4"/>
        <v>0.77432393045499703</v>
      </c>
    </row>
    <row r="67" spans="3:14" x14ac:dyDescent="0.35">
      <c r="C67" t="s">
        <v>326</v>
      </c>
      <c r="E67" s="58">
        <v>2.02</v>
      </c>
      <c r="I67">
        <f t="shared" si="3"/>
        <v>2.02</v>
      </c>
      <c r="J67">
        <f t="shared" si="3"/>
        <v>2.02</v>
      </c>
      <c r="K67">
        <f t="shared" si="3"/>
        <v>2.02</v>
      </c>
    </row>
    <row r="69" spans="3:14" x14ac:dyDescent="0.35">
      <c r="C69" t="s">
        <v>328</v>
      </c>
      <c r="E69">
        <f>E67*E66*E65*E64*E63*E62</f>
        <v>1</v>
      </c>
      <c r="I69">
        <f>I67*I66*I65*I64*I63*I62</f>
        <v>0.99948354033797726</v>
      </c>
      <c r="J69">
        <f>J67*J66*J65*J64*J63*J62</f>
        <v>0.99868457784271758</v>
      </c>
      <c r="K69">
        <f>K67*K66*K65*K64*K63*K62</f>
        <v>0.99844507199068089</v>
      </c>
    </row>
    <row r="70" spans="3:14" x14ac:dyDescent="0.35">
      <c r="C70" t="s">
        <v>285</v>
      </c>
      <c r="I70">
        <f>(I69-$E$69)/(I69*0.0075)</f>
        <v>-6.8896870724267228E-2</v>
      </c>
      <c r="J70">
        <f t="shared" ref="J70:K70" si="5">(J69-$E$69)/(J69*0.0075)</f>
        <v>-0.17562063624718491</v>
      </c>
      <c r="K70">
        <f t="shared" si="5"/>
        <v>-0.20764661010597554</v>
      </c>
    </row>
    <row r="74" spans="3:14" x14ac:dyDescent="0.35">
      <c r="D74" t="s">
        <v>314</v>
      </c>
      <c r="E74">
        <v>43000</v>
      </c>
      <c r="I74">
        <f>43000-I57</f>
        <v>42900</v>
      </c>
      <c r="J74">
        <f t="shared" ref="J74:K74" si="6">43000-J57</f>
        <v>42746</v>
      </c>
      <c r="K74">
        <f t="shared" si="6"/>
        <v>42700</v>
      </c>
    </row>
    <row r="75" spans="3:14" x14ac:dyDescent="0.35">
      <c r="D75" t="s">
        <v>315</v>
      </c>
      <c r="E75">
        <f>40*80.914</f>
        <v>3236.56</v>
      </c>
      <c r="I75">
        <f>40*80.914</f>
        <v>3236.56</v>
      </c>
      <c r="J75">
        <f>40*80.914</f>
        <v>3236.56</v>
      </c>
      <c r="K75">
        <f>40*80.914</f>
        <v>3236.56</v>
      </c>
    </row>
    <row r="76" spans="3:14" x14ac:dyDescent="0.35">
      <c r="D76" t="s">
        <v>316</v>
      </c>
      <c r="E76">
        <v>235.04392999999999</v>
      </c>
      <c r="I76">
        <v>235.04392999999999</v>
      </c>
      <c r="J76">
        <v>235.04392999999999</v>
      </c>
      <c r="K76">
        <v>235.04392999999999</v>
      </c>
    </row>
    <row r="77" spans="3:14" x14ac:dyDescent="0.35">
      <c r="D77" t="s">
        <v>317</v>
      </c>
      <c r="E77">
        <v>238.05070000000001</v>
      </c>
      <c r="I77">
        <v>238.05070000000001</v>
      </c>
      <c r="J77">
        <v>238.05070000000001</v>
      </c>
      <c r="K77">
        <v>238.05070000000001</v>
      </c>
    </row>
    <row r="78" spans="3:14" x14ac:dyDescent="0.35">
      <c r="D78" t="s">
        <v>311</v>
      </c>
      <c r="E78">
        <f>E74/E76*6.022E+23</f>
        <v>1.1016919262709742E+26</v>
      </c>
      <c r="I78">
        <f t="shared" ref="I78:K79" si="7">I74/I76*6.022E+23</f>
        <v>1.0991298520238325E+26</v>
      </c>
      <c r="J78">
        <f t="shared" si="7"/>
        <v>1.0951842576832341E+26</v>
      </c>
      <c r="K78">
        <f t="shared" si="7"/>
        <v>1.0940057035295488E+26</v>
      </c>
    </row>
    <row r="79" spans="3:14" x14ac:dyDescent="0.35">
      <c r="D79" t="s">
        <v>310</v>
      </c>
      <c r="E79">
        <f>E75/E77*6.022E+23</f>
        <v>8.187568580978757E+24</v>
      </c>
      <c r="I79">
        <f t="shared" si="7"/>
        <v>8.187568580978757E+24</v>
      </c>
      <c r="J79">
        <f t="shared" si="7"/>
        <v>8.187568580978757E+24</v>
      </c>
      <c r="K79">
        <f t="shared" si="7"/>
        <v>8.187568580978757E+24</v>
      </c>
    </row>
    <row r="80" spans="3:14" x14ac:dyDescent="0.35">
      <c r="D80" t="s">
        <v>312</v>
      </c>
      <c r="E80">
        <v>585</v>
      </c>
      <c r="I80">
        <v>585</v>
      </c>
      <c r="J80">
        <v>585</v>
      </c>
      <c r="K80">
        <v>585</v>
      </c>
    </row>
    <row r="81" spans="4:11" x14ac:dyDescent="0.35">
      <c r="D81" t="s">
        <v>313</v>
      </c>
      <c r="E81">
        <v>99</v>
      </c>
      <c r="I81">
        <v>99</v>
      </c>
      <c r="J81">
        <v>99</v>
      </c>
      <c r="K81">
        <v>99</v>
      </c>
    </row>
    <row r="83" spans="4:11" x14ac:dyDescent="0.35">
      <c r="D83" t="s">
        <v>318</v>
      </c>
      <c r="E83">
        <f>E78*E80*1E-24</f>
        <v>64448.977686851991</v>
      </c>
      <c r="I83">
        <f t="shared" ref="I83:K84" si="8">I78*I80*1E-24</f>
        <v>64299.096343394194</v>
      </c>
      <c r="J83">
        <f t="shared" si="8"/>
        <v>64068.279074469188</v>
      </c>
      <c r="K83">
        <f t="shared" si="8"/>
        <v>63999.3336564786</v>
      </c>
    </row>
    <row r="84" spans="4:11" x14ac:dyDescent="0.35">
      <c r="D84" t="s">
        <v>319</v>
      </c>
      <c r="E84">
        <f>E79*E81*1E-24</f>
        <v>810.5692895168969</v>
      </c>
      <c r="I84">
        <f t="shared" si="8"/>
        <v>810.5692895168969</v>
      </c>
      <c r="J84">
        <f t="shared" si="8"/>
        <v>810.5692895168969</v>
      </c>
      <c r="K84">
        <f t="shared" si="8"/>
        <v>810.5692895168969</v>
      </c>
    </row>
    <row r="85" spans="4:11" x14ac:dyDescent="0.35">
      <c r="D85" t="s">
        <v>320</v>
      </c>
      <c r="E85">
        <f>E58</f>
        <v>18888.792647608127</v>
      </c>
      <c r="I85">
        <f>$E$58</f>
        <v>18888.792647608127</v>
      </c>
      <c r="J85">
        <f t="shared" ref="J85:K85" si="9">$E$58</f>
        <v>18888.792647608127</v>
      </c>
      <c r="K85">
        <f t="shared" si="9"/>
        <v>18888.792647608127</v>
      </c>
    </row>
    <row r="89" spans="4:11" ht="15" thickBot="1" x14ac:dyDescent="0.4"/>
    <row r="90" spans="4:11" ht="15" thickBot="1" x14ac:dyDescent="0.4">
      <c r="D90" s="103" t="s">
        <v>332</v>
      </c>
      <c r="E90" s="104"/>
      <c r="F90" s="104"/>
      <c r="G90" s="104"/>
      <c r="H90" s="105"/>
    </row>
    <row r="91" spans="4:11" ht="15" thickBot="1" x14ac:dyDescent="0.4">
      <c r="D91" s="97"/>
      <c r="E91" s="103" t="s">
        <v>334</v>
      </c>
      <c r="F91" s="105"/>
      <c r="G91" s="117" t="s">
        <v>379</v>
      </c>
      <c r="H91" s="115" t="s">
        <v>333</v>
      </c>
    </row>
    <row r="92" spans="4:11" ht="44" thickBot="1" x14ac:dyDescent="0.4">
      <c r="D92" s="98"/>
      <c r="E92" s="93" t="s">
        <v>380</v>
      </c>
      <c r="F92" s="96" t="s">
        <v>381</v>
      </c>
      <c r="G92" s="118"/>
      <c r="H92" s="116"/>
    </row>
    <row r="93" spans="4:11" x14ac:dyDescent="0.35">
      <c r="D93" s="98">
        <v>100</v>
      </c>
      <c r="E93" s="94">
        <f>H29</f>
        <v>-6.8343282335121824E-2</v>
      </c>
      <c r="F93" s="94">
        <f>I29</f>
        <v>-0.12475272214004136</v>
      </c>
      <c r="G93" s="94">
        <f>I70</f>
        <v>-6.8896870724267228E-2</v>
      </c>
      <c r="H93" s="94">
        <f>G29</f>
        <v>-0.14964428470572969</v>
      </c>
    </row>
    <row r="94" spans="4:11" x14ac:dyDescent="0.35">
      <c r="D94" s="98">
        <v>254</v>
      </c>
      <c r="E94" s="94">
        <f>H30</f>
        <v>-0.15513341828289096</v>
      </c>
      <c r="F94" s="94">
        <f>I30</f>
        <v>-0.28752935731015672</v>
      </c>
      <c r="G94" s="94">
        <f>J70</f>
        <v>-0.17562063624718491</v>
      </c>
      <c r="H94" s="94">
        <f>G30</f>
        <v>-0.38075457612108787</v>
      </c>
    </row>
    <row r="95" spans="4:11" ht="15" thickBot="1" x14ac:dyDescent="0.4">
      <c r="D95" s="99">
        <v>300</v>
      </c>
      <c r="E95" s="95">
        <v>-0.17</v>
      </c>
      <c r="F95" s="95">
        <v>-0.3</v>
      </c>
      <c r="G95" s="95">
        <f>K70</f>
        <v>-0.20764661010597554</v>
      </c>
      <c r="H95" s="95">
        <f>G31</f>
        <v>-0.44994282469961366</v>
      </c>
    </row>
  </sheetData>
  <mergeCells count="4">
    <mergeCell ref="E91:F91"/>
    <mergeCell ref="H91:H92"/>
    <mergeCell ref="G91:G92"/>
    <mergeCell ref="D90:H9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5A61-FA81-4901-A1F7-41BA92D96998}">
  <dimension ref="A1:AB279"/>
  <sheetViews>
    <sheetView topLeftCell="A40" workbookViewId="0">
      <selection activeCell="N17" sqref="N17"/>
    </sheetView>
  </sheetViews>
  <sheetFormatPr defaultRowHeight="14.5" x14ac:dyDescent="0.35"/>
  <cols>
    <col min="9" max="9" width="4.08984375" customWidth="1"/>
    <col min="15" max="15" width="2.90625" customWidth="1"/>
  </cols>
  <sheetData>
    <row r="1" spans="3:24" ht="15" thickBot="1" x14ac:dyDescent="0.4">
      <c r="T1" t="s">
        <v>71</v>
      </c>
      <c r="U1" s="57">
        <f>Z45</f>
        <v>0.19681818181818181</v>
      </c>
      <c r="V1" t="s">
        <v>76</v>
      </c>
    </row>
    <row r="2" spans="3:24" ht="15" thickBot="1" x14ac:dyDescent="0.4">
      <c r="D2" s="103" t="s">
        <v>64</v>
      </c>
      <c r="E2" s="104"/>
      <c r="F2" s="104"/>
      <c r="G2" s="105"/>
      <c r="I2" s="103" t="s">
        <v>65</v>
      </c>
      <c r="J2" s="104"/>
      <c r="K2" s="104"/>
      <c r="L2" s="105"/>
      <c r="N2" s="103" t="s">
        <v>66</v>
      </c>
      <c r="O2" s="104"/>
      <c r="P2" s="104"/>
      <c r="Q2" s="105"/>
      <c r="S2" s="103" t="s">
        <v>67</v>
      </c>
      <c r="T2" s="104"/>
      <c r="U2" s="104"/>
      <c r="V2" s="105"/>
      <c r="X2" t="s">
        <v>72</v>
      </c>
    </row>
    <row r="3" spans="3:24" x14ac:dyDescent="0.35">
      <c r="D3" t="s">
        <v>17</v>
      </c>
      <c r="E3" t="s">
        <v>18</v>
      </c>
      <c r="F3" t="s">
        <v>20</v>
      </c>
      <c r="G3" t="s">
        <v>21</v>
      </c>
      <c r="I3" t="s">
        <v>17</v>
      </c>
      <c r="J3" t="s">
        <v>18</v>
      </c>
      <c r="K3" t="s">
        <v>20</v>
      </c>
      <c r="L3" t="s">
        <v>21</v>
      </c>
      <c r="N3" t="s">
        <v>17</v>
      </c>
      <c r="O3" t="s">
        <v>18</v>
      </c>
      <c r="P3" t="s">
        <v>20</v>
      </c>
      <c r="Q3" t="s">
        <v>21</v>
      </c>
      <c r="S3" t="s">
        <v>17</v>
      </c>
      <c r="T3" t="s">
        <v>18</v>
      </c>
      <c r="U3" t="s">
        <v>20</v>
      </c>
      <c r="V3" t="s">
        <v>21</v>
      </c>
    </row>
    <row r="4" spans="3:24" x14ac:dyDescent="0.35">
      <c r="C4" t="s">
        <v>55</v>
      </c>
      <c r="D4" s="58">
        <v>127.5</v>
      </c>
      <c r="E4" s="58">
        <v>67.5</v>
      </c>
      <c r="F4" s="58">
        <v>86.25</v>
      </c>
      <c r="G4" s="58">
        <v>86.25</v>
      </c>
      <c r="I4" s="58">
        <v>0</v>
      </c>
      <c r="J4" s="58">
        <v>0</v>
      </c>
      <c r="K4" s="58">
        <v>0</v>
      </c>
      <c r="L4" s="58">
        <v>0</v>
      </c>
      <c r="N4" s="59"/>
      <c r="O4" s="59"/>
      <c r="P4" s="59"/>
      <c r="Q4" s="59"/>
      <c r="S4" s="60">
        <f t="shared" ref="S4:S12" si="0">$U$1*I4</f>
        <v>0</v>
      </c>
      <c r="T4" s="60">
        <f t="shared" ref="T4:T12" si="1">$U$1*J4</f>
        <v>0</v>
      </c>
      <c r="U4" s="60">
        <f t="shared" ref="U4:U12" si="2">$U$1*K4</f>
        <v>0</v>
      </c>
      <c r="V4" s="60">
        <f t="shared" ref="V4:V12" si="3">$U$1*L4</f>
        <v>0</v>
      </c>
      <c r="X4" s="60">
        <f t="shared" ref="X4:X12" si="4">SUM(N4:V4)</f>
        <v>0</v>
      </c>
    </row>
    <row r="5" spans="3:24" x14ac:dyDescent="0.35">
      <c r="C5" t="s">
        <v>56</v>
      </c>
      <c r="D5" s="58">
        <v>105</v>
      </c>
      <c r="E5" s="58">
        <v>67.5</v>
      </c>
      <c r="F5" s="58">
        <v>86.25</v>
      </c>
      <c r="G5" s="58">
        <v>86.25</v>
      </c>
      <c r="I5" s="58">
        <v>2</v>
      </c>
      <c r="J5" s="58"/>
      <c r="K5" s="58"/>
      <c r="L5" s="58"/>
      <c r="N5" s="60">
        <f>INDEX(shims!$A$2:$E$1602,MATCH(MROUND(D5,0.1),shims!$A$2:$A$1602,1),3) - INDEX(shims!$A$2:$E$1602,MATCH(MROUND(D4,0.1),shims!$A$2:$A$1602,1),3)</f>
        <v>-0.29300000000000015</v>
      </c>
      <c r="O5" s="60">
        <f>INDEX(shims!$A$2:$E$1602,MATCH(MROUND(E5,0.1),shims!$A$2:$A$1602,1),4) - INDEX(shims!$A$2:$E$1602,MATCH(MROUND(E4,0.1),shims!$A$2:$A$1602,1),4)</f>
        <v>0</v>
      </c>
      <c r="P5" s="60">
        <f>INDEX(shims!$A$2:$E$1602,MATCH(MROUND(F5,0.1),shims!$A$2:$A$1602,1),5)/2 - INDEX(shims!$A$2:$E$1602,MATCH(MROUND(F4,0.1),shims!$A$2:$A$1602,1),5)/2</f>
        <v>0</v>
      </c>
      <c r="Q5" s="60">
        <f>INDEX(shims!$A$2:$E$1602,MATCH(MROUND(G5,0.1),shims!$A$2:$A$1602,1),5)/2 - INDEX(shims!$A$2:$E$1602,MATCH(MROUND(G4,0.1),shims!$A$2:$A$1602,1),5)/2</f>
        <v>0</v>
      </c>
      <c r="S5" s="60">
        <f t="shared" si="0"/>
        <v>0.39363636363636362</v>
      </c>
      <c r="T5" s="60">
        <f t="shared" si="1"/>
        <v>0</v>
      </c>
      <c r="U5" s="60">
        <f t="shared" si="2"/>
        <v>0</v>
      </c>
      <c r="V5" s="60">
        <f t="shared" si="3"/>
        <v>0</v>
      </c>
      <c r="X5" s="60">
        <f t="shared" si="4"/>
        <v>0.10063636363636347</v>
      </c>
    </row>
    <row r="6" spans="3:24" x14ac:dyDescent="0.35">
      <c r="C6" t="s">
        <v>57</v>
      </c>
      <c r="D6" s="58">
        <v>105</v>
      </c>
      <c r="E6" s="58">
        <v>67.5</v>
      </c>
      <c r="F6" s="58">
        <v>86.25</v>
      </c>
      <c r="G6" s="58">
        <v>86.25</v>
      </c>
      <c r="I6" s="58"/>
      <c r="J6" s="58"/>
      <c r="K6" s="58"/>
      <c r="L6" s="58"/>
      <c r="N6" s="60">
        <f>INDEX(shims!$A$2:$E$1602,MATCH(MROUND(D6,0.1),shims!$A$2:$A$1602,1),3) - INDEX(shims!$A$2:$E$1602,MATCH(MROUND(D5,0.1),shims!$A$2:$A$1602,1),3)</f>
        <v>0</v>
      </c>
      <c r="O6" s="60">
        <f>INDEX(shims!$A$2:$E$1602,MATCH(MROUND(E6,0.1),shims!$A$2:$A$1602,1),4) - INDEX(shims!$A$2:$E$1602,MATCH(MROUND(E5,0.1),shims!$A$2:$A$1602,1),4)</f>
        <v>0</v>
      </c>
      <c r="P6" s="60">
        <f>INDEX(shims!$A$2:$E$1602,MATCH(MROUND(F6,0.1),shims!$A$2:$A$1602,1),5)/2 - INDEX(shims!$A$2:$E$1602,MATCH(MROUND(F5,0.1),shims!$A$2:$A$1602,1),5)/2</f>
        <v>0</v>
      </c>
      <c r="Q6" s="60">
        <f>INDEX(shims!$A$2:$E$1602,MATCH(MROUND(G6,0.1),shims!$A$2:$A$1602,1),5)/2 - INDEX(shims!$A$2:$E$1602,MATCH(MROUND(G5,0.1),shims!$A$2:$A$1602,1),5)/2</f>
        <v>0</v>
      </c>
      <c r="S6" s="60">
        <f t="shared" si="0"/>
        <v>0</v>
      </c>
      <c r="T6" s="60">
        <f t="shared" si="1"/>
        <v>0</v>
      </c>
      <c r="U6" s="60">
        <f t="shared" si="2"/>
        <v>0</v>
      </c>
      <c r="V6" s="60">
        <f t="shared" si="3"/>
        <v>0</v>
      </c>
      <c r="X6" s="60">
        <f t="shared" si="4"/>
        <v>0</v>
      </c>
    </row>
    <row r="7" spans="3:24" x14ac:dyDescent="0.35">
      <c r="C7" t="s">
        <v>58</v>
      </c>
      <c r="D7" s="58">
        <v>105</v>
      </c>
      <c r="E7" s="58">
        <v>67.5</v>
      </c>
      <c r="F7" s="58">
        <v>90</v>
      </c>
      <c r="G7" s="58">
        <v>90</v>
      </c>
      <c r="I7" s="58"/>
      <c r="J7" s="58"/>
      <c r="K7" s="58"/>
      <c r="L7" s="58"/>
      <c r="N7" s="60">
        <f>INDEX(shims!$A$2:$E$1602,MATCH(MROUND(D7,0.1),shims!$A$2:$A$1602,1),3) - INDEX(shims!$A$2:$E$1602,MATCH(MROUND(D6,0.1),shims!$A$2:$A$1602,1),3)</f>
        <v>0</v>
      </c>
      <c r="O7" s="60">
        <f>INDEX(shims!$A$2:$E$1602,MATCH(MROUND(E7,0.1),shims!$A$2:$A$1602,1),4) - INDEX(shims!$A$2:$E$1602,MATCH(MROUND(E6,0.1),shims!$A$2:$A$1602,1),4)</f>
        <v>0</v>
      </c>
      <c r="P7" s="60">
        <f>INDEX(shims!$A$2:$E$1602,MATCH(MROUND(F7,0.1),shims!$A$2:$A$1602,1),5)/2 - INDEX(shims!$A$2:$E$1602,MATCH(MROUND(F6,0.1),shims!$A$2:$A$1602,1),5)/2</f>
        <v>0.1080000000000001</v>
      </c>
      <c r="Q7" s="60">
        <f>INDEX(shims!$A$2:$E$1602,MATCH(MROUND(G7,0.1),shims!$A$2:$A$1602,1),5)/2 - INDEX(shims!$A$2:$E$1602,MATCH(MROUND(G6,0.1),shims!$A$2:$A$1602,1),5)/2</f>
        <v>0.1080000000000001</v>
      </c>
      <c r="S7" s="60">
        <f t="shared" si="0"/>
        <v>0</v>
      </c>
      <c r="T7" s="60">
        <f t="shared" si="1"/>
        <v>0</v>
      </c>
      <c r="U7" s="60">
        <f t="shared" si="2"/>
        <v>0</v>
      </c>
      <c r="V7" s="60">
        <f t="shared" si="3"/>
        <v>0</v>
      </c>
      <c r="X7" s="60">
        <f t="shared" si="4"/>
        <v>0.21600000000000019</v>
      </c>
    </row>
    <row r="8" spans="3:24" x14ac:dyDescent="0.35">
      <c r="C8" t="s">
        <v>59</v>
      </c>
      <c r="D8" s="58">
        <v>105</v>
      </c>
      <c r="E8" s="58">
        <v>71.25</v>
      </c>
      <c r="F8" s="58">
        <v>90</v>
      </c>
      <c r="G8" s="58">
        <v>90</v>
      </c>
      <c r="I8" s="58">
        <v>3</v>
      </c>
      <c r="J8" s="58"/>
      <c r="K8" s="58"/>
      <c r="L8" s="58"/>
      <c r="N8" s="60">
        <f>INDEX(shims!$A$2:$E$1602,MATCH(MROUND(D8,0.1),shims!$A$2:$A$1602,1),3) - INDEX(shims!$A$2:$E$1602,MATCH(MROUND(D7,0.1),shims!$A$2:$A$1602,1),3)</f>
        <v>0</v>
      </c>
      <c r="O8" s="60">
        <f>INDEX(shims!$A$2:$E$1602,MATCH(MROUND(E8,0.1),shims!$A$2:$A$1602,1),4) - INDEX(shims!$A$2:$E$1602,MATCH(MROUND(E7,0.1),shims!$A$2:$A$1602,1),4)</f>
        <v>9.8999999999999977E-2</v>
      </c>
      <c r="P8" s="60">
        <f>INDEX(shims!$A$2:$E$1602,MATCH(MROUND(F8,0.1),shims!$A$2:$A$1602,1),5)/2 - INDEX(shims!$A$2:$E$1602,MATCH(MROUND(F7,0.1),shims!$A$2:$A$1602,1),5)/2</f>
        <v>0</v>
      </c>
      <c r="Q8" s="60">
        <f>INDEX(shims!$A$2:$E$1602,MATCH(MROUND(G8,0.1),shims!$A$2:$A$1602,1),5)/2 - INDEX(shims!$A$2:$E$1602,MATCH(MROUND(G7,0.1),shims!$A$2:$A$1602,1),5)/2</f>
        <v>0</v>
      </c>
      <c r="S8" s="60">
        <f t="shared" si="0"/>
        <v>0.59045454545454545</v>
      </c>
      <c r="T8" s="60">
        <f t="shared" si="1"/>
        <v>0</v>
      </c>
      <c r="U8" s="60">
        <f t="shared" si="2"/>
        <v>0</v>
      </c>
      <c r="V8" s="60">
        <f t="shared" si="3"/>
        <v>0</v>
      </c>
      <c r="X8" s="60">
        <f t="shared" si="4"/>
        <v>0.68945454545454543</v>
      </c>
    </row>
    <row r="9" spans="3:24" x14ac:dyDescent="0.35">
      <c r="C9" t="s">
        <v>60</v>
      </c>
      <c r="D9" s="58">
        <v>108.75</v>
      </c>
      <c r="E9" s="58">
        <v>75</v>
      </c>
      <c r="F9" s="58">
        <v>90</v>
      </c>
      <c r="G9" s="58">
        <v>90</v>
      </c>
      <c r="I9" s="58"/>
      <c r="J9" s="58"/>
      <c r="K9" s="58"/>
      <c r="L9" s="58"/>
      <c r="N9" s="60">
        <f>INDEX(shims!$A$2:$E$1602,MATCH(MROUND(D9,0.1),shims!$A$2:$A$1602,1),3) - INDEX(shims!$A$2:$E$1602,MATCH(MROUND(D8,0.1),shims!$A$2:$A$1602,1),3)</f>
        <v>6.4000000000000057E-2</v>
      </c>
      <c r="O9" s="60">
        <f>INDEX(shims!$A$2:$E$1602,MATCH(MROUND(E9,0.1),shims!$A$2:$A$1602,1),4) - INDEX(shims!$A$2:$E$1602,MATCH(MROUND(E8,0.1),shims!$A$2:$A$1602,1),4)</f>
        <v>9.2999999999999972E-2</v>
      </c>
      <c r="P9" s="60">
        <f>INDEX(shims!$A$2:$E$1602,MATCH(MROUND(F9,0.1),shims!$A$2:$A$1602,1),5)/2 - INDEX(shims!$A$2:$E$1602,MATCH(MROUND(F8,0.1),shims!$A$2:$A$1602,1),5)/2</f>
        <v>0</v>
      </c>
      <c r="Q9" s="60">
        <f>INDEX(shims!$A$2:$E$1602,MATCH(MROUND(G9,0.1),shims!$A$2:$A$1602,1),5)/2 - INDEX(shims!$A$2:$E$1602,MATCH(MROUND(G8,0.1),shims!$A$2:$A$1602,1),5)/2</f>
        <v>0</v>
      </c>
      <c r="S9" s="60">
        <f t="shared" si="0"/>
        <v>0</v>
      </c>
      <c r="T9" s="60">
        <f t="shared" si="1"/>
        <v>0</v>
      </c>
      <c r="U9" s="60">
        <f t="shared" si="2"/>
        <v>0</v>
      </c>
      <c r="V9" s="60">
        <f t="shared" si="3"/>
        <v>0</v>
      </c>
      <c r="X9" s="60">
        <f t="shared" si="4"/>
        <v>0.15700000000000003</v>
      </c>
    </row>
    <row r="10" spans="3:24" x14ac:dyDescent="0.35">
      <c r="C10" t="s">
        <v>61</v>
      </c>
      <c r="D10" s="58">
        <v>108.75</v>
      </c>
      <c r="E10" s="58">
        <v>78.75</v>
      </c>
      <c r="F10" s="58">
        <v>90</v>
      </c>
      <c r="G10" s="58">
        <v>93.75</v>
      </c>
      <c r="I10" s="58">
        <v>1</v>
      </c>
      <c r="J10" s="58"/>
      <c r="K10" s="58"/>
      <c r="L10" s="58">
        <v>3</v>
      </c>
      <c r="N10" s="60">
        <f>INDEX(shims!$A$2:$E$1602,MATCH(MROUND(D10,0.1),shims!$A$2:$A$1602,1),3) - INDEX(shims!$A$2:$E$1602,MATCH(MROUND(D9,0.1),shims!$A$2:$A$1602,1),3)</f>
        <v>0</v>
      </c>
      <c r="O10" s="60">
        <f>INDEX(shims!$A$2:$E$1602,MATCH(MROUND(E10,0.1),shims!$A$2:$A$1602,1),4) - INDEX(shims!$A$2:$E$1602,MATCH(MROUND(E9,0.1),shims!$A$2:$A$1602,1),4)</f>
        <v>9.2999999999999972E-2</v>
      </c>
      <c r="P10" s="60">
        <f>INDEX(shims!$A$2:$E$1602,MATCH(MROUND(F10,0.1),shims!$A$2:$A$1602,1),5)/2 - INDEX(shims!$A$2:$E$1602,MATCH(MROUND(F9,0.1),shims!$A$2:$A$1602,1),5)/2</f>
        <v>0</v>
      </c>
      <c r="Q10" s="60">
        <f>INDEX(shims!$A$2:$E$1602,MATCH(MROUND(G10,0.1),shims!$A$2:$A$1602,1),5)/2 - INDEX(shims!$A$2:$E$1602,MATCH(MROUND(G9,0.1),shims!$A$2:$A$1602,1),5)/2</f>
        <v>0.10400000000000009</v>
      </c>
      <c r="S10" s="60">
        <f t="shared" si="0"/>
        <v>0.19681818181818181</v>
      </c>
      <c r="T10" s="60">
        <f t="shared" si="1"/>
        <v>0</v>
      </c>
      <c r="U10" s="60">
        <f t="shared" si="2"/>
        <v>0</v>
      </c>
      <c r="V10" s="60">
        <f t="shared" si="3"/>
        <v>0.59045454545454545</v>
      </c>
      <c r="X10" s="60">
        <f t="shared" si="4"/>
        <v>0.9842727272727273</v>
      </c>
    </row>
    <row r="11" spans="3:24" x14ac:dyDescent="0.35">
      <c r="C11" t="s">
        <v>62</v>
      </c>
      <c r="D11" s="58">
        <v>112.5</v>
      </c>
      <c r="E11" s="58">
        <v>90</v>
      </c>
      <c r="F11" s="58">
        <v>93.75</v>
      </c>
      <c r="G11" s="58">
        <v>93.75</v>
      </c>
      <c r="I11" s="58"/>
      <c r="J11" s="58"/>
      <c r="K11" s="58">
        <v>3</v>
      </c>
      <c r="L11" s="58">
        <v>1</v>
      </c>
      <c r="N11" s="60">
        <f>INDEX(shims!$A$2:$E$1602,MATCH(MROUND(D11,0.1),shims!$A$2:$A$1602,1),3) - INDEX(shims!$A$2:$E$1602,MATCH(MROUND(D10,0.1),shims!$A$2:$A$1602,1),3)</f>
        <v>5.600000000000005E-2</v>
      </c>
      <c r="O11" s="60">
        <f>INDEX(shims!$A$2:$E$1602,MATCH(MROUND(E11,0.1),shims!$A$2:$A$1602,1),4) - INDEX(shims!$A$2:$E$1602,MATCH(MROUND(E10,0.1),shims!$A$2:$A$1602,1),4)</f>
        <v>0.252</v>
      </c>
      <c r="P11" s="60">
        <f>INDEX(shims!$A$2:$E$1602,MATCH(MROUND(F11,0.1),shims!$A$2:$A$1602,1),5)/2 - INDEX(shims!$A$2:$E$1602,MATCH(MROUND(F10,0.1),shims!$A$2:$A$1602,1),5)/2</f>
        <v>0.10400000000000009</v>
      </c>
      <c r="Q11" s="60">
        <f>INDEX(shims!$A$2:$E$1602,MATCH(MROUND(G11,0.1),shims!$A$2:$A$1602,1),5)/2 - INDEX(shims!$A$2:$E$1602,MATCH(MROUND(G10,0.1),shims!$A$2:$A$1602,1),5)/2</f>
        <v>0</v>
      </c>
      <c r="S11" s="60">
        <f t="shared" si="0"/>
        <v>0</v>
      </c>
      <c r="T11" s="60">
        <f t="shared" si="1"/>
        <v>0</v>
      </c>
      <c r="U11" s="60">
        <f t="shared" si="2"/>
        <v>0.59045454545454545</v>
      </c>
      <c r="V11" s="60">
        <f t="shared" si="3"/>
        <v>0.19681818181818181</v>
      </c>
      <c r="X11" s="60">
        <f t="shared" si="4"/>
        <v>1.1992727272727275</v>
      </c>
    </row>
    <row r="12" spans="3:24" x14ac:dyDescent="0.35">
      <c r="C12" t="s">
        <v>63</v>
      </c>
      <c r="D12" s="58">
        <v>112.5</v>
      </c>
      <c r="E12" s="58">
        <v>86.25</v>
      </c>
      <c r="F12" s="58">
        <v>93.75</v>
      </c>
      <c r="G12" s="58">
        <v>93.75</v>
      </c>
      <c r="I12" s="58"/>
      <c r="J12" s="58"/>
      <c r="K12" s="58">
        <v>2</v>
      </c>
      <c r="L12" s="58">
        <v>1</v>
      </c>
      <c r="N12" s="60">
        <f>INDEX(shims!$A$2:$E$1602,MATCH(MROUND(D12,0.1),shims!$A$2:$A$1602,1),3) - INDEX(shims!$A$2:$E$1602,MATCH(MROUND(D11,0.1),shims!$A$2:$A$1602,1),3)</f>
        <v>0</v>
      </c>
      <c r="O12" s="60">
        <f>INDEX(shims!$A$2:$E$1602,MATCH(MROUND(E12,0.1),shims!$A$2:$A$1602,1),4) - INDEX(shims!$A$2:$E$1602,MATCH(MROUND(E11,0.1),shims!$A$2:$A$1602,1),4)</f>
        <v>-7.8999999999999959E-2</v>
      </c>
      <c r="P12" s="60">
        <f>INDEX(shims!$A$2:$E$1602,MATCH(MROUND(F12,0.1),shims!$A$2:$A$1602,1),5)/2 - INDEX(shims!$A$2:$E$1602,MATCH(MROUND(F11,0.1),shims!$A$2:$A$1602,1),5)/2</f>
        <v>0</v>
      </c>
      <c r="Q12" s="60">
        <f>INDEX(shims!$A$2:$E$1602,MATCH(MROUND(G12,0.1),shims!$A$2:$A$1602,1),5)/2 - INDEX(shims!$A$2:$E$1602,MATCH(MROUND(G11,0.1),shims!$A$2:$A$1602,1),5)/2</f>
        <v>0</v>
      </c>
      <c r="S12" s="60">
        <f t="shared" si="0"/>
        <v>0</v>
      </c>
      <c r="T12" s="60">
        <f t="shared" si="1"/>
        <v>0</v>
      </c>
      <c r="U12" s="60">
        <f t="shared" si="2"/>
        <v>0.39363636363636362</v>
      </c>
      <c r="V12" s="60">
        <f t="shared" si="3"/>
        <v>0.19681818181818181</v>
      </c>
      <c r="X12" s="60">
        <f t="shared" si="4"/>
        <v>0.51145454545454549</v>
      </c>
    </row>
    <row r="13" spans="3:24" x14ac:dyDescent="0.35">
      <c r="X13" s="59"/>
    </row>
    <row r="14" spans="3:24" x14ac:dyDescent="0.35">
      <c r="X14" s="61">
        <f>SUM(X4:X12)</f>
        <v>3.8580909090909095</v>
      </c>
    </row>
    <row r="16" spans="3:24" x14ac:dyDescent="0.35">
      <c r="D16" s="119" t="s">
        <v>73</v>
      </c>
      <c r="E16" s="119"/>
      <c r="F16" s="119"/>
      <c r="G16" s="119"/>
    </row>
    <row r="17" spans="2:28" x14ac:dyDescent="0.35">
      <c r="B17">
        <v>0.97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J17" t="s">
        <v>75</v>
      </c>
    </row>
    <row r="18" spans="2:28" x14ac:dyDescent="0.35">
      <c r="C18" t="s">
        <v>55</v>
      </c>
      <c r="D18" s="58">
        <v>20</v>
      </c>
      <c r="E18" s="58">
        <v>17</v>
      </c>
      <c r="F18" s="58">
        <v>22</v>
      </c>
      <c r="G18" s="58">
        <v>25</v>
      </c>
      <c r="H18" s="58">
        <v>25</v>
      </c>
    </row>
    <row r="19" spans="2:28" x14ac:dyDescent="0.35">
      <c r="B19" s="4">
        <v>2500</v>
      </c>
      <c r="C19" t="s">
        <v>56</v>
      </c>
      <c r="D19" s="60">
        <f>3*1.3*D18/AVERAGE(comps!$J$50:$L$50)</f>
        <v>3.1337608111212729E-2</v>
      </c>
      <c r="E19" s="60">
        <f>3*1.3*E18/AVERAGE(comps!$J$50:$L$50)</f>
        <v>2.6636966894530822E-2</v>
      </c>
      <c r="F19" s="60">
        <f>3*1.3*$F$18/AVERAGE(comps!$J$50:$L$50)</f>
        <v>3.4471368922334003E-2</v>
      </c>
      <c r="G19" s="60">
        <f>3*1.3*$G$18/AVERAGE(comps!$J$50:$L$50)</f>
        <v>3.9172010139015917E-2</v>
      </c>
      <c r="H19" s="60">
        <f>3*1.3*$G$18/AVERAGE(comps!$J$50:$L$50)</f>
        <v>3.9172010139015917E-2</v>
      </c>
      <c r="J19" s="61">
        <f>SUM(D19:H19)</f>
        <v>0.1707899642061094</v>
      </c>
    </row>
    <row r="20" spans="2:28" x14ac:dyDescent="0.35">
      <c r="B20" s="4">
        <f t="shared" ref="B20:B26" si="5">B19*$B$17</f>
        <v>2425</v>
      </c>
      <c r="C20" t="s">
        <v>57</v>
      </c>
      <c r="D20" s="60">
        <f>7*1.3*D$18/AVERAGE(comps!$J$50:$L$50)</f>
        <v>7.312108559282969E-2</v>
      </c>
      <c r="E20" s="60">
        <f>7*1.3*E$18/AVERAGE(comps!$J$50:$L$50)</f>
        <v>6.2152922753905236E-2</v>
      </c>
      <c r="F20" s="60">
        <f>7*1.3*F$18/AVERAGE(comps!$J$50:$L$50)</f>
        <v>8.0433194152112655E-2</v>
      </c>
      <c r="G20" s="60">
        <f>7*1.3*G$18/AVERAGE(comps!$J$50:$L$50)</f>
        <v>9.1401356991037117E-2</v>
      </c>
      <c r="H20" s="60">
        <f>7*1.3*H$18/AVERAGE(comps!$J$50:$L$50)</f>
        <v>9.1401356991037117E-2</v>
      </c>
      <c r="J20" s="61">
        <f t="shared" ref="J20:J26" si="6">SUM(D20:H20)</f>
        <v>0.39850991648092182</v>
      </c>
    </row>
    <row r="21" spans="2:28" x14ac:dyDescent="0.35">
      <c r="B21" s="4">
        <f t="shared" si="5"/>
        <v>2352.25</v>
      </c>
      <c r="C21" t="s">
        <v>58</v>
      </c>
      <c r="D21" s="60">
        <f>10*1.3*$D$18/AVERAGE(comps!$J$50:$L$50)</f>
        <v>0.10445869370404243</v>
      </c>
      <c r="E21" s="60">
        <f>10*1.3*$E$18/AVERAGE(comps!$J$50:$L$50)</f>
        <v>8.8789889648436066E-2</v>
      </c>
      <c r="F21" s="60">
        <f>10*1.3*$F$18/AVERAGE(comps!$J$50:$L$50)</f>
        <v>0.11490456307444667</v>
      </c>
      <c r="G21" s="60">
        <f>10*1.3*$G$18/AVERAGE(comps!$J$50:$L$50)</f>
        <v>0.13057336713005302</v>
      </c>
      <c r="H21" s="60">
        <f>10*1.3*$H$18/AVERAGE(comps!$J$50:$L$50)</f>
        <v>0.13057336713005302</v>
      </c>
      <c r="J21" s="61">
        <f t="shared" si="6"/>
        <v>0.56929988068703119</v>
      </c>
    </row>
    <row r="22" spans="2:28" x14ac:dyDescent="0.35">
      <c r="B22" s="4">
        <f t="shared" si="5"/>
        <v>2281.6824999999999</v>
      </c>
      <c r="C22" t="s">
        <v>59</v>
      </c>
      <c r="D22" s="60">
        <f>10*1.3*$D$18/AVERAGE(comps!$J$50:$L$50)</f>
        <v>0.10445869370404243</v>
      </c>
      <c r="E22" s="60">
        <f>10*1.3*$E$18/AVERAGE(comps!$J$50:$L$50)</f>
        <v>8.8789889648436066E-2</v>
      </c>
      <c r="F22" s="60">
        <f>10*1.3*$F$18/AVERAGE(comps!$J$50:$L$50)</f>
        <v>0.11490456307444667</v>
      </c>
      <c r="G22" s="60">
        <f>10*1.3*$G$18/AVERAGE(comps!$J$50:$L$50)</f>
        <v>0.13057336713005302</v>
      </c>
      <c r="H22" s="60">
        <f>10*1.3*$H$18/AVERAGE(comps!$J$50:$L$50)</f>
        <v>0.13057336713005302</v>
      </c>
      <c r="J22" s="61">
        <f t="shared" si="6"/>
        <v>0.56929988068703119</v>
      </c>
    </row>
    <row r="23" spans="2:28" x14ac:dyDescent="0.35">
      <c r="B23" s="4">
        <f t="shared" si="5"/>
        <v>2213.2320249999998</v>
      </c>
      <c r="C23" t="s">
        <v>60</v>
      </c>
      <c r="D23" s="60">
        <f>10*1.3*$D$18/AVERAGE(comps!$J$50:$L$50)</f>
        <v>0.10445869370404243</v>
      </c>
      <c r="E23" s="60">
        <f>10*1.3*$E$18/AVERAGE(comps!$J$50:$L$50)</f>
        <v>8.8789889648436066E-2</v>
      </c>
      <c r="F23" s="60">
        <f>10*1.3*$F$18/AVERAGE(comps!$J$50:$L$50)</f>
        <v>0.11490456307444667</v>
      </c>
      <c r="G23" s="60">
        <f>10*1.3*$G$18/AVERAGE(comps!$J$50:$L$50)</f>
        <v>0.13057336713005302</v>
      </c>
      <c r="H23" s="60">
        <f>10*1.3*$H$18/AVERAGE(comps!$J$50:$L$50)</f>
        <v>0.13057336713005302</v>
      </c>
      <c r="J23" s="61">
        <f t="shared" si="6"/>
        <v>0.56929988068703119</v>
      </c>
      <c r="R23" t="s">
        <v>93</v>
      </c>
      <c r="S23" t="s">
        <v>94</v>
      </c>
      <c r="T23" t="s">
        <v>95</v>
      </c>
      <c r="Z23" s="35">
        <v>0.14000000000000001</v>
      </c>
      <c r="AA23" s="35">
        <v>1</v>
      </c>
      <c r="AB23" s="35"/>
    </row>
    <row r="24" spans="2:28" x14ac:dyDescent="0.35">
      <c r="B24" s="4">
        <f t="shared" si="5"/>
        <v>2146.83506425</v>
      </c>
      <c r="C24" t="s">
        <v>61</v>
      </c>
      <c r="D24" s="60">
        <f>10*1.3*$D$18/AVERAGE(comps!$J$50:$L$50)</f>
        <v>0.10445869370404243</v>
      </c>
      <c r="E24" s="60">
        <f>10*1.3*$E$18/AVERAGE(comps!$J$50:$L$50)</f>
        <v>8.8789889648436066E-2</v>
      </c>
      <c r="F24" s="60">
        <f>10*1.3*$F$18/AVERAGE(comps!$J$50:$L$50)</f>
        <v>0.11490456307444667</v>
      </c>
      <c r="G24" s="60">
        <f>10*1.3*$G$18/AVERAGE(comps!$J$50:$L$50)</f>
        <v>0.13057336713005302</v>
      </c>
      <c r="H24" s="60">
        <f>10*1.3*$H$18/AVERAGE(comps!$J$50:$L$50)</f>
        <v>0.13057336713005302</v>
      </c>
      <c r="J24" s="61">
        <f t="shared" si="6"/>
        <v>0.56929988068703119</v>
      </c>
      <c r="Q24" t="s">
        <v>96</v>
      </c>
      <c r="R24" s="6">
        <f>X14</f>
        <v>3.8580909090909095</v>
      </c>
      <c r="S24" s="6">
        <f>'cpa 166a comp'!X14</f>
        <v>4.0318181818181822</v>
      </c>
      <c r="T24" s="6">
        <f>'asrun 166a comp'!X20</f>
        <v>4.2853181818181811</v>
      </c>
      <c r="Z24" s="35">
        <v>0.16</v>
      </c>
      <c r="AA24" s="35">
        <v>2</v>
      </c>
      <c r="AB24" s="35"/>
    </row>
    <row r="25" spans="2:28" x14ac:dyDescent="0.35">
      <c r="B25" s="4">
        <f t="shared" si="5"/>
        <v>2082.4300123224998</v>
      </c>
      <c r="C25" t="s">
        <v>62</v>
      </c>
      <c r="D25" s="60">
        <f>10*1.3*$D$18/AVERAGE(comps!$J$50:$L$50)</f>
        <v>0.10445869370404243</v>
      </c>
      <c r="E25" s="60">
        <f>10*1.3*$E$18/AVERAGE(comps!$J$50:$L$50)</f>
        <v>8.8789889648436066E-2</v>
      </c>
      <c r="F25" s="60">
        <f>10*1.3*$F$18/AVERAGE(comps!$J$50:$L$50)</f>
        <v>0.11490456307444667</v>
      </c>
      <c r="G25" s="60">
        <f>10*1.3*$G$18/AVERAGE(comps!$J$50:$L$50)</f>
        <v>0.13057336713005302</v>
      </c>
      <c r="H25" s="60">
        <f>10*1.3*$H$18/AVERAGE(comps!$J$50:$L$50)</f>
        <v>0.13057336713005302</v>
      </c>
      <c r="J25" s="61">
        <f t="shared" si="6"/>
        <v>0.56929988068703119</v>
      </c>
      <c r="Q25" t="s">
        <v>97</v>
      </c>
      <c r="R25" s="6">
        <v>3.87</v>
      </c>
      <c r="S25" s="6">
        <v>3.87</v>
      </c>
      <c r="T25" s="6">
        <v>3.91</v>
      </c>
      <c r="Z25" s="35">
        <v>0.17</v>
      </c>
      <c r="AA25" s="35">
        <v>3</v>
      </c>
      <c r="AB25" s="35"/>
    </row>
    <row r="26" spans="2:28" x14ac:dyDescent="0.35">
      <c r="B26" s="4">
        <f t="shared" si="5"/>
        <v>2019.9571119528248</v>
      </c>
      <c r="C26" t="s">
        <v>63</v>
      </c>
      <c r="D26" s="60">
        <f>5*1.3*$D$18/AVERAGE(comps!$J$50:$L$50)</f>
        <v>5.2229346852021213E-2</v>
      </c>
      <c r="E26" s="60">
        <f>5*1.3*$E$18/AVERAGE(comps!$J$50:$L$50)</f>
        <v>4.4394944824218033E-2</v>
      </c>
      <c r="F26" s="60">
        <f>5*1.3*$F$18/AVERAGE(comps!$J$50:$L$50)</f>
        <v>5.7452281537223336E-2</v>
      </c>
      <c r="G26" s="60">
        <f>5*1.3*$G$18/AVERAGE(comps!$J$50:$L$50)</f>
        <v>6.528668356502651E-2</v>
      </c>
      <c r="H26" s="60">
        <f>5*1.3*$H$18/AVERAGE(comps!$J$50:$L$50)</f>
        <v>6.528668356502651E-2</v>
      </c>
      <c r="J26" s="61">
        <f t="shared" si="6"/>
        <v>0.2846499403435156</v>
      </c>
      <c r="Z26" s="35">
        <v>0.16</v>
      </c>
      <c r="AA26" s="35">
        <v>4</v>
      </c>
      <c r="AB26" s="35"/>
    </row>
    <row r="27" spans="2:28" x14ac:dyDescent="0.35">
      <c r="J27" s="59"/>
      <c r="Q27" t="s">
        <v>10</v>
      </c>
      <c r="R27" s="6">
        <f>R24-R25</f>
        <v>-1.1909090909090647E-2</v>
      </c>
      <c r="S27" s="6">
        <f t="shared" ref="S27:T27" si="7">S24-S25</f>
        <v>0.16181818181818208</v>
      </c>
      <c r="T27" s="6">
        <f t="shared" si="7"/>
        <v>0.375318181818181</v>
      </c>
      <c r="Z27" s="35">
        <v>0.18</v>
      </c>
      <c r="AA27" s="35">
        <v>5</v>
      </c>
      <c r="AB27" s="35"/>
    </row>
    <row r="28" spans="2:28" x14ac:dyDescent="0.35">
      <c r="D28" t="s">
        <v>131</v>
      </c>
      <c r="J28" s="61">
        <f>SUM(J19:J26)</f>
        <v>3.7004492244657028</v>
      </c>
      <c r="Z28" s="35">
        <v>0.16</v>
      </c>
      <c r="AA28" s="35">
        <v>6</v>
      </c>
      <c r="AB28" s="35"/>
    </row>
    <row r="29" spans="2:28" x14ac:dyDescent="0.35">
      <c r="Z29" s="30">
        <v>0.16</v>
      </c>
      <c r="AA29" s="30">
        <v>1</v>
      </c>
      <c r="AB29" s="30"/>
    </row>
    <row r="30" spans="2:28" x14ac:dyDescent="0.35">
      <c r="Z30" s="30">
        <v>0.17</v>
      </c>
      <c r="AA30" s="30">
        <v>2</v>
      </c>
      <c r="AB30" s="30"/>
    </row>
    <row r="31" spans="2:28" x14ac:dyDescent="0.35">
      <c r="J31" s="70">
        <f>D18/SUM($D$18:$H$18)</f>
        <v>0.1834862385321101</v>
      </c>
      <c r="K31" s="70">
        <f t="shared" ref="K31:N31" si="8">E18/SUM($D$18:$H$18)</f>
        <v>0.15596330275229359</v>
      </c>
      <c r="L31" s="70">
        <f t="shared" si="8"/>
        <v>0.20183486238532111</v>
      </c>
      <c r="M31" s="70">
        <f t="shared" si="8"/>
        <v>0.22935779816513763</v>
      </c>
      <c r="N31" s="70">
        <f t="shared" si="8"/>
        <v>0.22935779816513763</v>
      </c>
      <c r="Z31" s="30">
        <v>0.19</v>
      </c>
      <c r="AA31" s="30">
        <v>3</v>
      </c>
      <c r="AB31" s="30"/>
    </row>
    <row r="32" spans="2:28" x14ac:dyDescent="0.35">
      <c r="D32" s="119" t="s">
        <v>98</v>
      </c>
      <c r="E32" s="119"/>
      <c r="F32" s="119"/>
      <c r="G32" s="119"/>
      <c r="H32" s="119"/>
      <c r="J32" s="119" t="s">
        <v>99</v>
      </c>
      <c r="K32" s="119"/>
      <c r="L32" s="119"/>
      <c r="M32" s="119"/>
      <c r="N32" s="119"/>
      <c r="P32" s="119" t="s">
        <v>100</v>
      </c>
      <c r="Q32" s="119"/>
      <c r="R32" s="119"/>
      <c r="S32" s="119"/>
      <c r="T32" s="119"/>
      <c r="V32" t="s">
        <v>101</v>
      </c>
      <c r="Z32" s="30">
        <v>0.19</v>
      </c>
      <c r="AA32" s="30">
        <v>4</v>
      </c>
      <c r="AB32" s="30"/>
    </row>
    <row r="33" spans="3:28" x14ac:dyDescent="0.35">
      <c r="D33" t="s">
        <v>17</v>
      </c>
      <c r="E33" t="s">
        <v>18</v>
      </c>
      <c r="F33" t="s">
        <v>19</v>
      </c>
      <c r="G33" t="s">
        <v>20</v>
      </c>
      <c r="H33" t="s">
        <v>21</v>
      </c>
      <c r="J33" t="s">
        <v>17</v>
      </c>
      <c r="K33" t="s">
        <v>18</v>
      </c>
      <c r="L33" t="s">
        <v>19</v>
      </c>
      <c r="M33" t="s">
        <v>20</v>
      </c>
      <c r="N33" t="s">
        <v>21</v>
      </c>
      <c r="P33" t="s">
        <v>17</v>
      </c>
      <c r="Q33" t="s">
        <v>18</v>
      </c>
      <c r="R33" t="s">
        <v>19</v>
      </c>
      <c r="S33" t="s">
        <v>20</v>
      </c>
      <c r="T33" t="s">
        <v>21</v>
      </c>
      <c r="U33" t="s">
        <v>122</v>
      </c>
      <c r="Z33" s="30">
        <v>0.21</v>
      </c>
      <c r="AA33" s="30">
        <v>5</v>
      </c>
      <c r="AB33" s="30"/>
    </row>
    <row r="34" spans="3:28" x14ac:dyDescent="0.35">
      <c r="C34" t="s">
        <v>55</v>
      </c>
      <c r="D34">
        <v>127.5</v>
      </c>
      <c r="E34">
        <v>67.5</v>
      </c>
      <c r="G34">
        <v>86.25</v>
      </c>
      <c r="H34">
        <v>86.25</v>
      </c>
      <c r="J34" s="64">
        <f>6-SUM(J35:J42)</f>
        <v>5.03</v>
      </c>
      <c r="K34" s="64">
        <f>6-SUM(K35:K42)</f>
        <v>5.4</v>
      </c>
      <c r="L34" s="63"/>
      <c r="M34" s="64">
        <f>5-SUM(M35:M42)</f>
        <v>3.89</v>
      </c>
      <c r="N34" s="64">
        <f>5-SUM(N35:N42)</f>
        <v>3.87</v>
      </c>
      <c r="O34" s="63"/>
      <c r="P34" s="63"/>
      <c r="Q34" s="63"/>
      <c r="R34" s="63"/>
      <c r="S34" s="63"/>
      <c r="T34" s="63"/>
      <c r="U34" s="63"/>
      <c r="V34" s="64"/>
      <c r="W34" t="s">
        <v>123</v>
      </c>
      <c r="X34" t="s">
        <v>129</v>
      </c>
      <c r="Y34" t="s">
        <v>128</v>
      </c>
      <c r="Z34" s="30">
        <v>0.2</v>
      </c>
      <c r="AA34" s="30">
        <v>6</v>
      </c>
      <c r="AB34" s="30"/>
    </row>
    <row r="35" spans="3:28" x14ac:dyDescent="0.35">
      <c r="C35" t="s">
        <v>56</v>
      </c>
      <c r="D35">
        <f>INDEX(shims!$A$2:$E$1602,MATCH(INDEX(shims!$A$2:$E$1602,MATCH(D34,shims!$A$2:$A$1602,1),3)-P35,shims!$C$2:$C$1602,1),1)</f>
        <v>119.7</v>
      </c>
      <c r="E35">
        <f>INDEX(shims!$A$2:$E$1602,MATCH(INDEX(shims!$A$2:$E$1602,MATCH(E34,shims!$A$2:$A$1602,1),4)-Q35,shims!$D$2:$D$1602,1),1)</f>
        <v>64.900000000000006</v>
      </c>
      <c r="G35">
        <f>INDEX(shims!$A$2:$E$1602,MATCH((INDEX(shims!$A$2:$E$1602,MATCH(G34,shims!$A$2:$A$1602,1),5)/1)-S35*2,shims!$E$2:$E$1602,1),1)</f>
        <v>83</v>
      </c>
      <c r="H35">
        <f>INDEX(shims!$A$2:$E$1602,MATCH((INDEX(shims!$A$2:$E$1602,MATCH(H34,shims!$A$2:$A$1602,1),5)/1)-T35*2,shims!$E$2:$E$1602,1),1)</f>
        <v>83</v>
      </c>
      <c r="J35" s="35"/>
      <c r="K35" s="30"/>
      <c r="M35" s="68"/>
      <c r="N35" s="69"/>
      <c r="P35" s="6">
        <f>-D19+J35+(J$31*$X35)</f>
        <v>7.8754135008053339E-2</v>
      </c>
      <c r="Q35" s="6">
        <f t="shared" ref="Q35:T35" si="9">-E19+K35+(K$31*$X35)</f>
        <v>6.694101475684533E-2</v>
      </c>
      <c r="R35" s="6">
        <f t="shared" si="9"/>
        <v>8.6629548508858664E-2</v>
      </c>
      <c r="S35" s="6">
        <f t="shared" si="9"/>
        <v>9.8442668760066659E-2</v>
      </c>
      <c r="T35" s="6">
        <f t="shared" si="9"/>
        <v>9.8442668760066659E-2</v>
      </c>
      <c r="V35" s="6">
        <f>SUM(P35:T35)+U35</f>
        <v>0.42921003579389072</v>
      </c>
      <c r="W35" s="6">
        <f>B264</f>
        <v>1.2088960461274483</v>
      </c>
      <c r="X35">
        <v>0.6</v>
      </c>
      <c r="Y35" s="6">
        <f>Z51</f>
        <v>0.44</v>
      </c>
      <c r="Z35" s="68">
        <v>0.18</v>
      </c>
      <c r="AA35" s="68">
        <v>1</v>
      </c>
      <c r="AB35" s="68"/>
    </row>
    <row r="36" spans="3:28" x14ac:dyDescent="0.35">
      <c r="C36" t="s">
        <v>57</v>
      </c>
      <c r="D36">
        <f>INDEX(shims!$A$2:$E$1602,MATCH(INDEX(shims!$A$2:$E$1602,MATCH(D35,shims!$A$2:$A$1602,1),3)-P36,shims!$C$2:$C$1602,1),1)</f>
        <v>115.8</v>
      </c>
      <c r="E36">
        <f>INDEX(shims!$A$2:$E$1602,MATCH(INDEX(shims!$A$2:$E$1602,MATCH(E35,shims!$A$2:$A$1602,1),4)-Q36,shims!$D$2:$D$1602,1),1)</f>
        <v>63.4</v>
      </c>
      <c r="G36">
        <f>INDEX(shims!$A$2:$E$1602,MATCH((INDEX(shims!$A$2:$E$1602,MATCH(G35,shims!$A$2:$A$1602,1),5)/1)-S36*2,shims!$E$2:$E$1602,1),1)</f>
        <v>81.099999999999994</v>
      </c>
      <c r="H36">
        <f>INDEX(shims!$A$2:$E$1602,MATCH((INDEX(shims!$A$2:$E$1602,MATCH(H35,shims!$A$2:$A$1602,1),5)/1)-T36*2,shims!$E$2:$E$1602,1),1)</f>
        <v>81.099999999999994</v>
      </c>
      <c r="J36" s="35"/>
      <c r="K36" s="30"/>
      <c r="M36" s="68"/>
      <c r="N36" s="69"/>
      <c r="P36" s="6">
        <f t="shared" ref="P36:P42" si="10">-D20+J36+(J$31*$X36)</f>
        <v>4.6144969453041876E-2</v>
      </c>
      <c r="Q36" s="6">
        <f t="shared" ref="Q36:Q42" si="11">-E20+K36+(K$31*$X36)</f>
        <v>3.9223224035085595E-2</v>
      </c>
      <c r="R36" s="6">
        <f t="shared" ref="R36:R42" si="12">-F20+L36+(L$31*$X36)</f>
        <v>5.0759466398346068E-2</v>
      </c>
      <c r="S36" s="6">
        <f t="shared" ref="S36:S42" si="13">-G20+M36+(M$31*$X36)</f>
        <v>5.7681211816302355E-2</v>
      </c>
      <c r="T36" s="6">
        <f t="shared" ref="T36:T42" si="14">-H20+N36+(N$31*$X36)</f>
        <v>5.7681211816302355E-2</v>
      </c>
      <c r="V36" s="6">
        <f>SUM(P36:T36)+V35+U36</f>
        <v>0.68070011931296892</v>
      </c>
      <c r="W36" s="6">
        <f>B266</f>
        <v>1.2527349375449257</v>
      </c>
      <c r="X36">
        <v>0.65</v>
      </c>
      <c r="Y36" s="6">
        <f>Z53</f>
        <v>0.52</v>
      </c>
      <c r="Z36" s="68">
        <v>0.21</v>
      </c>
      <c r="AA36" s="68">
        <v>2</v>
      </c>
      <c r="AB36" s="68"/>
    </row>
    <row r="37" spans="3:28" x14ac:dyDescent="0.35">
      <c r="C37" t="s">
        <v>58</v>
      </c>
      <c r="D37">
        <f>INDEX(shims!$A$2:$E$1602,MATCH(INDEX(shims!$A$2:$E$1602,MATCH(D36,shims!$A$2:$A$1602,1),3)-P37,shims!$C$2:$C$1602,1),1)</f>
        <v>107.1</v>
      </c>
      <c r="E37">
        <f>INDEX(shims!$A$2:$E$1602,MATCH(INDEX(shims!$A$2:$E$1602,MATCH(E36,shims!$A$2:$A$1602,1),4)-Q37,shims!$D$2:$D$1602,1),1)</f>
        <v>64.3</v>
      </c>
      <c r="G37">
        <f>INDEX(shims!$A$2:$E$1602,MATCH((INDEX(shims!$A$2:$E$1602,MATCH(G36,shims!$A$2:$A$1602,1),5)/1)-S37*2,shims!$E$2:$E$1602,1),1)</f>
        <v>82.3</v>
      </c>
      <c r="H37">
        <f>INDEX(shims!$A$2:$E$1602,MATCH((INDEX(shims!$A$2:$E$1602,MATCH(H36,shims!$A$2:$A$1602,1),5)/1)-T37*2,shims!$E$2:$E$1602,1),1)</f>
        <v>82.3</v>
      </c>
      <c r="J37" s="35">
        <v>0.16</v>
      </c>
      <c r="K37" s="30"/>
      <c r="M37" s="68"/>
      <c r="N37" s="69"/>
      <c r="P37" s="6">
        <f t="shared" si="10"/>
        <v>0.12893580170880162</v>
      </c>
      <c r="Q37" s="6">
        <f t="shared" si="11"/>
        <v>-2.6404568547518631E-2</v>
      </c>
      <c r="R37" s="6">
        <f t="shared" si="12"/>
        <v>-3.4170618120318227E-2</v>
      </c>
      <c r="S37" s="6">
        <f t="shared" si="13"/>
        <v>-3.8830247863997969E-2</v>
      </c>
      <c r="T37" s="6">
        <f t="shared" si="14"/>
        <v>-3.8830247863997969E-2</v>
      </c>
      <c r="V37" s="6">
        <f t="shared" ref="V37:V42" si="15">SUM(P37:T37)+V36+U37</f>
        <v>0.67140023862593778</v>
      </c>
      <c r="W37" s="6">
        <f>B268</f>
        <v>1.0762264947171329</v>
      </c>
      <c r="X37">
        <v>0.4</v>
      </c>
      <c r="Y37" s="6">
        <f>Z55</f>
        <v>0.35</v>
      </c>
      <c r="Z37" s="68">
        <v>0.23</v>
      </c>
      <c r="AA37" s="68">
        <v>3</v>
      </c>
      <c r="AB37" s="68"/>
    </row>
    <row r="38" spans="3:28" x14ac:dyDescent="0.35">
      <c r="C38" t="s">
        <v>59</v>
      </c>
      <c r="D38">
        <f>INDEX(shims!$A$2:$E$1602,MATCH(INDEX(shims!$A$2:$E$1602,MATCH(D37,shims!$A$2:$A$1602,1),3)-P38,shims!$C$2:$C$1602,1),1)</f>
        <v>87.9</v>
      </c>
      <c r="E38">
        <f>INDEX(shims!$A$2:$E$1602,MATCH(INDEX(shims!$A$2:$E$1602,MATCH(E37,shims!$A$2:$A$1602,1),4)-Q38,shims!$D$2:$D$1602,1),1)</f>
        <v>67.599999999999994</v>
      </c>
      <c r="G38">
        <f>INDEX(shims!$A$2:$E$1602,MATCH((INDEX(shims!$A$2:$E$1602,MATCH(G37,shims!$A$2:$A$1602,1),5)/1)-S38*2,shims!$E$2:$E$1602,1),1)</f>
        <v>86.5</v>
      </c>
      <c r="H38">
        <f>INDEX(shims!$A$2:$E$1602,MATCH((INDEX(shims!$A$2:$E$1602,MATCH(H37,shims!$A$2:$A$1602,1),5)/1)-T38*2,shims!$E$2:$E$1602,1),1)</f>
        <v>86.5</v>
      </c>
      <c r="J38" s="35">
        <f>0.18+0.16+0.17</f>
        <v>0.51</v>
      </c>
      <c r="K38" s="30"/>
      <c r="M38" s="68"/>
      <c r="N38" s="69"/>
      <c r="P38" s="6">
        <f t="shared" si="10"/>
        <v>0.40554130629595758</v>
      </c>
      <c r="Q38" s="6">
        <f t="shared" si="11"/>
        <v>-8.8789889648436066E-2</v>
      </c>
      <c r="R38" s="6">
        <f t="shared" si="12"/>
        <v>-0.11490456307444667</v>
      </c>
      <c r="S38" s="6">
        <f t="shared" si="13"/>
        <v>-0.13057336713005302</v>
      </c>
      <c r="T38" s="6">
        <f t="shared" si="14"/>
        <v>-0.13057336713005302</v>
      </c>
      <c r="V38" s="6">
        <f t="shared" si="15"/>
        <v>0.6121003579389066</v>
      </c>
      <c r="W38" s="6">
        <f>B270</f>
        <v>1.1628447608940657</v>
      </c>
      <c r="X38">
        <v>0</v>
      </c>
      <c r="Y38">
        <f>Z57</f>
        <v>0.35</v>
      </c>
      <c r="Z38" s="68">
        <v>0.25</v>
      </c>
      <c r="AA38" s="68">
        <v>5</v>
      </c>
      <c r="AB38" s="68"/>
    </row>
    <row r="39" spans="3:28" x14ac:dyDescent="0.35">
      <c r="C39" t="s">
        <v>60</v>
      </c>
      <c r="D39">
        <f>INDEX(shims!$A$2:$E$1602,MATCH(INDEX(shims!$A$2:$E$1602,MATCH(D38,shims!$A$2:$A$1602,1),3)-P39,shims!$C$2:$C$1602,1),1)</f>
        <v>87.5</v>
      </c>
      <c r="E39">
        <f>INDEX(shims!$A$2:$E$1602,MATCH(INDEX(shims!$A$2:$E$1602,MATCH(E38,shims!$A$2:$A$1602,1),4)-Q39,shims!$D$2:$D$1602,1),1)</f>
        <v>72.5</v>
      </c>
      <c r="G39">
        <f>INDEX(shims!$A$2:$E$1602,MATCH((INDEX(shims!$A$2:$E$1602,MATCH(G38,shims!$A$2:$A$1602,1),5)/1)-S39*2,shims!$E$2:$E$1602,1),1)</f>
        <v>77</v>
      </c>
      <c r="H39">
        <f>INDEX(shims!$A$2:$E$1602,MATCH((INDEX(shims!$A$2:$E$1602,MATCH(H38,shims!$A$2:$A$1602,1),5)/1)-T39*2,shims!$E$2:$E$1602,1),1)</f>
        <v>83.8</v>
      </c>
      <c r="J39" s="35">
        <v>0.16</v>
      </c>
      <c r="K39" s="30"/>
      <c r="M39" s="68">
        <f>0.24+0.25</f>
        <v>0.49</v>
      </c>
      <c r="N39" s="69">
        <f>0.27</f>
        <v>0.27</v>
      </c>
      <c r="P39" s="6">
        <f t="shared" si="10"/>
        <v>9.669746662930051E-3</v>
      </c>
      <c r="Q39" s="6">
        <f t="shared" si="11"/>
        <v>-0.12778071533650948</v>
      </c>
      <c r="R39" s="6">
        <f t="shared" si="12"/>
        <v>-0.16536327867077694</v>
      </c>
      <c r="S39" s="6">
        <f t="shared" si="13"/>
        <v>0.30208718332866258</v>
      </c>
      <c r="T39" s="6">
        <f t="shared" si="14"/>
        <v>8.2087183328662591E-2</v>
      </c>
      <c r="V39" s="6">
        <f t="shared" si="15"/>
        <v>0.71280047725187545</v>
      </c>
      <c r="W39" s="6">
        <f>B272</f>
        <v>0.75407563330337368</v>
      </c>
      <c r="X39">
        <v>-0.25</v>
      </c>
      <c r="Y39">
        <f>Z59</f>
        <v>0.13</v>
      </c>
      <c r="Z39" s="68">
        <v>0.24</v>
      </c>
      <c r="AA39" s="68">
        <v>6</v>
      </c>
      <c r="AB39" s="68"/>
    </row>
    <row r="40" spans="3:28" x14ac:dyDescent="0.35">
      <c r="C40" t="s">
        <v>61</v>
      </c>
      <c r="D40">
        <f>INDEX(shims!$A$2:$E$1602,MATCH(INDEX(shims!$A$2:$E$1602,MATCH(D39,shims!$A$2:$A$1602,1),3)-P40,shims!$C$2:$C$1602,1),1)</f>
        <v>90.6</v>
      </c>
      <c r="E40">
        <f>INDEX(shims!$A$2:$E$1602,MATCH(INDEX(shims!$A$2:$E$1602,MATCH(E39,shims!$A$2:$A$1602,1),4)-Q40,shims!$D$2:$D$1602,1),1)</f>
        <v>80</v>
      </c>
      <c r="G40">
        <f>INDEX(shims!$A$2:$E$1602,MATCH((INDEX(shims!$A$2:$E$1602,MATCH(G39,shims!$A$2:$A$1602,1),5)/1)-S40*2,shims!$E$2:$E$1602,1),1)</f>
        <v>72.099999999999994</v>
      </c>
      <c r="H40">
        <f>INDEX(shims!$A$2:$E$1602,MATCH((INDEX(shims!$A$2:$E$1602,MATCH(H39,shims!$A$2:$A$1602,1),5)/1)-T40*2,shims!$E$2:$E$1602,1),1)</f>
        <v>77.099999999999994</v>
      </c>
      <c r="J40" s="35">
        <v>0.14000000000000001</v>
      </c>
      <c r="K40" s="30"/>
      <c r="M40" s="68">
        <f>0.23+0.21</f>
        <v>0.44</v>
      </c>
      <c r="N40" s="69">
        <f>0.26+0.23</f>
        <v>0.49</v>
      </c>
      <c r="P40" s="6">
        <f t="shared" si="10"/>
        <v>-7.8220161593950677E-2</v>
      </c>
      <c r="Q40" s="6">
        <f t="shared" si="11"/>
        <v>-0.18548713735485808</v>
      </c>
      <c r="R40" s="6">
        <f t="shared" si="12"/>
        <v>-0.24004217775334574</v>
      </c>
      <c r="S40" s="6">
        <f t="shared" si="13"/>
        <v>0.16722479800756165</v>
      </c>
      <c r="T40" s="6">
        <f t="shared" si="14"/>
        <v>0.21722479800756164</v>
      </c>
      <c r="V40" s="6">
        <f t="shared" si="15"/>
        <v>0.59350059656484433</v>
      </c>
      <c r="W40" s="6">
        <f>B274</f>
        <v>1.0010374976058016</v>
      </c>
      <c r="X40">
        <v>-0.62</v>
      </c>
      <c r="Y40">
        <f>Z61</f>
        <v>-0.27</v>
      </c>
      <c r="Z40" s="69">
        <v>0.17</v>
      </c>
      <c r="AA40" s="69">
        <v>1</v>
      </c>
      <c r="AB40" s="69"/>
    </row>
    <row r="41" spans="3:28" x14ac:dyDescent="0.35">
      <c r="C41" t="s">
        <v>62</v>
      </c>
      <c r="D41">
        <f>INDEX(shims!$A$2:$E$1602,MATCH(INDEX(shims!$A$2:$E$1602,MATCH(D40,shims!$A$2:$A$1602,1),3)-P41,shims!$C$2:$C$1602,1),1)</f>
        <v>102.7</v>
      </c>
      <c r="E41">
        <f>INDEX(shims!$A$2:$E$1602,MATCH(INDEX(shims!$A$2:$E$1602,MATCH(E40,shims!$A$2:$A$1602,1),4)-Q41,shims!$D$2:$D$1602,1),1)</f>
        <v>72.3</v>
      </c>
      <c r="G41">
        <f>INDEX(shims!$A$2:$E$1602,MATCH((INDEX(shims!$A$2:$E$1602,MATCH(G40,shims!$A$2:$A$1602,1),5)/1)-S41*2,shims!$E$2:$E$1602,1),1)</f>
        <v>76.3</v>
      </c>
      <c r="H41">
        <f>INDEX(shims!$A$2:$E$1602,MATCH((INDEX(shims!$A$2:$E$1602,MATCH(H40,shims!$A$2:$A$1602,1),5)/1)-T41*2,shims!$E$2:$E$1602,1),1)</f>
        <v>75.8</v>
      </c>
      <c r="J41" s="35"/>
      <c r="K41" s="30">
        <f>0.2+0.21</f>
        <v>0.41000000000000003</v>
      </c>
      <c r="M41" s="68">
        <f>0.18</f>
        <v>0.18</v>
      </c>
      <c r="N41" s="69">
        <f>0.2+0.17</f>
        <v>0.37</v>
      </c>
      <c r="P41" s="6">
        <f t="shared" si="10"/>
        <v>-0.26225685884165711</v>
      </c>
      <c r="Q41" s="6">
        <f t="shared" si="11"/>
        <v>0.1870816699845915</v>
      </c>
      <c r="R41" s="6">
        <f t="shared" si="12"/>
        <v>-0.28848254472582285</v>
      </c>
      <c r="S41" s="6">
        <f t="shared" si="13"/>
        <v>-0.14782107355207139</v>
      </c>
      <c r="T41" s="6">
        <f t="shared" si="14"/>
        <v>4.2178926447928616E-2</v>
      </c>
      <c r="V41" s="6">
        <f t="shared" si="15"/>
        <v>0.12420071587781312</v>
      </c>
      <c r="W41" s="6">
        <f>B276</f>
        <v>1.2400223512069948</v>
      </c>
      <c r="X41">
        <v>-0.86</v>
      </c>
      <c r="Y41">
        <f>Z63</f>
        <v>-0.71</v>
      </c>
      <c r="Z41" s="69">
        <v>0.2</v>
      </c>
      <c r="AA41" s="69">
        <v>2</v>
      </c>
      <c r="AB41" s="69"/>
    </row>
    <row r="42" spans="3:28" x14ac:dyDescent="0.35">
      <c r="C42" t="s">
        <v>63</v>
      </c>
      <c r="D42">
        <f>INDEX(shims!$A$2:$E$1602,MATCH(INDEX(shims!$A$2:$E$1602,MATCH(D41,shims!$A$2:$A$1602,1),3)-P42,shims!$C$2:$C$1602,1),1)</f>
        <v>118</v>
      </c>
      <c r="E42">
        <f>INDEX(shims!$A$2:$E$1602,MATCH(INDEX(shims!$A$2:$E$1602,MATCH(E41,shims!$A$2:$A$1602,1),4)-Q42,shims!$D$2:$D$1602,1),1)</f>
        <v>72.7</v>
      </c>
      <c r="G42">
        <f>INDEX(shims!$A$2:$E$1602,MATCH((INDEX(shims!$A$2:$E$1602,MATCH(G41,shims!$A$2:$A$1602,1),5)/1)-S42*2,shims!$E$2:$E$1602,1),1)</f>
        <v>85.4</v>
      </c>
      <c r="H42">
        <f>INDEX(shims!$A$2:$E$1602,MATCH((INDEX(shims!$A$2:$E$1602,MATCH(H41,shims!$A$2:$A$1602,1),5)/1)-T42*2,shims!$E$2:$E$1602,1),1)</f>
        <v>84.8</v>
      </c>
      <c r="J42" s="35"/>
      <c r="K42" s="30">
        <v>0.19</v>
      </c>
      <c r="M42" s="68"/>
      <c r="N42" s="69"/>
      <c r="P42" s="6">
        <f t="shared" si="10"/>
        <v>-0.23571558538413132</v>
      </c>
      <c r="Q42" s="6">
        <f t="shared" si="11"/>
        <v>-1.0358247576511603E-2</v>
      </c>
      <c r="R42" s="6">
        <f t="shared" si="12"/>
        <v>-0.25928714392254443</v>
      </c>
      <c r="S42" s="6">
        <f t="shared" si="13"/>
        <v>-0.29464448173016411</v>
      </c>
      <c r="T42" s="6">
        <f t="shared" si="14"/>
        <v>-0.29464448173016411</v>
      </c>
      <c r="V42" s="6">
        <f t="shared" si="15"/>
        <v>-0.97044922446570236</v>
      </c>
      <c r="W42" s="6">
        <f>B278</f>
        <v>1.0575286479023349</v>
      </c>
      <c r="X42">
        <v>-1</v>
      </c>
      <c r="Y42">
        <f>Z65</f>
        <v>-1.2</v>
      </c>
      <c r="Z42" s="69">
        <v>0.23</v>
      </c>
      <c r="AA42" s="69">
        <v>3</v>
      </c>
      <c r="AB42" s="69"/>
    </row>
    <row r="43" spans="3:28" x14ac:dyDescent="0.35">
      <c r="Z43" s="69">
        <v>0.26</v>
      </c>
      <c r="AA43" s="69">
        <v>5</v>
      </c>
      <c r="AB43" s="69"/>
    </row>
    <row r="44" spans="3:28" x14ac:dyDescent="0.35">
      <c r="Z44" s="69">
        <v>0.27</v>
      </c>
      <c r="AA44" s="69">
        <v>6</v>
      </c>
      <c r="AB44" s="69"/>
    </row>
    <row r="45" spans="3:28" x14ac:dyDescent="0.35">
      <c r="C45" t="s">
        <v>55</v>
      </c>
      <c r="D45">
        <f>MROUND(D34,3.75)</f>
        <v>127.5</v>
      </c>
      <c r="E45">
        <f>MROUND(E34,3.75)</f>
        <v>67.5</v>
      </c>
      <c r="G45">
        <f>MROUND(G34,3.75)</f>
        <v>86.25</v>
      </c>
      <c r="H45">
        <f>MROUND(H34,3.75)</f>
        <v>86.25</v>
      </c>
      <c r="J45" s="58">
        <v>127.5</v>
      </c>
      <c r="K45" s="58">
        <v>67.5</v>
      </c>
      <c r="L45" s="58">
        <v>86.25</v>
      </c>
      <c r="M45" s="58">
        <v>86.25</v>
      </c>
      <c r="V45" t="s">
        <v>126</v>
      </c>
      <c r="X45" t="s">
        <v>127</v>
      </c>
      <c r="Z45" s="59">
        <f>AVERAGE(Z23:Z44)</f>
        <v>0.19681818181818181</v>
      </c>
    </row>
    <row r="46" spans="3:28" x14ac:dyDescent="0.35">
      <c r="C46" t="s">
        <v>56</v>
      </c>
      <c r="D46">
        <f t="shared" ref="D46:D53" si="16">MROUND(D35,3.75)</f>
        <v>120</v>
      </c>
      <c r="E46">
        <f t="shared" ref="E46:E53" si="17">MROUND(E35,3.75)</f>
        <v>63.75</v>
      </c>
      <c r="G46">
        <f t="shared" ref="G46:H46" si="18">MROUND(G35,3.75)</f>
        <v>82.5</v>
      </c>
      <c r="H46">
        <f t="shared" si="18"/>
        <v>82.5</v>
      </c>
      <c r="J46" s="58">
        <v>120</v>
      </c>
      <c r="K46" s="58">
        <v>63.75</v>
      </c>
      <c r="L46" s="58">
        <v>82.5</v>
      </c>
      <c r="M46" s="58">
        <v>82.5</v>
      </c>
      <c r="V46">
        <v>3</v>
      </c>
      <c r="W46">
        <v>0.85</v>
      </c>
      <c r="X46">
        <v>0.97</v>
      </c>
    </row>
    <row r="47" spans="3:28" x14ac:dyDescent="0.35">
      <c r="C47" t="s">
        <v>57</v>
      </c>
      <c r="D47">
        <f t="shared" si="16"/>
        <v>116.25</v>
      </c>
      <c r="E47">
        <f t="shared" si="17"/>
        <v>63.75</v>
      </c>
      <c r="G47">
        <f t="shared" ref="G47:H47" si="19">MROUND(G36,3.75)</f>
        <v>82.5</v>
      </c>
      <c r="H47">
        <f t="shared" si="19"/>
        <v>82.5</v>
      </c>
      <c r="J47" s="58">
        <v>120</v>
      </c>
      <c r="K47" s="58">
        <v>63.75</v>
      </c>
      <c r="L47" s="58">
        <v>82.5</v>
      </c>
      <c r="M47" s="58">
        <v>82.5</v>
      </c>
      <c r="V47">
        <v>10</v>
      </c>
      <c r="W47">
        <v>0.53</v>
      </c>
      <c r="X47">
        <v>0.53</v>
      </c>
      <c r="Z47" s="71">
        <v>-0.2</v>
      </c>
    </row>
    <row r="48" spans="3:28" x14ac:dyDescent="0.35">
      <c r="C48" t="s">
        <v>58</v>
      </c>
      <c r="D48">
        <f t="shared" si="16"/>
        <v>108.75</v>
      </c>
      <c r="E48">
        <f t="shared" si="17"/>
        <v>63.75</v>
      </c>
      <c r="G48">
        <f t="shared" ref="G48:H48" si="20">MROUND(G37,3.75)</f>
        <v>82.5</v>
      </c>
      <c r="H48">
        <f t="shared" si="20"/>
        <v>82.5</v>
      </c>
      <c r="J48" s="58">
        <v>108.75</v>
      </c>
      <c r="K48" s="58">
        <v>63.75</v>
      </c>
      <c r="L48" s="58">
        <v>82.5</v>
      </c>
      <c r="M48" s="58">
        <v>82.5</v>
      </c>
      <c r="V48">
        <v>20</v>
      </c>
      <c r="W48">
        <v>0.33</v>
      </c>
      <c r="X48">
        <v>0.33</v>
      </c>
      <c r="Z48" s="71">
        <v>-5.01</v>
      </c>
    </row>
    <row r="49" spans="1:26" x14ac:dyDescent="0.35">
      <c r="C49" t="s">
        <v>59</v>
      </c>
      <c r="D49">
        <f t="shared" si="16"/>
        <v>86.25</v>
      </c>
      <c r="E49">
        <f t="shared" si="17"/>
        <v>67.5</v>
      </c>
      <c r="G49">
        <f t="shared" ref="G49:H49" si="21">MROUND(G38,3.75)</f>
        <v>86.25</v>
      </c>
      <c r="H49">
        <f t="shared" si="21"/>
        <v>86.25</v>
      </c>
      <c r="J49" s="58">
        <v>90</v>
      </c>
      <c r="K49" s="58">
        <v>67.5</v>
      </c>
      <c r="L49" s="58">
        <v>86.25</v>
      </c>
      <c r="M49" s="58">
        <v>86.25</v>
      </c>
      <c r="V49">
        <v>30</v>
      </c>
      <c r="W49">
        <v>0.17</v>
      </c>
      <c r="X49">
        <v>-0.01</v>
      </c>
      <c r="Z49" s="71">
        <v>0.98</v>
      </c>
    </row>
    <row r="50" spans="1:26" x14ac:dyDescent="0.35">
      <c r="C50" t="s">
        <v>60</v>
      </c>
      <c r="D50">
        <f t="shared" si="16"/>
        <v>86.25</v>
      </c>
      <c r="E50">
        <f t="shared" si="17"/>
        <v>71.25</v>
      </c>
      <c r="G50">
        <f t="shared" ref="G50:H50" si="22">MROUND(G39,3.75)</f>
        <v>78.75</v>
      </c>
      <c r="H50">
        <f t="shared" si="22"/>
        <v>82.5</v>
      </c>
      <c r="J50" s="58">
        <v>90</v>
      </c>
      <c r="K50" s="58">
        <v>75</v>
      </c>
      <c r="L50" s="58">
        <v>78.75</v>
      </c>
      <c r="M50" s="58">
        <v>86.25</v>
      </c>
      <c r="V50">
        <v>40</v>
      </c>
      <c r="W50">
        <v>0</v>
      </c>
      <c r="X50">
        <v>0.09</v>
      </c>
      <c r="Z50" s="71">
        <v>1.1399999999999999</v>
      </c>
    </row>
    <row r="51" spans="1:26" x14ac:dyDescent="0.35">
      <c r="C51" t="s">
        <v>61</v>
      </c>
      <c r="D51">
        <f t="shared" si="16"/>
        <v>90</v>
      </c>
      <c r="E51">
        <f t="shared" si="17"/>
        <v>78.75</v>
      </c>
      <c r="G51">
        <f t="shared" ref="G51:H51" si="23">MROUND(G40,3.75)</f>
        <v>71.25</v>
      </c>
      <c r="H51">
        <f t="shared" si="23"/>
        <v>78.75</v>
      </c>
      <c r="J51" s="58">
        <v>93.75</v>
      </c>
      <c r="K51" s="58">
        <v>82.5</v>
      </c>
      <c r="L51" s="58">
        <v>75</v>
      </c>
      <c r="M51" s="58">
        <v>78.75</v>
      </c>
      <c r="V51">
        <v>50</v>
      </c>
      <c r="W51">
        <v>-0.17</v>
      </c>
      <c r="X51">
        <v>-0.04</v>
      </c>
      <c r="Z51" s="6">
        <v>0.44</v>
      </c>
    </row>
    <row r="52" spans="1:26" x14ac:dyDescent="0.35">
      <c r="C52" t="s">
        <v>62</v>
      </c>
      <c r="D52">
        <f t="shared" si="16"/>
        <v>101.25</v>
      </c>
      <c r="E52">
        <f t="shared" si="17"/>
        <v>71.25</v>
      </c>
      <c r="G52">
        <f t="shared" ref="G52:H52" si="24">MROUND(G41,3.75)</f>
        <v>75</v>
      </c>
      <c r="H52">
        <f t="shared" si="24"/>
        <v>75</v>
      </c>
      <c r="J52" s="58">
        <v>105</v>
      </c>
      <c r="K52" s="58">
        <v>75</v>
      </c>
      <c r="L52" s="58">
        <v>78.75</v>
      </c>
      <c r="M52" s="58">
        <v>78.75</v>
      </c>
      <c r="V52">
        <v>60</v>
      </c>
      <c r="W52">
        <v>-0.38</v>
      </c>
      <c r="X52">
        <v>-0.05</v>
      </c>
      <c r="Z52" s="6">
        <v>0.47</v>
      </c>
    </row>
    <row r="53" spans="1:26" x14ac:dyDescent="0.35">
      <c r="C53" t="s">
        <v>63</v>
      </c>
      <c r="D53">
        <f t="shared" si="16"/>
        <v>116.25</v>
      </c>
      <c r="E53">
        <f t="shared" si="17"/>
        <v>71.25</v>
      </c>
      <c r="G53">
        <f t="shared" ref="G53:H53" si="25">MROUND(G42,3.75)</f>
        <v>86.25</v>
      </c>
      <c r="H53">
        <f t="shared" si="25"/>
        <v>86.25</v>
      </c>
      <c r="J53" s="58">
        <v>120</v>
      </c>
      <c r="K53" s="58">
        <v>75</v>
      </c>
      <c r="L53" s="58">
        <v>86.25</v>
      </c>
      <c r="M53" s="58">
        <v>86.25</v>
      </c>
      <c r="V53">
        <v>65</v>
      </c>
      <c r="W53">
        <v>-0.52</v>
      </c>
      <c r="X53">
        <v>-0.52</v>
      </c>
      <c r="Z53" s="6">
        <v>0.52</v>
      </c>
    </row>
    <row r="54" spans="1:26" x14ac:dyDescent="0.35">
      <c r="Z54" s="6">
        <v>0.08</v>
      </c>
    </row>
    <row r="55" spans="1:26" x14ac:dyDescent="0.35">
      <c r="Z55">
        <v>0.35</v>
      </c>
    </row>
    <row r="56" spans="1:26" x14ac:dyDescent="0.35">
      <c r="Z56">
        <v>-0.12</v>
      </c>
    </row>
    <row r="57" spans="1:26" x14ac:dyDescent="0.35">
      <c r="B57">
        <f>SUM(F57:U57)</f>
        <v>21</v>
      </c>
      <c r="F57">
        <f>COUNTIF(F63:F80,"=trouble")</f>
        <v>14</v>
      </c>
      <c r="I57">
        <f>COUNTIF(I63:I80,"=trouble")</f>
        <v>0</v>
      </c>
      <c r="L57">
        <f>COUNTIF(L63:L80,"=trouble")</f>
        <v>7</v>
      </c>
      <c r="O57">
        <f>COUNTIF(O63:O80,"=trouble")</f>
        <v>0</v>
      </c>
      <c r="R57">
        <f>COUNTIF(R63:R80,"=trouble")</f>
        <v>0</v>
      </c>
      <c r="U57">
        <f>COUNTIF(U63:U80,"=trouble")</f>
        <v>0</v>
      </c>
      <c r="Z57">
        <v>0.35</v>
      </c>
    </row>
    <row r="58" spans="1:26" x14ac:dyDescent="0.35">
      <c r="G58" t="s">
        <v>17</v>
      </c>
      <c r="J58" t="s">
        <v>18</v>
      </c>
      <c r="M58" t="s">
        <v>19</v>
      </c>
      <c r="P58" t="s">
        <v>20</v>
      </c>
      <c r="S58" t="s">
        <v>21</v>
      </c>
      <c r="Z58">
        <v>-0.22</v>
      </c>
    </row>
    <row r="59" spans="1:26" x14ac:dyDescent="0.35">
      <c r="B59" t="s">
        <v>102</v>
      </c>
      <c r="G59">
        <v>21</v>
      </c>
      <c r="J59">
        <v>17</v>
      </c>
      <c r="M59">
        <v>25</v>
      </c>
      <c r="P59">
        <v>26</v>
      </c>
      <c r="S59">
        <v>28</v>
      </c>
      <c r="Z59">
        <v>0.13</v>
      </c>
    </row>
    <row r="60" spans="1:26" x14ac:dyDescent="0.35">
      <c r="C60" t="s">
        <v>103</v>
      </c>
      <c r="G60">
        <v>17</v>
      </c>
      <c r="H60" t="s">
        <v>113</v>
      </c>
      <c r="J60">
        <v>16</v>
      </c>
      <c r="M60">
        <v>19</v>
      </c>
      <c r="P60">
        <v>22</v>
      </c>
      <c r="S60">
        <v>22</v>
      </c>
      <c r="Z60">
        <v>-0.65</v>
      </c>
    </row>
    <row r="61" spans="1:26" x14ac:dyDescent="0.35">
      <c r="B61">
        <v>1.03922</v>
      </c>
      <c r="C61" t="s">
        <v>103</v>
      </c>
      <c r="D61" t="s">
        <v>104</v>
      </c>
      <c r="E61" s="58">
        <v>-0.2</v>
      </c>
      <c r="G61" s="58">
        <v>16.07</v>
      </c>
      <c r="H61" s="66">
        <f>(G61-G$60)/(G$59-G$60)</f>
        <v>-0.23249999999999993</v>
      </c>
      <c r="I61" t="str">
        <f>IF(OR(G61&lt;G$60,G61&gt;G$59),"trouble","good")</f>
        <v>trouble</v>
      </c>
      <c r="J61" s="58">
        <v>17.63</v>
      </c>
      <c r="K61" s="66">
        <f>(J61-J$60)/(J$59-J$60)</f>
        <v>1.629999999999999</v>
      </c>
      <c r="L61" t="str">
        <f t="shared" ref="L61:L80" si="26">IF(OR(J61&lt;J$60,J61&gt;J$59),"trouble","good")</f>
        <v>trouble</v>
      </c>
      <c r="M61" s="58">
        <v>26.8</v>
      </c>
      <c r="N61" s="66">
        <f>(M61-M$60)/(M$59-M$60)</f>
        <v>1.3</v>
      </c>
      <c r="O61" t="str">
        <f t="shared" ref="O61:O80" si="27">IF(OR(M61&lt;M$60,M61&gt;M$59),"trouble","good")</f>
        <v>trouble</v>
      </c>
      <c r="P61" s="58">
        <v>21.97</v>
      </c>
      <c r="Q61" s="66">
        <f>(P61-P$60)/(P$59-P$60)</f>
        <v>-7.5000000000002842E-3</v>
      </c>
      <c r="R61" t="str">
        <f t="shared" ref="R61:R80" si="28">IF(OR(P61&lt;P$60,P61&gt;P$59),"trouble","good")</f>
        <v>trouble</v>
      </c>
      <c r="S61" s="58">
        <v>22.86</v>
      </c>
      <c r="T61" s="66">
        <f>(S61-S$60)/(S$59-S$60)</f>
        <v>0.14333333333333323</v>
      </c>
      <c r="U61" t="str">
        <f t="shared" ref="U61:U80" si="29">IF(OR(S61&lt;S$60,S61&gt;S$59),"trouble","good")</f>
        <v>good</v>
      </c>
      <c r="Z61">
        <v>-0.27</v>
      </c>
    </row>
    <row r="62" spans="1:26" x14ac:dyDescent="0.35">
      <c r="A62">
        <v>1.037639</v>
      </c>
      <c r="B62" s="65">
        <v>1.0376399999999999</v>
      </c>
      <c r="C62" s="3">
        <f t="shared" ref="C62:C81" si="30">(B62-$B$61)/(B62*B61*0.0075)</f>
        <v>-0.19536268808919449</v>
      </c>
      <c r="D62" t="s">
        <v>104</v>
      </c>
      <c r="E62" s="58">
        <v>-5.01</v>
      </c>
      <c r="G62" s="58">
        <v>16.12</v>
      </c>
      <c r="H62" s="66">
        <f t="shared" ref="H62:H105" si="31">(G62-G$60)/(G$59-G$60)</f>
        <v>-0.21999999999999975</v>
      </c>
      <c r="I62" t="str">
        <f t="shared" ref="I62:I80" si="32">IF(OR(G62&lt;$G$60,G62&gt;$G$59),"trouble","good")</f>
        <v>trouble</v>
      </c>
      <c r="J62" s="58">
        <v>17.68</v>
      </c>
      <c r="K62" s="66">
        <f t="shared" ref="K62:K105" si="33">(J62-J$60)/(J$59-J$60)</f>
        <v>1.6799999999999997</v>
      </c>
      <c r="L62" t="str">
        <f t="shared" si="26"/>
        <v>trouble</v>
      </c>
      <c r="M62" s="58">
        <v>26.78</v>
      </c>
      <c r="N62" s="66">
        <f t="shared" ref="N62:N105" si="34">(M62-M$60)/(M$59-M$60)</f>
        <v>1.2966666666666669</v>
      </c>
      <c r="O62" t="str">
        <f t="shared" si="27"/>
        <v>trouble</v>
      </c>
      <c r="P62" s="58">
        <v>21.91</v>
      </c>
      <c r="Q62" s="66">
        <f t="shared" ref="Q62:Q105" si="35">(P62-P$60)/(P$59-P$60)</f>
        <v>-2.2499999999999964E-2</v>
      </c>
      <c r="R62" t="str">
        <f t="shared" si="28"/>
        <v>trouble</v>
      </c>
      <c r="S62" s="58">
        <v>22.82</v>
      </c>
      <c r="T62" s="66">
        <f t="shared" ref="T62:T105" si="36">(S62-S$60)/(S$59-S$60)</f>
        <v>0.13666666666666671</v>
      </c>
      <c r="U62" t="str">
        <f t="shared" si="29"/>
        <v>good</v>
      </c>
      <c r="Z62">
        <v>-1.28</v>
      </c>
    </row>
    <row r="63" spans="1:26" x14ac:dyDescent="0.35">
      <c r="A63">
        <v>1.0001629999999999</v>
      </c>
      <c r="B63" s="65">
        <v>1.0001599999999999</v>
      </c>
      <c r="C63" s="3">
        <f t="shared" si="30"/>
        <v>-5.0182788378469265</v>
      </c>
      <c r="D63">
        <v>1</v>
      </c>
      <c r="E63" s="58">
        <v>1.1200000000000001</v>
      </c>
      <c r="F63" t="str">
        <f t="shared" ref="F63:F80" si="37">IF(OR(E63&lt;-1,E63&gt;1),"trouble","good")</f>
        <v>trouble</v>
      </c>
      <c r="G63" s="58">
        <v>19.12</v>
      </c>
      <c r="H63" s="66">
        <f t="shared" si="31"/>
        <v>0.53000000000000025</v>
      </c>
      <c r="I63" t="str">
        <f t="shared" si="32"/>
        <v>good</v>
      </c>
      <c r="J63" s="58">
        <v>16.190000000000001</v>
      </c>
      <c r="K63" s="66">
        <f t="shared" si="33"/>
        <v>0.19000000000000128</v>
      </c>
      <c r="L63" t="str">
        <f t="shared" si="26"/>
        <v>good</v>
      </c>
      <c r="M63" s="58">
        <v>23.14</v>
      </c>
      <c r="N63" s="66">
        <f t="shared" si="34"/>
        <v>0.69000000000000006</v>
      </c>
      <c r="O63" t="str">
        <f t="shared" si="27"/>
        <v>good</v>
      </c>
      <c r="P63" s="58">
        <v>23.11</v>
      </c>
      <c r="Q63" s="66">
        <f t="shared" si="35"/>
        <v>0.27749999999999986</v>
      </c>
      <c r="R63" t="str">
        <f t="shared" si="28"/>
        <v>good</v>
      </c>
      <c r="S63" s="58">
        <v>23.7</v>
      </c>
      <c r="T63" s="66">
        <f t="shared" si="36"/>
        <v>0.28333333333333321</v>
      </c>
      <c r="U63" t="str">
        <f t="shared" si="29"/>
        <v>good</v>
      </c>
      <c r="Z63">
        <v>-0.71</v>
      </c>
    </row>
    <row r="64" spans="1:26" x14ac:dyDescent="0.35">
      <c r="A64">
        <v>1.047215</v>
      </c>
      <c r="B64" s="65">
        <v>1.04834</v>
      </c>
      <c r="C64" s="3">
        <f t="shared" si="30"/>
        <v>1.1597434717025223</v>
      </c>
      <c r="D64">
        <v>1</v>
      </c>
      <c r="E64" s="58">
        <v>1.28</v>
      </c>
      <c r="F64" t="str">
        <f t="shared" si="37"/>
        <v>trouble</v>
      </c>
      <c r="G64" s="58">
        <v>19</v>
      </c>
      <c r="H64" s="66">
        <f t="shared" si="31"/>
        <v>0.5</v>
      </c>
      <c r="I64" t="str">
        <f t="shared" si="32"/>
        <v>good</v>
      </c>
      <c r="J64" s="58">
        <v>16.37</v>
      </c>
      <c r="K64" s="66">
        <f t="shared" si="33"/>
        <v>0.37000000000000099</v>
      </c>
      <c r="L64" t="str">
        <f t="shared" si="26"/>
        <v>good</v>
      </c>
      <c r="M64" s="58">
        <v>23.28</v>
      </c>
      <c r="N64" s="66">
        <f t="shared" si="34"/>
        <v>0.71333333333333349</v>
      </c>
      <c r="O64" t="str">
        <f t="shared" si="27"/>
        <v>good</v>
      </c>
      <c r="P64" s="58">
        <v>23</v>
      </c>
      <c r="Q64" s="66">
        <f t="shared" si="35"/>
        <v>0.25</v>
      </c>
      <c r="R64" t="str">
        <f t="shared" si="28"/>
        <v>good</v>
      </c>
      <c r="S64" s="58">
        <v>23.61</v>
      </c>
      <c r="T64" s="66">
        <f t="shared" si="36"/>
        <v>0.26833333333333326</v>
      </c>
      <c r="U64" t="str">
        <f t="shared" si="29"/>
        <v>good</v>
      </c>
      <c r="Z64">
        <v>-1.93</v>
      </c>
    </row>
    <row r="65" spans="1:26" x14ac:dyDescent="0.35">
      <c r="A65">
        <v>1.0485439999999999</v>
      </c>
      <c r="B65" s="65">
        <v>1.0496700000000001</v>
      </c>
      <c r="C65" s="3">
        <f t="shared" si="30"/>
        <v>1.2661935157039437</v>
      </c>
      <c r="D65">
        <v>3</v>
      </c>
      <c r="E65" s="58">
        <v>1.1399999999999999</v>
      </c>
      <c r="F65" t="str">
        <f t="shared" si="37"/>
        <v>trouble</v>
      </c>
      <c r="G65" s="58">
        <v>18.36</v>
      </c>
      <c r="H65" s="66">
        <f t="shared" si="31"/>
        <v>0.33999999999999986</v>
      </c>
      <c r="I65" t="str">
        <f t="shared" si="32"/>
        <v>good</v>
      </c>
      <c r="J65" s="58">
        <v>16.489999999999998</v>
      </c>
      <c r="K65" s="66">
        <f t="shared" si="33"/>
        <v>0.48999999999999844</v>
      </c>
      <c r="L65" t="str">
        <f t="shared" si="26"/>
        <v>good</v>
      </c>
      <c r="M65" s="58">
        <v>23.37</v>
      </c>
      <c r="N65" s="66">
        <f t="shared" si="34"/>
        <v>0.7283333333333335</v>
      </c>
      <c r="O65" t="str">
        <f t="shared" si="27"/>
        <v>good</v>
      </c>
      <c r="P65" s="58">
        <v>23.12</v>
      </c>
      <c r="Q65" s="66">
        <f t="shared" si="35"/>
        <v>0.28000000000000025</v>
      </c>
      <c r="R65" t="str">
        <f t="shared" si="28"/>
        <v>good</v>
      </c>
      <c r="S65" s="58">
        <v>23.9</v>
      </c>
      <c r="T65" s="66">
        <f t="shared" si="36"/>
        <v>0.31666666666666643</v>
      </c>
      <c r="U65" t="str">
        <f t="shared" si="29"/>
        <v>good</v>
      </c>
      <c r="Z65">
        <v>-1.2</v>
      </c>
    </row>
    <row r="66" spans="1:26" x14ac:dyDescent="0.35">
      <c r="A66">
        <v>1.049105</v>
      </c>
      <c r="B66" s="65">
        <v>1.0485500000000001</v>
      </c>
      <c r="C66" s="3">
        <f t="shared" si="30"/>
        <v>1.1302602408713571</v>
      </c>
      <c r="D66">
        <v>3</v>
      </c>
      <c r="E66" s="58">
        <v>1.18</v>
      </c>
      <c r="F66" t="str">
        <f t="shared" si="37"/>
        <v>trouble</v>
      </c>
      <c r="G66" s="58">
        <v>18.27</v>
      </c>
      <c r="H66" s="66">
        <f t="shared" si="31"/>
        <v>0.31749999999999989</v>
      </c>
      <c r="I66" t="str">
        <f t="shared" si="32"/>
        <v>good</v>
      </c>
      <c r="J66" s="58">
        <v>16.690000000000001</v>
      </c>
      <c r="K66" s="66">
        <f t="shared" si="33"/>
        <v>0.69000000000000128</v>
      </c>
      <c r="L66" t="str">
        <f t="shared" si="26"/>
        <v>good</v>
      </c>
      <c r="M66" s="58">
        <v>23.48</v>
      </c>
      <c r="N66" s="66">
        <f t="shared" si="34"/>
        <v>0.7466666666666667</v>
      </c>
      <c r="O66" t="str">
        <f t="shared" si="27"/>
        <v>good</v>
      </c>
      <c r="P66" s="58">
        <v>22.99</v>
      </c>
      <c r="Q66" s="66">
        <f t="shared" si="35"/>
        <v>0.24749999999999961</v>
      </c>
      <c r="R66" t="str">
        <f t="shared" si="28"/>
        <v>good</v>
      </c>
      <c r="S66" s="58">
        <v>23.82</v>
      </c>
      <c r="T66" s="66">
        <f t="shared" si="36"/>
        <v>0.3033333333333334</v>
      </c>
      <c r="U66" t="str">
        <f t="shared" si="29"/>
        <v>good</v>
      </c>
      <c r="Z66">
        <v>-1.85</v>
      </c>
    </row>
    <row r="67" spans="1:26" x14ac:dyDescent="0.35">
      <c r="A67">
        <v>1.04945</v>
      </c>
      <c r="B67" s="65">
        <v>1.04888</v>
      </c>
      <c r="C67" s="3">
        <f t="shared" si="30"/>
        <v>1.1711186956039235</v>
      </c>
      <c r="D67">
        <v>10</v>
      </c>
      <c r="E67" s="58">
        <v>1.72</v>
      </c>
      <c r="F67" t="str">
        <f t="shared" si="37"/>
        <v>trouble</v>
      </c>
      <c r="G67" s="58">
        <v>18.649999999999999</v>
      </c>
      <c r="H67" s="66">
        <f t="shared" si="31"/>
        <v>0.41249999999999964</v>
      </c>
      <c r="I67" t="str">
        <f t="shared" si="32"/>
        <v>good</v>
      </c>
      <c r="J67" s="58">
        <v>16.75</v>
      </c>
      <c r="K67" s="66">
        <f t="shared" si="33"/>
        <v>0.75</v>
      </c>
      <c r="L67" t="str">
        <f t="shared" si="26"/>
        <v>good</v>
      </c>
      <c r="M67" s="58">
        <v>23.33</v>
      </c>
      <c r="N67" s="66">
        <f t="shared" si="34"/>
        <v>0.72166666666666635</v>
      </c>
      <c r="O67" t="str">
        <f t="shared" si="27"/>
        <v>good</v>
      </c>
      <c r="P67" s="58">
        <v>22.89</v>
      </c>
      <c r="Q67" s="66">
        <f t="shared" si="35"/>
        <v>0.22250000000000014</v>
      </c>
      <c r="R67" t="str">
        <f t="shared" si="28"/>
        <v>good</v>
      </c>
      <c r="S67" s="58">
        <v>23.62</v>
      </c>
      <c r="T67" s="66">
        <f t="shared" si="36"/>
        <v>0.27000000000000018</v>
      </c>
      <c r="U67" t="str">
        <f t="shared" si="29"/>
        <v>good</v>
      </c>
    </row>
    <row r="68" spans="1:26" x14ac:dyDescent="0.35">
      <c r="A68">
        <v>1.0494669999999999</v>
      </c>
      <c r="B68" s="65">
        <v>1.0533300000000001</v>
      </c>
      <c r="C68" s="3">
        <f t="shared" si="30"/>
        <v>1.7028464662535887</v>
      </c>
      <c r="D68">
        <v>10</v>
      </c>
      <c r="E68" s="58">
        <v>1.31</v>
      </c>
      <c r="F68" t="str">
        <f t="shared" si="37"/>
        <v>trouble</v>
      </c>
      <c r="G68" s="58">
        <v>18.670000000000002</v>
      </c>
      <c r="H68" s="66">
        <f t="shared" si="31"/>
        <v>0.41750000000000043</v>
      </c>
      <c r="I68" t="str">
        <f t="shared" si="32"/>
        <v>good</v>
      </c>
      <c r="J68" s="58">
        <v>16.760000000000002</v>
      </c>
      <c r="K68" s="66">
        <f t="shared" si="33"/>
        <v>0.76000000000000156</v>
      </c>
      <c r="L68" t="str">
        <f t="shared" si="26"/>
        <v>good</v>
      </c>
      <c r="M68" s="58">
        <v>23.27</v>
      </c>
      <c r="N68" s="66">
        <f t="shared" si="34"/>
        <v>0.71166666666666656</v>
      </c>
      <c r="O68" t="str">
        <f t="shared" si="27"/>
        <v>good</v>
      </c>
      <c r="P68" s="58">
        <v>22.91</v>
      </c>
      <c r="Q68" s="66">
        <f t="shared" si="35"/>
        <v>0.22750000000000004</v>
      </c>
      <c r="R68" t="str">
        <f t="shared" si="28"/>
        <v>good</v>
      </c>
      <c r="S68" s="58">
        <v>23.64</v>
      </c>
      <c r="T68" s="66">
        <f t="shared" si="36"/>
        <v>0.27333333333333343</v>
      </c>
      <c r="U68" t="str">
        <f t="shared" si="29"/>
        <v>good</v>
      </c>
    </row>
    <row r="69" spans="1:26" x14ac:dyDescent="0.35">
      <c r="A69">
        <v>1.0460259999999999</v>
      </c>
      <c r="B69" s="65">
        <v>1.0499400000000001</v>
      </c>
      <c r="C69" s="3">
        <f t="shared" si="30"/>
        <v>1.2924227284546517</v>
      </c>
      <c r="D69">
        <v>20</v>
      </c>
      <c r="E69" s="58">
        <v>1.77</v>
      </c>
      <c r="F69" t="str">
        <f t="shared" si="37"/>
        <v>trouble</v>
      </c>
      <c r="G69" s="58">
        <v>17.77</v>
      </c>
      <c r="H69" s="66">
        <f t="shared" si="31"/>
        <v>0.19249999999999989</v>
      </c>
      <c r="I69" t="str">
        <f t="shared" si="32"/>
        <v>good</v>
      </c>
      <c r="J69" s="58">
        <v>16.760000000000002</v>
      </c>
      <c r="K69" s="66">
        <f t="shared" si="33"/>
        <v>0.76000000000000156</v>
      </c>
      <c r="L69" t="str">
        <f t="shared" si="26"/>
        <v>good</v>
      </c>
      <c r="M69" s="58">
        <v>23.06</v>
      </c>
      <c r="N69" s="66">
        <f t="shared" si="34"/>
        <v>0.67666666666666642</v>
      </c>
      <c r="O69" t="str">
        <f t="shared" si="27"/>
        <v>good</v>
      </c>
      <c r="P69" s="58">
        <v>23.36</v>
      </c>
      <c r="Q69" s="66">
        <f t="shared" si="35"/>
        <v>0.33999999999999986</v>
      </c>
      <c r="R69" t="str">
        <f t="shared" si="28"/>
        <v>good</v>
      </c>
      <c r="S69" s="58">
        <v>24.26</v>
      </c>
      <c r="T69" s="66">
        <f t="shared" si="36"/>
        <v>0.37666666666666693</v>
      </c>
      <c r="U69" t="str">
        <f t="shared" si="29"/>
        <v>good</v>
      </c>
    </row>
    <row r="70" spans="1:26" x14ac:dyDescent="0.35">
      <c r="A70">
        <v>1.048011</v>
      </c>
      <c r="B70" s="65">
        <v>1.0537700000000001</v>
      </c>
      <c r="C70" s="3">
        <f t="shared" si="30"/>
        <v>1.7534420527095425</v>
      </c>
      <c r="D70">
        <v>20</v>
      </c>
      <c r="E70" s="58">
        <v>1.36</v>
      </c>
      <c r="F70" t="str">
        <f t="shared" si="37"/>
        <v>trouble</v>
      </c>
      <c r="G70" s="58">
        <v>17.84</v>
      </c>
      <c r="H70" s="66">
        <f t="shared" si="31"/>
        <v>0.20999999999999996</v>
      </c>
      <c r="I70" t="str">
        <f t="shared" si="32"/>
        <v>good</v>
      </c>
      <c r="J70" s="58">
        <v>16.39</v>
      </c>
      <c r="K70" s="66">
        <f t="shared" si="33"/>
        <v>0.39000000000000057</v>
      </c>
      <c r="L70" t="str">
        <f t="shared" si="26"/>
        <v>good</v>
      </c>
      <c r="M70" s="58">
        <v>22.84</v>
      </c>
      <c r="N70" s="66">
        <f t="shared" si="34"/>
        <v>0.64</v>
      </c>
      <c r="O70" t="str">
        <f t="shared" si="27"/>
        <v>good</v>
      </c>
      <c r="P70" s="58">
        <v>23.63</v>
      </c>
      <c r="Q70" s="66">
        <f t="shared" si="35"/>
        <v>0.40749999999999975</v>
      </c>
      <c r="R70" t="str">
        <f t="shared" si="28"/>
        <v>good</v>
      </c>
      <c r="S70" s="58">
        <v>24.49</v>
      </c>
      <c r="T70" s="66">
        <f t="shared" si="36"/>
        <v>0.41499999999999976</v>
      </c>
      <c r="U70" t="str">
        <f t="shared" si="29"/>
        <v>good</v>
      </c>
    </row>
    <row r="71" spans="1:26" x14ac:dyDescent="0.35">
      <c r="A71">
        <v>1.044378</v>
      </c>
      <c r="B71" s="65">
        <v>1.0503100000000001</v>
      </c>
      <c r="C71" s="3">
        <f t="shared" si="30"/>
        <v>1.3360015190693915</v>
      </c>
      <c r="D71">
        <v>30</v>
      </c>
      <c r="E71" s="58">
        <v>1.86</v>
      </c>
      <c r="F71" t="str">
        <f t="shared" si="37"/>
        <v>trouble</v>
      </c>
      <c r="G71" s="58">
        <v>18.149999999999999</v>
      </c>
      <c r="H71" s="66">
        <f t="shared" si="31"/>
        <v>0.28749999999999964</v>
      </c>
      <c r="I71" t="str">
        <f t="shared" si="32"/>
        <v>good</v>
      </c>
      <c r="J71" s="58">
        <v>16.41</v>
      </c>
      <c r="K71" s="66">
        <f t="shared" si="33"/>
        <v>0.41000000000000014</v>
      </c>
      <c r="L71" t="str">
        <f t="shared" si="26"/>
        <v>good</v>
      </c>
      <c r="M71" s="58">
        <v>22.73</v>
      </c>
      <c r="N71" s="66">
        <f t="shared" si="34"/>
        <v>0.6216666666666667</v>
      </c>
      <c r="O71" t="str">
        <f t="shared" si="27"/>
        <v>good</v>
      </c>
      <c r="P71" s="58">
        <v>23.58</v>
      </c>
      <c r="Q71" s="66">
        <f t="shared" si="35"/>
        <v>0.39499999999999957</v>
      </c>
      <c r="R71" t="str">
        <f t="shared" si="28"/>
        <v>good</v>
      </c>
      <c r="S71" s="58">
        <v>24.32</v>
      </c>
      <c r="T71" s="66">
        <f t="shared" si="36"/>
        <v>0.38666666666666671</v>
      </c>
      <c r="U71" t="str">
        <f t="shared" si="29"/>
        <v>good</v>
      </c>
    </row>
    <row r="72" spans="1:26" x14ac:dyDescent="0.35">
      <c r="A72">
        <v>1.0487249999999999</v>
      </c>
      <c r="B72" s="65">
        <v>1.0544800000000001</v>
      </c>
      <c r="C72" s="3">
        <f t="shared" si="30"/>
        <v>1.8371195668151674</v>
      </c>
      <c r="D72">
        <v>30</v>
      </c>
      <c r="E72" s="58">
        <v>1.34</v>
      </c>
      <c r="F72" t="str">
        <f t="shared" si="37"/>
        <v>trouble</v>
      </c>
      <c r="G72" s="58">
        <v>18.34</v>
      </c>
      <c r="H72" s="66">
        <f t="shared" si="31"/>
        <v>0.33499999999999996</v>
      </c>
      <c r="I72" t="str">
        <f t="shared" si="32"/>
        <v>good</v>
      </c>
      <c r="J72" s="58">
        <v>16.11</v>
      </c>
      <c r="K72" s="66">
        <f t="shared" si="33"/>
        <v>0.10999999999999943</v>
      </c>
      <c r="L72" t="str">
        <f t="shared" si="26"/>
        <v>good</v>
      </c>
      <c r="M72" s="58">
        <v>22.51</v>
      </c>
      <c r="N72" s="66">
        <f t="shared" si="34"/>
        <v>0.5850000000000003</v>
      </c>
      <c r="O72" t="str">
        <f t="shared" si="27"/>
        <v>good</v>
      </c>
      <c r="P72" s="58">
        <v>23.8</v>
      </c>
      <c r="Q72" s="66">
        <f t="shared" si="35"/>
        <v>0.45000000000000018</v>
      </c>
      <c r="R72" t="str">
        <f t="shared" si="28"/>
        <v>good</v>
      </c>
      <c r="S72" s="58">
        <v>24.44</v>
      </c>
      <c r="T72" s="66">
        <f t="shared" si="36"/>
        <v>0.4066666666666669</v>
      </c>
      <c r="U72" t="str">
        <f t="shared" si="29"/>
        <v>good</v>
      </c>
    </row>
    <row r="73" spans="1:26" x14ac:dyDescent="0.35">
      <c r="A73">
        <v>1.044171</v>
      </c>
      <c r="B73" s="65">
        <v>1.0502</v>
      </c>
      <c r="C73" s="3">
        <f t="shared" si="30"/>
        <v>1.3219977492518744</v>
      </c>
      <c r="D73">
        <v>40</v>
      </c>
      <c r="E73" s="58">
        <v>1.76</v>
      </c>
      <c r="F73" t="str">
        <f t="shared" si="37"/>
        <v>trouble</v>
      </c>
      <c r="G73" s="58">
        <v>17.52</v>
      </c>
      <c r="H73" s="66">
        <f t="shared" si="31"/>
        <v>0.12999999999999989</v>
      </c>
      <c r="I73" t="str">
        <f t="shared" si="32"/>
        <v>good</v>
      </c>
      <c r="J73" s="58">
        <v>16.09</v>
      </c>
      <c r="K73" s="66">
        <f t="shared" si="33"/>
        <v>8.9999999999999858E-2</v>
      </c>
      <c r="L73" t="str">
        <f t="shared" si="26"/>
        <v>good</v>
      </c>
      <c r="M73" s="58">
        <v>22.34</v>
      </c>
      <c r="N73" s="66">
        <f t="shared" si="34"/>
        <v>0.55666666666666664</v>
      </c>
      <c r="O73" t="str">
        <f t="shared" si="27"/>
        <v>good</v>
      </c>
      <c r="P73" s="58">
        <v>24.2</v>
      </c>
      <c r="Q73" s="66">
        <f t="shared" si="35"/>
        <v>0.54999999999999982</v>
      </c>
      <c r="R73" t="str">
        <f t="shared" si="28"/>
        <v>good</v>
      </c>
      <c r="S73" s="58">
        <v>25</v>
      </c>
      <c r="T73" s="66">
        <f t="shared" si="36"/>
        <v>0.5</v>
      </c>
      <c r="U73" t="str">
        <f t="shared" si="29"/>
        <v>good</v>
      </c>
    </row>
    <row r="74" spans="1:26" x14ac:dyDescent="0.35">
      <c r="A74">
        <v>1.045364</v>
      </c>
      <c r="B74" s="65">
        <v>1.0536300000000001</v>
      </c>
      <c r="C74" s="3">
        <f t="shared" si="30"/>
        <v>1.7363712071820037</v>
      </c>
      <c r="D74">
        <v>40</v>
      </c>
      <c r="E74" s="58">
        <v>1.04</v>
      </c>
      <c r="F74" t="str">
        <f t="shared" si="37"/>
        <v>trouble</v>
      </c>
      <c r="G74" s="58">
        <v>17.72</v>
      </c>
      <c r="H74" s="66">
        <f t="shared" si="31"/>
        <v>0.17999999999999972</v>
      </c>
      <c r="I74" t="str">
        <f t="shared" si="32"/>
        <v>good</v>
      </c>
      <c r="J74" s="58">
        <v>15.87</v>
      </c>
      <c r="K74" s="66">
        <f t="shared" si="33"/>
        <v>-0.13000000000000078</v>
      </c>
      <c r="L74" t="str">
        <f t="shared" si="26"/>
        <v>trouble</v>
      </c>
      <c r="M74" s="58">
        <v>22.13</v>
      </c>
      <c r="N74" s="66">
        <f t="shared" si="34"/>
        <v>0.5216666666666665</v>
      </c>
      <c r="O74" t="str">
        <f t="shared" si="27"/>
        <v>good</v>
      </c>
      <c r="P74" s="58">
        <v>24.35</v>
      </c>
      <c r="Q74" s="66">
        <f t="shared" si="35"/>
        <v>0.58750000000000036</v>
      </c>
      <c r="R74" t="str">
        <f t="shared" si="28"/>
        <v>good</v>
      </c>
      <c r="S74" s="58">
        <v>25.07</v>
      </c>
      <c r="T74" s="66">
        <f t="shared" si="36"/>
        <v>0.51166666666666671</v>
      </c>
      <c r="U74" t="str">
        <f t="shared" si="29"/>
        <v>good</v>
      </c>
    </row>
    <row r="75" spans="1:26" x14ac:dyDescent="0.35">
      <c r="A75">
        <v>1.0391490000000001</v>
      </c>
      <c r="B75" s="65">
        <v>1.0477099999999999</v>
      </c>
      <c r="C75" s="3">
        <f t="shared" si="30"/>
        <v>1.0254564236947481</v>
      </c>
      <c r="D75">
        <v>50</v>
      </c>
      <c r="E75" s="58">
        <v>1.69</v>
      </c>
      <c r="F75" t="str">
        <f t="shared" si="37"/>
        <v>trouble</v>
      </c>
      <c r="G75" s="58">
        <v>17.88</v>
      </c>
      <c r="H75" s="66">
        <f t="shared" si="31"/>
        <v>0.21999999999999975</v>
      </c>
      <c r="I75" t="str">
        <f t="shared" si="32"/>
        <v>good</v>
      </c>
      <c r="J75" s="58">
        <v>15.79</v>
      </c>
      <c r="K75" s="66">
        <f t="shared" si="33"/>
        <v>-0.21000000000000085</v>
      </c>
      <c r="L75" t="str">
        <f t="shared" si="26"/>
        <v>trouble</v>
      </c>
      <c r="M75" s="58">
        <v>22</v>
      </c>
      <c r="N75" s="66">
        <f t="shared" si="34"/>
        <v>0.5</v>
      </c>
      <c r="O75" t="str">
        <f t="shared" si="27"/>
        <v>good</v>
      </c>
      <c r="P75" s="58">
        <v>24.41</v>
      </c>
      <c r="Q75" s="66">
        <f t="shared" si="35"/>
        <v>0.60250000000000004</v>
      </c>
      <c r="R75" t="str">
        <f t="shared" si="28"/>
        <v>good</v>
      </c>
      <c r="S75" s="58">
        <v>25.02</v>
      </c>
      <c r="T75" s="66">
        <f t="shared" si="36"/>
        <v>0.5033333333333333</v>
      </c>
      <c r="U75" t="str">
        <f t="shared" si="29"/>
        <v>good</v>
      </c>
    </row>
    <row r="76" spans="1:26" x14ac:dyDescent="0.35">
      <c r="A76">
        <v>1.0473920000000001</v>
      </c>
      <c r="B76" s="65">
        <v>1.0531200000000001</v>
      </c>
      <c r="C76" s="3">
        <f t="shared" si="30"/>
        <v>1.6797110805681179</v>
      </c>
      <c r="D76">
        <v>50</v>
      </c>
      <c r="E76" s="58">
        <v>0.79</v>
      </c>
      <c r="F76" t="str">
        <f t="shared" si="37"/>
        <v>good</v>
      </c>
      <c r="G76" s="58">
        <v>18.18</v>
      </c>
      <c r="H76" s="66">
        <f t="shared" si="31"/>
        <v>0.29499999999999993</v>
      </c>
      <c r="I76" t="str">
        <f t="shared" si="32"/>
        <v>good</v>
      </c>
      <c r="J76" s="58">
        <v>15.65</v>
      </c>
      <c r="K76" s="66">
        <f t="shared" si="33"/>
        <v>-0.34999999999999964</v>
      </c>
      <c r="L76" t="str">
        <f t="shared" si="26"/>
        <v>trouble</v>
      </c>
      <c r="M76" s="58">
        <v>21.8</v>
      </c>
      <c r="N76" s="66">
        <f t="shared" si="34"/>
        <v>0.46666666666666679</v>
      </c>
      <c r="O76" t="str">
        <f t="shared" si="27"/>
        <v>good</v>
      </c>
      <c r="P76" s="58">
        <v>24.5</v>
      </c>
      <c r="Q76" s="66">
        <f t="shared" si="35"/>
        <v>0.625</v>
      </c>
      <c r="R76" t="str">
        <f t="shared" si="28"/>
        <v>good</v>
      </c>
      <c r="S76" s="58">
        <v>24.99</v>
      </c>
      <c r="T76" s="66">
        <f t="shared" si="36"/>
        <v>0.49833333333333307</v>
      </c>
      <c r="U76" t="str">
        <f t="shared" si="29"/>
        <v>good</v>
      </c>
    </row>
    <row r="77" spans="1:26" x14ac:dyDescent="0.35">
      <c r="A77">
        <v>1.0396369999999999</v>
      </c>
      <c r="B77" s="65">
        <v>1.0456300000000001</v>
      </c>
      <c r="C77" s="3">
        <f t="shared" si="30"/>
        <v>0.77614143721162998</v>
      </c>
      <c r="D77">
        <v>60</v>
      </c>
      <c r="E77" s="58">
        <v>1.52</v>
      </c>
      <c r="F77" t="str">
        <f t="shared" si="37"/>
        <v>trouble</v>
      </c>
      <c r="G77" s="58">
        <v>17.18</v>
      </c>
      <c r="H77" s="66">
        <f t="shared" si="31"/>
        <v>4.4999999999999929E-2</v>
      </c>
      <c r="I77" t="str">
        <f t="shared" si="32"/>
        <v>good</v>
      </c>
      <c r="J77" s="58">
        <v>15.45</v>
      </c>
      <c r="K77" s="66">
        <f t="shared" si="33"/>
        <v>-0.55000000000000071</v>
      </c>
      <c r="L77" t="str">
        <f t="shared" si="26"/>
        <v>trouble</v>
      </c>
      <c r="M77" s="58">
        <v>21.73</v>
      </c>
      <c r="N77" s="66">
        <f t="shared" si="34"/>
        <v>0.45500000000000007</v>
      </c>
      <c r="O77" t="str">
        <f t="shared" si="27"/>
        <v>good</v>
      </c>
      <c r="P77" s="58">
        <v>25.02</v>
      </c>
      <c r="Q77" s="66">
        <f t="shared" si="35"/>
        <v>0.75499999999999989</v>
      </c>
      <c r="R77" t="str">
        <f t="shared" si="28"/>
        <v>good</v>
      </c>
      <c r="S77" s="58">
        <v>25.69</v>
      </c>
      <c r="T77" s="66">
        <f t="shared" si="36"/>
        <v>0.61500000000000021</v>
      </c>
      <c r="U77" t="str">
        <f t="shared" si="29"/>
        <v>good</v>
      </c>
    </row>
    <row r="78" spans="1:26" x14ac:dyDescent="0.35">
      <c r="A78">
        <v>1.0493619999999999</v>
      </c>
      <c r="B78" s="65">
        <v>1.0337419999999999</v>
      </c>
      <c r="C78" s="3">
        <f t="shared" si="30"/>
        <v>-0.67572590388525866</v>
      </c>
      <c r="D78">
        <v>60</v>
      </c>
      <c r="E78" s="58">
        <v>0.41</v>
      </c>
      <c r="F78" t="str">
        <f t="shared" si="37"/>
        <v>good</v>
      </c>
      <c r="G78" s="58">
        <v>17.48</v>
      </c>
      <c r="H78" s="66">
        <f t="shared" si="31"/>
        <v>0.12000000000000011</v>
      </c>
      <c r="I78" t="str">
        <f t="shared" si="32"/>
        <v>good</v>
      </c>
      <c r="J78" s="58">
        <v>15.4</v>
      </c>
      <c r="K78" s="66">
        <f t="shared" si="33"/>
        <v>-0.59999999999999964</v>
      </c>
      <c r="L78" t="str">
        <f t="shared" si="26"/>
        <v>trouble</v>
      </c>
      <c r="M78" s="58">
        <v>21.56</v>
      </c>
      <c r="N78" s="66">
        <f t="shared" si="34"/>
        <v>0.42666666666666647</v>
      </c>
      <c r="O78" t="str">
        <f t="shared" si="27"/>
        <v>good</v>
      </c>
      <c r="P78" s="58">
        <v>25.02</v>
      </c>
      <c r="Q78" s="66">
        <f t="shared" si="35"/>
        <v>0.75499999999999989</v>
      </c>
      <c r="R78" t="str">
        <f t="shared" si="28"/>
        <v>good</v>
      </c>
      <c r="S78" s="58">
        <v>25.61</v>
      </c>
      <c r="T78" s="66">
        <f t="shared" si="36"/>
        <v>0.60166666666666657</v>
      </c>
      <c r="U78" t="str">
        <f t="shared" si="29"/>
        <v>good</v>
      </c>
    </row>
    <row r="79" spans="1:26" x14ac:dyDescent="0.35">
      <c r="A79">
        <v>1.040108</v>
      </c>
      <c r="B79" s="65">
        <v>1.023695</v>
      </c>
      <c r="C79" s="3">
        <f t="shared" si="30"/>
        <v>-1.9560844549899314</v>
      </c>
      <c r="D79">
        <v>65</v>
      </c>
      <c r="E79" s="58">
        <v>-0.02</v>
      </c>
      <c r="F79" t="str">
        <f t="shared" si="37"/>
        <v>good</v>
      </c>
      <c r="G79" s="58">
        <v>18.14</v>
      </c>
      <c r="H79" s="66">
        <f t="shared" si="31"/>
        <v>0.28500000000000014</v>
      </c>
      <c r="I79" t="str">
        <f t="shared" si="32"/>
        <v>good</v>
      </c>
      <c r="J79" s="58">
        <v>15.73</v>
      </c>
      <c r="K79" s="66">
        <f t="shared" si="33"/>
        <v>-0.26999999999999957</v>
      </c>
      <c r="L79" t="str">
        <f t="shared" si="26"/>
        <v>trouble</v>
      </c>
      <c r="M79" s="58">
        <v>21.74</v>
      </c>
      <c r="N79" s="66">
        <f t="shared" si="34"/>
        <v>0.45666666666666639</v>
      </c>
      <c r="O79" t="str">
        <f t="shared" si="27"/>
        <v>good</v>
      </c>
      <c r="P79" s="58">
        <v>24.51</v>
      </c>
      <c r="Q79" s="66">
        <f t="shared" si="35"/>
        <v>0.62750000000000039</v>
      </c>
      <c r="R79" t="str">
        <f t="shared" si="28"/>
        <v>good</v>
      </c>
      <c r="S79" s="58">
        <v>25.01</v>
      </c>
      <c r="T79" s="66">
        <f t="shared" si="36"/>
        <v>0.50166666666666693</v>
      </c>
      <c r="U79" t="str">
        <f t="shared" si="29"/>
        <v>good</v>
      </c>
    </row>
    <row r="80" spans="1:26" x14ac:dyDescent="0.35">
      <c r="A80">
        <v>1.047857</v>
      </c>
      <c r="B80" s="65">
        <v>1.0270079999999999</v>
      </c>
      <c r="C80" s="3">
        <f t="shared" si="30"/>
        <v>-1.5487493016473692</v>
      </c>
      <c r="D80">
        <v>65</v>
      </c>
      <c r="E80" s="58">
        <v>-0.62</v>
      </c>
      <c r="F80" t="str">
        <f t="shared" si="37"/>
        <v>good</v>
      </c>
      <c r="G80" s="58">
        <v>18.32</v>
      </c>
      <c r="H80" s="66">
        <f t="shared" si="31"/>
        <v>0.33000000000000007</v>
      </c>
      <c r="I80" t="str">
        <f t="shared" si="32"/>
        <v>good</v>
      </c>
      <c r="J80" s="58">
        <v>15.73</v>
      </c>
      <c r="K80" s="66">
        <f t="shared" si="33"/>
        <v>-0.26999999999999957</v>
      </c>
      <c r="L80" t="str">
        <f t="shared" si="26"/>
        <v>trouble</v>
      </c>
      <c r="M80" s="58">
        <v>21.66</v>
      </c>
      <c r="N80" s="66">
        <f t="shared" si="34"/>
        <v>0.44333333333333336</v>
      </c>
      <c r="O80" t="str">
        <f t="shared" si="27"/>
        <v>good</v>
      </c>
      <c r="P80" s="58">
        <v>24.49</v>
      </c>
      <c r="Q80" s="66">
        <f t="shared" si="35"/>
        <v>0.62249999999999961</v>
      </c>
      <c r="R80" t="str">
        <f t="shared" si="28"/>
        <v>good</v>
      </c>
      <c r="S80" s="58">
        <v>24.94</v>
      </c>
      <c r="T80" s="66">
        <f t="shared" si="36"/>
        <v>0.49000000000000021</v>
      </c>
      <c r="U80" t="str">
        <f t="shared" si="29"/>
        <v>good</v>
      </c>
    </row>
    <row r="81" spans="1:21" x14ac:dyDescent="0.35">
      <c r="A81">
        <v>1.0429809999999999</v>
      </c>
      <c r="B81" s="65">
        <v>1.021793</v>
      </c>
      <c r="C81" s="3">
        <f t="shared" si="30"/>
        <v>-2.2142396231598895</v>
      </c>
      <c r="H81" s="67"/>
      <c r="I81" s="62"/>
      <c r="J81" s="62"/>
      <c r="K81" s="67"/>
      <c r="L81" s="62"/>
      <c r="M81" s="62"/>
      <c r="N81" s="67"/>
      <c r="O81" s="62"/>
      <c r="P81" s="62"/>
      <c r="Q81" s="67"/>
      <c r="R81" s="62"/>
      <c r="S81" s="62"/>
      <c r="T81" s="67"/>
    </row>
    <row r="82" spans="1:21" x14ac:dyDescent="0.35">
      <c r="B82">
        <f>SUM(F82:U82)</f>
        <v>16</v>
      </c>
      <c r="F82">
        <f>COUNTIF(F88:F105,"=trouble")</f>
        <v>12</v>
      </c>
      <c r="H82" s="67"/>
      <c r="I82">
        <f>COUNTIF(I88:I105,"=trouble")</f>
        <v>2</v>
      </c>
      <c r="J82" s="62"/>
      <c r="K82" s="67"/>
      <c r="L82">
        <f>COUNTIF(L88:L105,"=trouble")</f>
        <v>2</v>
      </c>
      <c r="M82" s="62"/>
      <c r="N82" s="67"/>
      <c r="O82">
        <f>COUNTIF(O88:O105,"=trouble")</f>
        <v>0</v>
      </c>
      <c r="P82" s="62"/>
      <c r="Q82" s="67"/>
      <c r="R82">
        <f>COUNTIF(R88:R105,"=trouble")</f>
        <v>0</v>
      </c>
      <c r="S82" s="62"/>
      <c r="T82" s="67"/>
      <c r="U82">
        <f>COUNTIF(U88:U105,"=trouble")</f>
        <v>0</v>
      </c>
    </row>
    <row r="83" spans="1:21" x14ac:dyDescent="0.35">
      <c r="G83" t="s">
        <v>17</v>
      </c>
      <c r="H83" s="67"/>
      <c r="I83" s="62"/>
      <c r="J83" s="62" t="s">
        <v>18</v>
      </c>
      <c r="K83" s="67"/>
      <c r="L83" s="62"/>
      <c r="M83" s="62" t="s">
        <v>19</v>
      </c>
      <c r="N83" s="67"/>
      <c r="O83" s="62"/>
      <c r="P83" s="62" t="s">
        <v>20</v>
      </c>
      <c r="Q83" s="67"/>
      <c r="R83" s="62"/>
      <c r="S83" s="62" t="s">
        <v>21</v>
      </c>
      <c r="T83" s="67"/>
    </row>
    <row r="84" spans="1:21" x14ac:dyDescent="0.35">
      <c r="B84" t="s">
        <v>105</v>
      </c>
      <c r="G84">
        <v>21</v>
      </c>
      <c r="H84" s="67"/>
      <c r="I84" s="62"/>
      <c r="J84" s="62">
        <v>17</v>
      </c>
      <c r="K84" s="67"/>
      <c r="L84" s="62"/>
      <c r="M84" s="62">
        <v>25</v>
      </c>
      <c r="N84" s="67"/>
      <c r="O84" s="62"/>
      <c r="P84" s="62">
        <v>26</v>
      </c>
      <c r="Q84" s="67"/>
      <c r="R84" s="62"/>
      <c r="S84" s="62">
        <v>28</v>
      </c>
      <c r="T84" s="67"/>
    </row>
    <row r="85" spans="1:21" x14ac:dyDescent="0.35">
      <c r="B85">
        <v>1.03922</v>
      </c>
      <c r="C85" t="s">
        <v>103</v>
      </c>
      <c r="G85">
        <v>17</v>
      </c>
      <c r="H85" s="67"/>
      <c r="I85" s="62"/>
      <c r="J85" s="62">
        <v>16</v>
      </c>
      <c r="K85" s="67"/>
      <c r="L85" s="62"/>
      <c r="M85" s="62">
        <v>19</v>
      </c>
      <c r="N85" s="67"/>
      <c r="O85" s="62"/>
      <c r="P85" s="62">
        <v>22</v>
      </c>
      <c r="Q85" s="67"/>
      <c r="R85" s="62"/>
      <c r="S85" s="62">
        <v>22</v>
      </c>
      <c r="T85" s="67"/>
    </row>
    <row r="86" spans="1:21" x14ac:dyDescent="0.35">
      <c r="A86">
        <v>1.037639</v>
      </c>
      <c r="B86" s="65">
        <v>1.0376399999999999</v>
      </c>
      <c r="C86" s="3">
        <f t="shared" ref="C86:C105" si="38">(B86-A86)/(B86*A86*0.0075)</f>
        <v>1.2383566625609872E-4</v>
      </c>
      <c r="D86" t="s">
        <v>104</v>
      </c>
      <c r="E86" s="58">
        <v>-0.2</v>
      </c>
      <c r="G86" s="58">
        <v>16.07</v>
      </c>
      <c r="H86" s="66">
        <f t="shared" si="31"/>
        <v>-0.23249999999999993</v>
      </c>
      <c r="I86" t="str">
        <f>IF(OR(G86&lt;G$60,G86&gt;G$59),"trouble","good")</f>
        <v>trouble</v>
      </c>
      <c r="J86" s="58">
        <v>17.63</v>
      </c>
      <c r="K86" s="66">
        <f t="shared" si="33"/>
        <v>1.629999999999999</v>
      </c>
      <c r="L86" t="str">
        <f t="shared" ref="L86:L105" si="39">IF(OR(J86&lt;J$60,J86&gt;J$59),"trouble","good")</f>
        <v>trouble</v>
      </c>
      <c r="M86" s="58">
        <v>26.8</v>
      </c>
      <c r="N86" s="66">
        <f t="shared" si="34"/>
        <v>1.3</v>
      </c>
      <c r="O86" t="str">
        <f t="shared" ref="O86:O105" si="40">IF(OR(M86&lt;M$60,M86&gt;M$59),"trouble","good")</f>
        <v>trouble</v>
      </c>
      <c r="P86" s="58">
        <v>21.97</v>
      </c>
      <c r="Q86" s="66">
        <f t="shared" si="35"/>
        <v>-7.5000000000002842E-3</v>
      </c>
      <c r="R86" t="str">
        <f t="shared" ref="R86:R105" si="41">IF(OR(P86&lt;P$60,P86&gt;P$59),"trouble","good")</f>
        <v>trouble</v>
      </c>
      <c r="S86" s="58">
        <v>22.86</v>
      </c>
      <c r="T86" s="66">
        <f t="shared" si="36"/>
        <v>0.14333333333333323</v>
      </c>
      <c r="U86" t="str">
        <f t="shared" ref="U86:U105" si="42">IF(OR(S86&lt;S$60,S86&gt;S$59),"trouble","good")</f>
        <v>good</v>
      </c>
    </row>
    <row r="87" spans="1:21" x14ac:dyDescent="0.35">
      <c r="A87">
        <v>1.0001629999999999</v>
      </c>
      <c r="B87" s="65">
        <v>1.0001599999999999</v>
      </c>
      <c r="C87" s="3">
        <f t="shared" si="38"/>
        <v>-3.9987083128956158E-4</v>
      </c>
      <c r="D87" t="s">
        <v>104</v>
      </c>
      <c r="E87" s="58">
        <v>-5.01</v>
      </c>
      <c r="G87" s="58">
        <v>16.12</v>
      </c>
      <c r="H87" s="66">
        <f t="shared" si="31"/>
        <v>-0.21999999999999975</v>
      </c>
      <c r="I87" t="str">
        <f t="shared" ref="I87:I105" si="43">IF(OR(G87&lt;$G$60,G87&gt;$G$59),"trouble","good")</f>
        <v>trouble</v>
      </c>
      <c r="J87" s="58">
        <v>17.68</v>
      </c>
      <c r="K87" s="66">
        <f t="shared" si="33"/>
        <v>1.6799999999999997</v>
      </c>
      <c r="L87" t="str">
        <f t="shared" si="39"/>
        <v>trouble</v>
      </c>
      <c r="M87" s="58">
        <v>26.78</v>
      </c>
      <c r="N87" s="66">
        <f t="shared" si="34"/>
        <v>1.2966666666666669</v>
      </c>
      <c r="O87" t="str">
        <f t="shared" si="40"/>
        <v>trouble</v>
      </c>
      <c r="P87" s="58">
        <v>21.91</v>
      </c>
      <c r="Q87" s="66">
        <f t="shared" si="35"/>
        <v>-2.2499999999999964E-2</v>
      </c>
      <c r="R87" t="str">
        <f t="shared" si="41"/>
        <v>trouble</v>
      </c>
      <c r="S87" s="58">
        <v>22.82</v>
      </c>
      <c r="T87" s="66">
        <f t="shared" si="36"/>
        <v>0.13666666666666671</v>
      </c>
      <c r="U87" t="str">
        <f t="shared" si="42"/>
        <v>good</v>
      </c>
    </row>
    <row r="88" spans="1:21" x14ac:dyDescent="0.35">
      <c r="A88">
        <v>1.047215</v>
      </c>
      <c r="B88" s="65">
        <v>1.04834</v>
      </c>
      <c r="C88" s="3">
        <f t="shared" si="38"/>
        <v>0.1366322587255758</v>
      </c>
      <c r="D88">
        <v>1</v>
      </c>
      <c r="E88" s="58">
        <v>1.1200000000000001</v>
      </c>
      <c r="F88" t="str">
        <f t="shared" ref="F88:F105" si="44">IF(OR(E88&lt;-1,E88&gt;1),"trouble","good")</f>
        <v>trouble</v>
      </c>
      <c r="G88" s="58">
        <v>19.12</v>
      </c>
      <c r="H88" s="66">
        <f t="shared" si="31"/>
        <v>0.53000000000000025</v>
      </c>
      <c r="I88" t="str">
        <f t="shared" si="43"/>
        <v>good</v>
      </c>
      <c r="J88" s="58">
        <v>16.190000000000001</v>
      </c>
      <c r="K88" s="66">
        <f t="shared" si="33"/>
        <v>0.19000000000000128</v>
      </c>
      <c r="L88" t="str">
        <f t="shared" si="39"/>
        <v>good</v>
      </c>
      <c r="M88" s="58">
        <v>23.14</v>
      </c>
      <c r="N88" s="66">
        <f t="shared" si="34"/>
        <v>0.69000000000000006</v>
      </c>
      <c r="O88" t="str">
        <f t="shared" si="40"/>
        <v>good</v>
      </c>
      <c r="P88" s="58">
        <v>23.11</v>
      </c>
      <c r="Q88" s="66">
        <f t="shared" si="35"/>
        <v>0.27749999999999986</v>
      </c>
      <c r="R88" t="str">
        <f t="shared" si="41"/>
        <v>good</v>
      </c>
      <c r="S88" s="58">
        <v>23.7</v>
      </c>
      <c r="T88" s="66">
        <f t="shared" si="36"/>
        <v>0.28333333333333321</v>
      </c>
      <c r="U88" t="str">
        <f t="shared" si="42"/>
        <v>good</v>
      </c>
    </row>
    <row r="89" spans="1:21" x14ac:dyDescent="0.35">
      <c r="A89">
        <v>1.0485439999999999</v>
      </c>
      <c r="B89" s="65">
        <v>1.0496700000000001</v>
      </c>
      <c r="C89" s="3">
        <f t="shared" si="38"/>
        <v>0.13640732194395386</v>
      </c>
      <c r="D89">
        <v>1</v>
      </c>
      <c r="E89" s="58">
        <v>1.28</v>
      </c>
      <c r="F89" t="str">
        <f t="shared" si="44"/>
        <v>trouble</v>
      </c>
      <c r="G89" s="58">
        <v>19</v>
      </c>
      <c r="H89" s="66">
        <f t="shared" si="31"/>
        <v>0.5</v>
      </c>
      <c r="I89" t="str">
        <f t="shared" si="43"/>
        <v>good</v>
      </c>
      <c r="J89" s="58">
        <v>16.37</v>
      </c>
      <c r="K89" s="66">
        <f t="shared" si="33"/>
        <v>0.37000000000000099</v>
      </c>
      <c r="L89" t="str">
        <f t="shared" si="39"/>
        <v>good</v>
      </c>
      <c r="M89" s="58">
        <v>23.28</v>
      </c>
      <c r="N89" s="66">
        <f t="shared" si="34"/>
        <v>0.71333333333333349</v>
      </c>
      <c r="O89" t="str">
        <f t="shared" si="40"/>
        <v>good</v>
      </c>
      <c r="P89" s="58">
        <v>23</v>
      </c>
      <c r="Q89" s="66">
        <f t="shared" si="35"/>
        <v>0.25</v>
      </c>
      <c r="R89" t="str">
        <f t="shared" si="41"/>
        <v>good</v>
      </c>
      <c r="S89" s="58">
        <v>23.61</v>
      </c>
      <c r="T89" s="66">
        <f t="shared" si="36"/>
        <v>0.26833333333333326</v>
      </c>
      <c r="U89" t="str">
        <f t="shared" si="42"/>
        <v>good</v>
      </c>
    </row>
    <row r="90" spans="1:21" x14ac:dyDescent="0.35">
      <c r="A90">
        <v>1.049105</v>
      </c>
      <c r="B90" s="65">
        <v>1.0485500000000001</v>
      </c>
      <c r="C90" s="3">
        <f t="shared" si="38"/>
        <v>-6.7270339313263247E-2</v>
      </c>
      <c r="D90">
        <v>3</v>
      </c>
      <c r="E90" s="58">
        <v>1.1399999999999999</v>
      </c>
      <c r="F90" t="str">
        <f t="shared" si="44"/>
        <v>trouble</v>
      </c>
      <c r="G90" s="58">
        <v>18.36</v>
      </c>
      <c r="H90" s="66">
        <f t="shared" si="31"/>
        <v>0.33999999999999986</v>
      </c>
      <c r="I90" t="str">
        <f t="shared" si="43"/>
        <v>good</v>
      </c>
      <c r="J90" s="58">
        <v>16.489999999999998</v>
      </c>
      <c r="K90" s="66">
        <f t="shared" si="33"/>
        <v>0.48999999999999844</v>
      </c>
      <c r="L90" t="str">
        <f t="shared" si="39"/>
        <v>good</v>
      </c>
      <c r="M90" s="58">
        <v>23.37</v>
      </c>
      <c r="N90" s="66">
        <f t="shared" si="34"/>
        <v>0.7283333333333335</v>
      </c>
      <c r="O90" t="str">
        <f t="shared" si="40"/>
        <v>good</v>
      </c>
      <c r="P90" s="58">
        <v>23.12</v>
      </c>
      <c r="Q90" s="66">
        <f t="shared" si="35"/>
        <v>0.28000000000000025</v>
      </c>
      <c r="R90" t="str">
        <f t="shared" si="41"/>
        <v>good</v>
      </c>
      <c r="S90" s="58">
        <v>23.9</v>
      </c>
      <c r="T90" s="66">
        <f t="shared" si="36"/>
        <v>0.31666666666666643</v>
      </c>
      <c r="U90" t="str">
        <f t="shared" si="42"/>
        <v>good</v>
      </c>
    </row>
    <row r="91" spans="1:21" x14ac:dyDescent="0.35">
      <c r="A91">
        <v>1.04945</v>
      </c>
      <c r="B91" s="65">
        <v>1.04888</v>
      </c>
      <c r="C91" s="3">
        <f t="shared" si="38"/>
        <v>-6.9044014647224927E-2</v>
      </c>
      <c r="D91">
        <v>3</v>
      </c>
      <c r="E91" s="58">
        <v>1.18</v>
      </c>
      <c r="F91" t="str">
        <f t="shared" si="44"/>
        <v>trouble</v>
      </c>
      <c r="G91" s="58">
        <v>18.27</v>
      </c>
      <c r="H91" s="66">
        <f t="shared" si="31"/>
        <v>0.31749999999999989</v>
      </c>
      <c r="I91" t="str">
        <f t="shared" si="43"/>
        <v>good</v>
      </c>
      <c r="J91" s="58">
        <v>16.690000000000001</v>
      </c>
      <c r="K91" s="66">
        <f t="shared" si="33"/>
        <v>0.69000000000000128</v>
      </c>
      <c r="L91" t="str">
        <f t="shared" si="39"/>
        <v>good</v>
      </c>
      <c r="M91" s="58">
        <v>23.48</v>
      </c>
      <c r="N91" s="66">
        <f t="shared" si="34"/>
        <v>0.7466666666666667</v>
      </c>
      <c r="O91" t="str">
        <f t="shared" si="40"/>
        <v>good</v>
      </c>
      <c r="P91" s="58">
        <v>22.99</v>
      </c>
      <c r="Q91" s="66">
        <f t="shared" si="35"/>
        <v>0.24749999999999961</v>
      </c>
      <c r="R91" t="str">
        <f t="shared" si="41"/>
        <v>good</v>
      </c>
      <c r="S91" s="58">
        <v>23.82</v>
      </c>
      <c r="T91" s="66">
        <f t="shared" si="36"/>
        <v>0.3033333333333334</v>
      </c>
      <c r="U91" t="str">
        <f t="shared" si="42"/>
        <v>good</v>
      </c>
    </row>
    <row r="92" spans="1:21" x14ac:dyDescent="0.35">
      <c r="A92">
        <v>1.0494669999999999</v>
      </c>
      <c r="B92" s="65">
        <v>1.0522800000000001</v>
      </c>
      <c r="C92" s="3">
        <f t="shared" si="38"/>
        <v>0.33963181476774379</v>
      </c>
      <c r="D92">
        <v>10</v>
      </c>
      <c r="E92" s="58">
        <v>1.59</v>
      </c>
      <c r="F92" t="str">
        <f t="shared" si="44"/>
        <v>trouble</v>
      </c>
      <c r="G92" s="58">
        <v>17.72</v>
      </c>
      <c r="H92" s="66">
        <f t="shared" si="31"/>
        <v>0.17999999999999972</v>
      </c>
      <c r="I92" t="str">
        <f t="shared" si="43"/>
        <v>good</v>
      </c>
      <c r="J92" s="58">
        <v>16.899999999999999</v>
      </c>
      <c r="K92" s="66">
        <f t="shared" si="33"/>
        <v>0.89999999999999858</v>
      </c>
      <c r="L92" t="str">
        <f t="shared" si="39"/>
        <v>good</v>
      </c>
      <c r="M92" s="58">
        <v>23.58</v>
      </c>
      <c r="N92" s="66">
        <f t="shared" si="34"/>
        <v>0.76333333333333309</v>
      </c>
      <c r="O92" t="str">
        <f t="shared" si="40"/>
        <v>good</v>
      </c>
      <c r="P92" s="58">
        <v>23.06</v>
      </c>
      <c r="Q92" s="66">
        <f t="shared" si="35"/>
        <v>0.26499999999999968</v>
      </c>
      <c r="R92" t="str">
        <f t="shared" si="41"/>
        <v>good</v>
      </c>
      <c r="S92" s="58">
        <v>23.97</v>
      </c>
      <c r="T92" s="66">
        <f t="shared" si="36"/>
        <v>0.32833333333333314</v>
      </c>
      <c r="U92" t="str">
        <f t="shared" si="42"/>
        <v>good</v>
      </c>
    </row>
    <row r="93" spans="1:21" x14ac:dyDescent="0.35">
      <c r="A93">
        <v>1.0460259999999999</v>
      </c>
      <c r="B93" s="65">
        <v>1.04887</v>
      </c>
      <c r="C93" s="3">
        <f t="shared" si="38"/>
        <v>0.34562423340095838</v>
      </c>
      <c r="D93">
        <v>10</v>
      </c>
      <c r="E93" s="58">
        <v>1.18</v>
      </c>
      <c r="F93" t="str">
        <f t="shared" si="44"/>
        <v>trouble</v>
      </c>
      <c r="G93" s="58">
        <v>17.690000000000001</v>
      </c>
      <c r="H93" s="66">
        <f t="shared" si="31"/>
        <v>0.17250000000000032</v>
      </c>
      <c r="I93" t="str">
        <f t="shared" si="43"/>
        <v>good</v>
      </c>
      <c r="J93" s="58">
        <v>16.899999999999999</v>
      </c>
      <c r="K93" s="66">
        <f t="shared" si="33"/>
        <v>0.89999999999999858</v>
      </c>
      <c r="L93" t="str">
        <f t="shared" si="39"/>
        <v>good</v>
      </c>
      <c r="M93" s="58">
        <v>23.52</v>
      </c>
      <c r="N93" s="66">
        <f t="shared" si="34"/>
        <v>0.7533333333333333</v>
      </c>
      <c r="O93" t="str">
        <f t="shared" si="40"/>
        <v>good</v>
      </c>
      <c r="P93" s="58">
        <v>23.1</v>
      </c>
      <c r="Q93" s="66">
        <f t="shared" si="35"/>
        <v>0.27500000000000036</v>
      </c>
      <c r="R93" t="str">
        <f t="shared" si="41"/>
        <v>good</v>
      </c>
      <c r="S93" s="58">
        <v>24.03</v>
      </c>
      <c r="T93" s="66">
        <f t="shared" si="36"/>
        <v>0.33833333333333354</v>
      </c>
      <c r="U93" t="str">
        <f t="shared" si="42"/>
        <v>good</v>
      </c>
    </row>
    <row r="94" spans="1:21" x14ac:dyDescent="0.35">
      <c r="A94">
        <v>1.048011</v>
      </c>
      <c r="B94" s="65">
        <v>1.0539000000000001</v>
      </c>
      <c r="C94" s="3">
        <f t="shared" si="38"/>
        <v>0.7109106909373466</v>
      </c>
      <c r="D94">
        <v>20</v>
      </c>
      <c r="E94" s="58">
        <v>1.79</v>
      </c>
      <c r="F94" t="str">
        <f t="shared" si="44"/>
        <v>trouble</v>
      </c>
      <c r="G94" s="58">
        <v>17.27</v>
      </c>
      <c r="H94" s="66">
        <f t="shared" si="31"/>
        <v>6.7499999999999893E-2</v>
      </c>
      <c r="I94" t="str">
        <f t="shared" si="43"/>
        <v>good</v>
      </c>
      <c r="J94" s="58">
        <v>16.989999999999998</v>
      </c>
      <c r="K94" s="66">
        <f t="shared" si="33"/>
        <v>0.98999999999999844</v>
      </c>
      <c r="L94" t="str">
        <f t="shared" si="39"/>
        <v>good</v>
      </c>
      <c r="M94" s="58">
        <v>23.65</v>
      </c>
      <c r="N94" s="66">
        <f t="shared" si="34"/>
        <v>0.7749999999999998</v>
      </c>
      <c r="O94" t="str">
        <f t="shared" si="40"/>
        <v>good</v>
      </c>
      <c r="P94" s="58">
        <v>23.16</v>
      </c>
      <c r="Q94" s="66">
        <f t="shared" si="35"/>
        <v>0.29000000000000004</v>
      </c>
      <c r="R94" t="str">
        <f t="shared" si="41"/>
        <v>good</v>
      </c>
      <c r="S94" s="58">
        <v>24.15</v>
      </c>
      <c r="T94" s="66">
        <f t="shared" si="36"/>
        <v>0.35833333333333311</v>
      </c>
      <c r="U94" t="str">
        <f t="shared" si="42"/>
        <v>good</v>
      </c>
    </row>
    <row r="95" spans="1:21" x14ac:dyDescent="0.35">
      <c r="A95">
        <v>1.044378</v>
      </c>
      <c r="B95" s="65">
        <v>1.0502199999999999</v>
      </c>
      <c r="C95" s="3">
        <f t="shared" si="38"/>
        <v>0.7101699470809576</v>
      </c>
      <c r="D95">
        <v>20</v>
      </c>
      <c r="E95" s="58">
        <v>1.34</v>
      </c>
      <c r="F95" t="str">
        <f t="shared" si="44"/>
        <v>trouble</v>
      </c>
      <c r="G95" s="58">
        <v>17.32</v>
      </c>
      <c r="H95" s="66">
        <f t="shared" si="31"/>
        <v>8.0000000000000071E-2</v>
      </c>
      <c r="I95" t="str">
        <f t="shared" si="43"/>
        <v>good</v>
      </c>
      <c r="J95" s="58">
        <v>16.64</v>
      </c>
      <c r="K95" s="66">
        <f t="shared" si="33"/>
        <v>0.64000000000000057</v>
      </c>
      <c r="L95" t="str">
        <f t="shared" si="39"/>
        <v>good</v>
      </c>
      <c r="M95" s="58">
        <v>23.43</v>
      </c>
      <c r="N95" s="66">
        <f t="shared" si="34"/>
        <v>0.73833333333333329</v>
      </c>
      <c r="O95" t="str">
        <f t="shared" si="40"/>
        <v>good</v>
      </c>
      <c r="P95" s="58">
        <v>23.44</v>
      </c>
      <c r="Q95" s="66">
        <f t="shared" si="35"/>
        <v>0.36000000000000032</v>
      </c>
      <c r="R95" t="str">
        <f t="shared" si="41"/>
        <v>good</v>
      </c>
      <c r="S95" s="58">
        <v>24.39</v>
      </c>
      <c r="T95" s="66">
        <f t="shared" si="36"/>
        <v>0.39833333333333343</v>
      </c>
      <c r="U95" t="str">
        <f t="shared" si="42"/>
        <v>good</v>
      </c>
    </row>
    <row r="96" spans="1:21" x14ac:dyDescent="0.35">
      <c r="A96">
        <v>1.0487249999999999</v>
      </c>
      <c r="B96" s="65">
        <v>1.0445789999999999</v>
      </c>
      <c r="C96" s="3">
        <f t="shared" si="38"/>
        <v>-0.50462077087586688</v>
      </c>
      <c r="D96">
        <v>30</v>
      </c>
      <c r="E96" s="58">
        <v>1.7</v>
      </c>
      <c r="F96" t="str">
        <f t="shared" si="44"/>
        <v>trouble</v>
      </c>
      <c r="G96" s="58">
        <v>16.850000000000001</v>
      </c>
      <c r="H96" s="66">
        <f t="shared" si="31"/>
        <v>-3.7499999999999645E-2</v>
      </c>
      <c r="I96" t="str">
        <f t="shared" si="43"/>
        <v>trouble</v>
      </c>
      <c r="J96" s="58">
        <v>16.89</v>
      </c>
      <c r="K96" s="66">
        <f t="shared" si="33"/>
        <v>0.89000000000000057</v>
      </c>
      <c r="L96" t="str">
        <f t="shared" si="39"/>
        <v>good</v>
      </c>
      <c r="M96" s="58">
        <v>23.82</v>
      </c>
      <c r="N96" s="66">
        <f t="shared" si="34"/>
        <v>0.80333333333333334</v>
      </c>
      <c r="O96" t="str">
        <f t="shared" si="40"/>
        <v>good</v>
      </c>
      <c r="P96" s="58">
        <v>23.35</v>
      </c>
      <c r="Q96" s="66">
        <f t="shared" si="35"/>
        <v>0.33750000000000036</v>
      </c>
      <c r="R96" t="str">
        <f t="shared" si="41"/>
        <v>good</v>
      </c>
      <c r="S96" s="58">
        <v>24.34</v>
      </c>
      <c r="T96" s="66">
        <f t="shared" si="36"/>
        <v>0.38999999999999996</v>
      </c>
      <c r="U96" t="str">
        <f t="shared" si="42"/>
        <v>good</v>
      </c>
    </row>
    <row r="97" spans="1:21" x14ac:dyDescent="0.35">
      <c r="A97">
        <v>1.044171</v>
      </c>
      <c r="B97" s="65">
        <v>1.0399659999999999</v>
      </c>
      <c r="C97" s="3">
        <f t="shared" si="38"/>
        <v>-0.51631407995977097</v>
      </c>
      <c r="D97">
        <v>30</v>
      </c>
      <c r="E97" s="58">
        <v>1.1399999999999999</v>
      </c>
      <c r="F97" t="str">
        <f t="shared" si="44"/>
        <v>trouble</v>
      </c>
      <c r="G97" s="58">
        <v>16.97</v>
      </c>
      <c r="H97" s="66">
        <f t="shared" si="31"/>
        <v>-7.5000000000002842E-3</v>
      </c>
      <c r="I97" t="str">
        <f t="shared" si="43"/>
        <v>trouble</v>
      </c>
      <c r="J97" s="58">
        <v>16.61</v>
      </c>
      <c r="K97" s="66">
        <f t="shared" si="33"/>
        <v>0.60999999999999943</v>
      </c>
      <c r="L97" t="str">
        <f t="shared" si="39"/>
        <v>good</v>
      </c>
      <c r="M97" s="58">
        <v>23.6</v>
      </c>
      <c r="N97" s="66">
        <f t="shared" si="34"/>
        <v>0.76666666666666694</v>
      </c>
      <c r="O97" t="str">
        <f t="shared" si="40"/>
        <v>good</v>
      </c>
      <c r="P97" s="58">
        <v>23.56</v>
      </c>
      <c r="Q97" s="66">
        <f t="shared" si="35"/>
        <v>0.38999999999999968</v>
      </c>
      <c r="R97" t="str">
        <f t="shared" si="41"/>
        <v>good</v>
      </c>
      <c r="S97" s="58">
        <v>24.5</v>
      </c>
      <c r="T97" s="66">
        <f t="shared" si="36"/>
        <v>0.41666666666666669</v>
      </c>
      <c r="U97" t="str">
        <f t="shared" si="42"/>
        <v>good</v>
      </c>
    </row>
    <row r="98" spans="1:21" x14ac:dyDescent="0.35">
      <c r="A98">
        <v>1.045364</v>
      </c>
      <c r="B98" s="65">
        <v>1.0427519999999999</v>
      </c>
      <c r="C98" s="3">
        <f t="shared" si="38"/>
        <v>-0.31949446433143502</v>
      </c>
      <c r="D98">
        <v>40</v>
      </c>
      <c r="E98" s="58">
        <v>1.51</v>
      </c>
      <c r="F98" t="str">
        <f t="shared" si="44"/>
        <v>trouble</v>
      </c>
      <c r="G98" s="58">
        <v>17.059999999999999</v>
      </c>
      <c r="H98" s="66">
        <f t="shared" si="31"/>
        <v>1.499999999999968E-2</v>
      </c>
      <c r="I98" t="str">
        <f t="shared" si="43"/>
        <v>good</v>
      </c>
      <c r="J98" s="58">
        <v>16.89</v>
      </c>
      <c r="K98" s="66">
        <f t="shared" si="33"/>
        <v>0.89000000000000057</v>
      </c>
      <c r="L98" t="str">
        <f t="shared" si="39"/>
        <v>good</v>
      </c>
      <c r="M98" s="58">
        <v>24.06</v>
      </c>
      <c r="N98" s="66">
        <f t="shared" si="34"/>
        <v>0.84333333333333316</v>
      </c>
      <c r="O98" t="str">
        <f t="shared" si="40"/>
        <v>good</v>
      </c>
      <c r="P98" s="58">
        <v>23.19</v>
      </c>
      <c r="Q98" s="66">
        <f t="shared" si="35"/>
        <v>0.29750000000000032</v>
      </c>
      <c r="R98" t="str">
        <f t="shared" si="41"/>
        <v>good</v>
      </c>
      <c r="S98" s="58">
        <v>24.07</v>
      </c>
      <c r="T98" s="66">
        <f t="shared" si="36"/>
        <v>0.34500000000000003</v>
      </c>
      <c r="U98" t="str">
        <f t="shared" si="42"/>
        <v>good</v>
      </c>
    </row>
    <row r="99" spans="1:21" x14ac:dyDescent="0.35">
      <c r="A99">
        <v>1.0391490000000001</v>
      </c>
      <c r="B99" s="65">
        <v>1.0361020000000001</v>
      </c>
      <c r="C99" s="3">
        <f t="shared" si="38"/>
        <v>-0.37733827069744497</v>
      </c>
      <c r="D99">
        <v>40</v>
      </c>
      <c r="E99" s="58">
        <v>0.71</v>
      </c>
      <c r="F99" t="str">
        <f t="shared" si="44"/>
        <v>good</v>
      </c>
      <c r="G99" s="58">
        <v>17.28</v>
      </c>
      <c r="H99" s="66">
        <f t="shared" si="31"/>
        <v>7.0000000000000284E-2</v>
      </c>
      <c r="I99" t="str">
        <f t="shared" si="43"/>
        <v>good</v>
      </c>
      <c r="J99" s="58">
        <v>16.690000000000001</v>
      </c>
      <c r="K99" s="66">
        <f t="shared" si="33"/>
        <v>0.69000000000000128</v>
      </c>
      <c r="L99" t="str">
        <f t="shared" si="39"/>
        <v>good</v>
      </c>
      <c r="M99" s="58">
        <v>23.83</v>
      </c>
      <c r="N99" s="66">
        <f t="shared" si="34"/>
        <v>0.80499999999999972</v>
      </c>
      <c r="O99" t="str">
        <f t="shared" si="40"/>
        <v>good</v>
      </c>
      <c r="P99" s="58">
        <v>23.34</v>
      </c>
      <c r="Q99" s="66">
        <f t="shared" si="35"/>
        <v>0.33499999999999996</v>
      </c>
      <c r="R99" t="str">
        <f t="shared" si="41"/>
        <v>good</v>
      </c>
      <c r="S99" s="58">
        <v>24.14</v>
      </c>
      <c r="T99" s="66">
        <f t="shared" si="36"/>
        <v>0.35666666666666674</v>
      </c>
      <c r="U99" t="str">
        <f t="shared" si="42"/>
        <v>good</v>
      </c>
    </row>
    <row r="100" spans="1:21" x14ac:dyDescent="0.35">
      <c r="A100">
        <v>1.0473920000000001</v>
      </c>
      <c r="B100" s="65">
        <v>1.0403420000000001</v>
      </c>
      <c r="C100" s="3">
        <f t="shared" si="38"/>
        <v>-0.86266557814495159</v>
      </c>
      <c r="D100">
        <v>50</v>
      </c>
      <c r="E100" s="58">
        <v>1.23</v>
      </c>
      <c r="F100" t="str">
        <f t="shared" si="44"/>
        <v>trouble</v>
      </c>
      <c r="G100" s="58">
        <v>17.32</v>
      </c>
      <c r="H100" s="66">
        <f t="shared" si="31"/>
        <v>8.0000000000000071E-2</v>
      </c>
      <c r="I100" t="str">
        <f t="shared" si="43"/>
        <v>good</v>
      </c>
      <c r="J100" s="58">
        <v>16.75</v>
      </c>
      <c r="K100" s="66">
        <f t="shared" si="33"/>
        <v>0.75</v>
      </c>
      <c r="L100" t="str">
        <f t="shared" si="39"/>
        <v>good</v>
      </c>
      <c r="M100" s="58">
        <v>24.03</v>
      </c>
      <c r="N100" s="66">
        <f t="shared" si="34"/>
        <v>0.83833333333333349</v>
      </c>
      <c r="O100" t="str">
        <f t="shared" si="40"/>
        <v>good</v>
      </c>
      <c r="P100" s="58">
        <v>23.21</v>
      </c>
      <c r="Q100" s="66">
        <f t="shared" si="35"/>
        <v>0.30250000000000021</v>
      </c>
      <c r="R100" t="str">
        <f t="shared" si="41"/>
        <v>good</v>
      </c>
      <c r="S100" s="58">
        <v>23.97</v>
      </c>
      <c r="T100" s="66">
        <f t="shared" si="36"/>
        <v>0.32833333333333314</v>
      </c>
      <c r="U100" t="str">
        <f t="shared" si="42"/>
        <v>good</v>
      </c>
    </row>
    <row r="101" spans="1:21" x14ac:dyDescent="0.35">
      <c r="A101">
        <v>1.0396369999999999</v>
      </c>
      <c r="B101" s="65">
        <v>1.0319739999999999</v>
      </c>
      <c r="C101" s="3">
        <f t="shared" si="38"/>
        <v>-0.95232915274991115</v>
      </c>
      <c r="D101">
        <v>50</v>
      </c>
      <c r="E101" s="58">
        <v>0.24</v>
      </c>
      <c r="F101" t="str">
        <f t="shared" si="44"/>
        <v>good</v>
      </c>
      <c r="G101" s="58">
        <v>17.59</v>
      </c>
      <c r="H101" s="66">
        <f t="shared" si="31"/>
        <v>0.14749999999999996</v>
      </c>
      <c r="I101" t="str">
        <f t="shared" si="43"/>
        <v>good</v>
      </c>
      <c r="J101" s="58">
        <v>16.62</v>
      </c>
      <c r="K101" s="66">
        <f t="shared" si="33"/>
        <v>0.62000000000000099</v>
      </c>
      <c r="L101" t="str">
        <f t="shared" si="39"/>
        <v>good</v>
      </c>
      <c r="M101" s="58">
        <v>23.79</v>
      </c>
      <c r="N101" s="66">
        <f t="shared" si="34"/>
        <v>0.79833333333333323</v>
      </c>
      <c r="O101" t="str">
        <f t="shared" si="40"/>
        <v>good</v>
      </c>
      <c r="P101" s="58">
        <v>23.31</v>
      </c>
      <c r="Q101" s="66">
        <f t="shared" si="35"/>
        <v>0.32749999999999968</v>
      </c>
      <c r="R101" t="str">
        <f t="shared" si="41"/>
        <v>good</v>
      </c>
      <c r="S101" s="58">
        <v>23.98</v>
      </c>
      <c r="T101" s="66">
        <f t="shared" si="36"/>
        <v>0.33000000000000007</v>
      </c>
      <c r="U101" t="str">
        <f t="shared" si="42"/>
        <v>good</v>
      </c>
    </row>
    <row r="102" spans="1:21" x14ac:dyDescent="0.35">
      <c r="A102">
        <v>1.0493619999999999</v>
      </c>
      <c r="B102" s="65">
        <v>1.0337419999999999</v>
      </c>
      <c r="C102" s="3">
        <f t="shared" si="38"/>
        <v>-1.919916191663821</v>
      </c>
      <c r="D102">
        <v>60</v>
      </c>
      <c r="E102" s="58">
        <v>0.48</v>
      </c>
      <c r="F102" t="str">
        <f t="shared" si="44"/>
        <v>good</v>
      </c>
      <c r="G102" s="58">
        <v>17.96</v>
      </c>
      <c r="H102" s="66">
        <f t="shared" si="31"/>
        <v>0.24000000000000021</v>
      </c>
      <c r="I102" t="str">
        <f t="shared" si="43"/>
        <v>good</v>
      </c>
      <c r="J102" s="58">
        <v>16.7</v>
      </c>
      <c r="K102" s="66">
        <f t="shared" si="33"/>
        <v>0.69999999999999929</v>
      </c>
      <c r="L102" t="str">
        <f t="shared" si="39"/>
        <v>good</v>
      </c>
      <c r="M102" s="58">
        <v>24.21</v>
      </c>
      <c r="N102" s="66">
        <f t="shared" si="34"/>
        <v>0.86833333333333351</v>
      </c>
      <c r="O102" t="str">
        <f t="shared" si="40"/>
        <v>good</v>
      </c>
      <c r="P102" s="58">
        <v>22.91</v>
      </c>
      <c r="Q102" s="66">
        <f t="shared" si="35"/>
        <v>0.22750000000000004</v>
      </c>
      <c r="R102" t="str">
        <f t="shared" si="41"/>
        <v>good</v>
      </c>
      <c r="S102" s="58">
        <v>23.51</v>
      </c>
      <c r="T102" s="66">
        <f t="shared" si="36"/>
        <v>0.25166666666666693</v>
      </c>
      <c r="U102" t="str">
        <f t="shared" si="42"/>
        <v>good</v>
      </c>
    </row>
    <row r="103" spans="1:21" x14ac:dyDescent="0.35">
      <c r="A103">
        <v>1.040108</v>
      </c>
      <c r="B103" s="65">
        <v>1.023695</v>
      </c>
      <c r="C103" s="3">
        <f t="shared" si="38"/>
        <v>-2.0553116657288544</v>
      </c>
      <c r="D103">
        <v>60</v>
      </c>
      <c r="E103" s="58">
        <v>-0.72</v>
      </c>
      <c r="F103" t="str">
        <f t="shared" si="44"/>
        <v>good</v>
      </c>
      <c r="G103" s="58">
        <v>18.28</v>
      </c>
      <c r="H103" s="66">
        <f t="shared" si="31"/>
        <v>0.32000000000000028</v>
      </c>
      <c r="I103" t="str">
        <f t="shared" si="43"/>
        <v>good</v>
      </c>
      <c r="J103" s="58">
        <v>16.61</v>
      </c>
      <c r="K103" s="66">
        <f t="shared" si="33"/>
        <v>0.60999999999999943</v>
      </c>
      <c r="L103" t="str">
        <f t="shared" si="39"/>
        <v>good</v>
      </c>
      <c r="M103" s="58">
        <v>23.95</v>
      </c>
      <c r="N103" s="66">
        <f t="shared" si="34"/>
        <v>0.82499999999999984</v>
      </c>
      <c r="O103" t="str">
        <f t="shared" si="40"/>
        <v>good</v>
      </c>
      <c r="P103" s="58">
        <v>22.96</v>
      </c>
      <c r="Q103" s="66">
        <f t="shared" si="35"/>
        <v>0.24000000000000021</v>
      </c>
      <c r="R103" t="str">
        <f t="shared" si="41"/>
        <v>good</v>
      </c>
      <c r="S103" s="58">
        <v>23.48</v>
      </c>
      <c r="T103" s="66">
        <f t="shared" si="36"/>
        <v>0.24666666666666673</v>
      </c>
      <c r="U103" t="str">
        <f t="shared" si="42"/>
        <v>good</v>
      </c>
    </row>
    <row r="104" spans="1:21" x14ac:dyDescent="0.35">
      <c r="A104">
        <v>1.047857</v>
      </c>
      <c r="B104" s="65">
        <v>1.0270079999999999</v>
      </c>
      <c r="C104" s="3">
        <f t="shared" si="38"/>
        <v>-2.5831410459988913</v>
      </c>
      <c r="D104">
        <v>65</v>
      </c>
      <c r="E104" s="58">
        <v>-0.37</v>
      </c>
      <c r="F104" t="str">
        <f t="shared" si="44"/>
        <v>good</v>
      </c>
      <c r="G104" s="58">
        <v>18.14</v>
      </c>
      <c r="H104" s="66">
        <f t="shared" si="31"/>
        <v>0.28500000000000014</v>
      </c>
      <c r="I104" t="str">
        <f t="shared" si="43"/>
        <v>good</v>
      </c>
      <c r="J104" s="58">
        <v>15.8</v>
      </c>
      <c r="K104" s="66">
        <f t="shared" si="33"/>
        <v>-0.19999999999999929</v>
      </c>
      <c r="L104" t="str">
        <f t="shared" si="39"/>
        <v>trouble</v>
      </c>
      <c r="M104" s="58">
        <v>24.13</v>
      </c>
      <c r="N104" s="66">
        <f t="shared" si="34"/>
        <v>0.85499999999999987</v>
      </c>
      <c r="O104" t="str">
        <f t="shared" si="40"/>
        <v>good</v>
      </c>
      <c r="P104" s="58">
        <v>23.36</v>
      </c>
      <c r="Q104" s="66">
        <f t="shared" si="35"/>
        <v>0.33999999999999986</v>
      </c>
      <c r="R104" t="str">
        <f t="shared" si="41"/>
        <v>good</v>
      </c>
      <c r="S104" s="58">
        <v>23.85</v>
      </c>
      <c r="T104" s="66">
        <f t="shared" si="36"/>
        <v>0.30833333333333357</v>
      </c>
      <c r="U104" t="str">
        <f t="shared" si="42"/>
        <v>good</v>
      </c>
    </row>
    <row r="105" spans="1:21" x14ac:dyDescent="0.35">
      <c r="A105">
        <v>1.0429809999999999</v>
      </c>
      <c r="B105" s="65">
        <v>1.021793</v>
      </c>
      <c r="C105" s="3">
        <f t="shared" si="38"/>
        <v>-2.6508758020421594</v>
      </c>
      <c r="D105">
        <v>65</v>
      </c>
      <c r="E105" s="58">
        <v>-1</v>
      </c>
      <c r="F105" t="str">
        <f t="shared" si="44"/>
        <v>good</v>
      </c>
      <c r="G105" s="58">
        <v>18.28</v>
      </c>
      <c r="H105" s="66">
        <f t="shared" si="31"/>
        <v>0.32000000000000028</v>
      </c>
      <c r="I105" t="str">
        <f t="shared" si="43"/>
        <v>good</v>
      </c>
      <c r="J105" s="58">
        <v>15.76</v>
      </c>
      <c r="K105" s="66">
        <f t="shared" si="33"/>
        <v>-0.24000000000000021</v>
      </c>
      <c r="L105" t="str">
        <f t="shared" si="39"/>
        <v>trouble</v>
      </c>
      <c r="M105" s="58">
        <v>24</v>
      </c>
      <c r="N105" s="66">
        <f t="shared" si="34"/>
        <v>0.83333333333333337</v>
      </c>
      <c r="O105" t="str">
        <f t="shared" si="40"/>
        <v>good</v>
      </c>
      <c r="P105" s="58">
        <v>23.39</v>
      </c>
      <c r="Q105" s="66">
        <f t="shared" si="35"/>
        <v>0.34750000000000014</v>
      </c>
      <c r="R105" t="str">
        <f t="shared" si="41"/>
        <v>good</v>
      </c>
      <c r="S105" s="58">
        <v>23.85</v>
      </c>
      <c r="T105" s="66">
        <f t="shared" si="36"/>
        <v>0.30833333333333357</v>
      </c>
      <c r="U105" t="str">
        <f t="shared" si="42"/>
        <v>good</v>
      </c>
    </row>
    <row r="106" spans="1:21" x14ac:dyDescent="0.35">
      <c r="G106">
        <f>MAX(G88:G105)-MIN(G88:G105)</f>
        <v>2.2699999999999996</v>
      </c>
      <c r="J106">
        <f>MAX(J88:J105)-MIN(J88:J105)</f>
        <v>1.2299999999999986</v>
      </c>
      <c r="M106">
        <f>MAX(M88:M105)-MIN(M88:M105)</f>
        <v>1.0700000000000003</v>
      </c>
      <c r="P106">
        <f>MAX(P88:P105)-MIN(P88:P105)</f>
        <v>0.64999999999999858</v>
      </c>
      <c r="S106">
        <f>MAX(S88:S105)-MIN(S88:S105)</f>
        <v>1.0199999999999996</v>
      </c>
    </row>
    <row r="107" spans="1:21" x14ac:dyDescent="0.35">
      <c r="B107">
        <f>SUM(F107:U107)</f>
        <v>15</v>
      </c>
      <c r="F107">
        <f>COUNTIF(F113:F130,"=trouble")</f>
        <v>11</v>
      </c>
      <c r="I107">
        <f>COUNTIF(I113:I130,"=trouble")</f>
        <v>2</v>
      </c>
      <c r="L107">
        <f>COUNTIF(L113:L130,"=trouble")</f>
        <v>2</v>
      </c>
      <c r="O107">
        <f>COUNTIF(O113:O130,"=trouble")</f>
        <v>0</v>
      </c>
      <c r="R107">
        <f>COUNTIF(R113:R130,"=trouble")</f>
        <v>0</v>
      </c>
      <c r="U107">
        <f>COUNTIF(U113:U130,"=trouble")</f>
        <v>0</v>
      </c>
    </row>
    <row r="108" spans="1:21" x14ac:dyDescent="0.35">
      <c r="G108" t="s">
        <v>17</v>
      </c>
      <c r="H108" s="67"/>
      <c r="I108" s="62"/>
      <c r="J108" s="62" t="s">
        <v>18</v>
      </c>
      <c r="K108" s="67"/>
      <c r="L108" s="62"/>
      <c r="M108" s="62" t="s">
        <v>19</v>
      </c>
      <c r="N108" s="67"/>
      <c r="O108" s="62"/>
      <c r="P108" s="62" t="s">
        <v>20</v>
      </c>
      <c r="Q108" s="67"/>
      <c r="R108" s="62"/>
      <c r="S108" s="62" t="s">
        <v>21</v>
      </c>
      <c r="T108" s="67"/>
    </row>
    <row r="109" spans="1:21" x14ac:dyDescent="0.35">
      <c r="B109" t="s">
        <v>119</v>
      </c>
      <c r="G109">
        <v>21</v>
      </c>
      <c r="H109" s="67"/>
      <c r="I109" s="62"/>
      <c r="J109" s="62">
        <v>17</v>
      </c>
      <c r="K109" s="67"/>
      <c r="L109" s="62"/>
      <c r="M109" s="62">
        <v>25</v>
      </c>
      <c r="N109" s="67"/>
      <c r="O109" s="62"/>
      <c r="P109" s="62">
        <v>26</v>
      </c>
      <c r="Q109" s="67"/>
      <c r="R109" s="62"/>
      <c r="S109" s="62">
        <v>28</v>
      </c>
      <c r="T109" s="67"/>
    </row>
    <row r="110" spans="1:21" x14ac:dyDescent="0.35">
      <c r="B110">
        <v>1.03922</v>
      </c>
      <c r="C110" t="s">
        <v>103</v>
      </c>
      <c r="G110">
        <v>17</v>
      </c>
      <c r="H110" s="67"/>
      <c r="I110" s="62"/>
      <c r="J110" s="62">
        <v>16</v>
      </c>
      <c r="K110" s="67"/>
      <c r="L110" s="62"/>
      <c r="M110" s="62">
        <v>19</v>
      </c>
      <c r="N110" s="67"/>
      <c r="O110" s="62"/>
      <c r="P110" s="62">
        <v>22</v>
      </c>
      <c r="Q110" s="67"/>
      <c r="R110" s="62"/>
      <c r="S110" s="62">
        <v>22</v>
      </c>
      <c r="T110" s="67"/>
    </row>
    <row r="111" spans="1:21" x14ac:dyDescent="0.35">
      <c r="A111">
        <v>1.037639</v>
      </c>
      <c r="B111" s="65">
        <v>1.0376399999999999</v>
      </c>
      <c r="C111" s="3">
        <f>(B111-$B$110)/(B111*$B$110*0.0075)</f>
        <v>-0.19536268808919449</v>
      </c>
      <c r="D111" t="s">
        <v>104</v>
      </c>
      <c r="E111" s="58">
        <v>-0.2</v>
      </c>
      <c r="G111" s="58">
        <v>16.07</v>
      </c>
      <c r="H111" s="66">
        <f t="shared" ref="H111:H130" si="45">(G111-G$60)/(G$59-G$60)</f>
        <v>-0.23249999999999993</v>
      </c>
      <c r="I111" t="str">
        <f>IF(OR(G111&lt;G$60,G111&gt;G$59),"trouble","good")</f>
        <v>trouble</v>
      </c>
      <c r="J111" s="58">
        <v>17.63</v>
      </c>
      <c r="K111" s="66">
        <f t="shared" ref="K111:K130" si="46">(J111-J$60)/(J$59-J$60)</f>
        <v>1.629999999999999</v>
      </c>
      <c r="L111" t="str">
        <f t="shared" ref="L111:L130" si="47">IF(OR(J111&lt;J$60,J111&gt;J$59),"trouble","good")</f>
        <v>trouble</v>
      </c>
      <c r="M111" s="58">
        <v>26.8</v>
      </c>
      <c r="N111" s="66">
        <f t="shared" ref="N111:N130" si="48">(M111-M$60)/(M$59-M$60)</f>
        <v>1.3</v>
      </c>
      <c r="O111" t="str">
        <f t="shared" ref="O111:O130" si="49">IF(OR(M111&lt;M$60,M111&gt;M$59),"trouble","good")</f>
        <v>trouble</v>
      </c>
      <c r="P111" s="58">
        <v>21.97</v>
      </c>
      <c r="Q111" s="66">
        <f t="shared" ref="Q111:Q130" si="50">(P111-P$60)/(P$59-P$60)</f>
        <v>-7.5000000000002842E-3</v>
      </c>
      <c r="R111" t="str">
        <f t="shared" ref="R111:R130" si="51">IF(OR(P111&lt;P$60,P111&gt;P$59),"trouble","good")</f>
        <v>trouble</v>
      </c>
      <c r="S111" s="58">
        <v>22.86</v>
      </c>
      <c r="T111" s="66">
        <f t="shared" ref="T111:T130" si="52">(S111-S$60)/(S$59-S$60)</f>
        <v>0.14333333333333323</v>
      </c>
      <c r="U111" t="str">
        <f t="shared" ref="U111:U130" si="53">IF(OR(S111&lt;S$60,S111&gt;S$59),"trouble","good")</f>
        <v>good</v>
      </c>
    </row>
    <row r="112" spans="1:21" x14ac:dyDescent="0.35">
      <c r="A112">
        <v>1.0001629999999999</v>
      </c>
      <c r="B112" s="65">
        <v>1.0001599999999999</v>
      </c>
      <c r="C112" s="3">
        <f t="shared" ref="C112:C130" si="54">(B112-$B$110)/(B112*$B$110*0.0075)</f>
        <v>-5.0106491919934992</v>
      </c>
      <c r="D112" t="s">
        <v>104</v>
      </c>
      <c r="E112" s="58">
        <v>-5.01</v>
      </c>
      <c r="G112" s="58">
        <v>16.12</v>
      </c>
      <c r="H112" s="66">
        <f t="shared" si="45"/>
        <v>-0.21999999999999975</v>
      </c>
      <c r="I112" t="str">
        <f t="shared" ref="I112:I130" si="55">IF(OR(G112&lt;$G$60,G112&gt;$G$59),"trouble","good")</f>
        <v>trouble</v>
      </c>
      <c r="J112" s="58">
        <v>17.68</v>
      </c>
      <c r="K112" s="66">
        <f t="shared" si="46"/>
        <v>1.6799999999999997</v>
      </c>
      <c r="L112" t="str">
        <f t="shared" si="47"/>
        <v>trouble</v>
      </c>
      <c r="M112" s="58">
        <v>26.78</v>
      </c>
      <c r="N112" s="66">
        <f t="shared" si="48"/>
        <v>1.2966666666666669</v>
      </c>
      <c r="O112" t="str">
        <f t="shared" si="49"/>
        <v>trouble</v>
      </c>
      <c r="P112" s="58">
        <v>21.91</v>
      </c>
      <c r="Q112" s="66">
        <f t="shared" si="50"/>
        <v>-2.2499999999999964E-2</v>
      </c>
      <c r="R112" t="str">
        <f t="shared" si="51"/>
        <v>trouble</v>
      </c>
      <c r="S112" s="58">
        <v>22.82</v>
      </c>
      <c r="T112" s="66">
        <f t="shared" si="52"/>
        <v>0.13666666666666671</v>
      </c>
      <c r="U112" t="str">
        <f t="shared" si="53"/>
        <v>good</v>
      </c>
    </row>
    <row r="113" spans="1:21" x14ac:dyDescent="0.35">
      <c r="A113">
        <v>1.047215</v>
      </c>
      <c r="B113" s="65">
        <v>1.04722</v>
      </c>
      <c r="C113" s="3">
        <f t="shared" si="54"/>
        <v>0.98012913596603513</v>
      </c>
      <c r="D113">
        <v>1</v>
      </c>
      <c r="E113" s="58">
        <v>0.98</v>
      </c>
      <c r="F113" t="str">
        <f t="shared" ref="F113:F130" si="56">IF(OR(E113&lt;-1,E113&gt;1),"trouble","good")</f>
        <v>good</v>
      </c>
      <c r="G113" s="58">
        <v>18.760000000000002</v>
      </c>
      <c r="H113" s="66">
        <f t="shared" si="45"/>
        <v>0.44000000000000039</v>
      </c>
      <c r="I113" t="str">
        <f t="shared" si="55"/>
        <v>good</v>
      </c>
      <c r="J113" s="58">
        <v>16.23</v>
      </c>
      <c r="K113" s="66">
        <f t="shared" si="46"/>
        <v>0.23000000000000043</v>
      </c>
      <c r="L113" t="str">
        <f t="shared" si="47"/>
        <v>good</v>
      </c>
      <c r="M113" s="58">
        <v>23.12</v>
      </c>
      <c r="N113" s="66">
        <f t="shared" si="48"/>
        <v>0.68666666666666687</v>
      </c>
      <c r="O113" t="str">
        <f t="shared" si="49"/>
        <v>good</v>
      </c>
      <c r="P113" s="58">
        <v>23.21</v>
      </c>
      <c r="Q113" s="66">
        <f t="shared" si="50"/>
        <v>0.30250000000000021</v>
      </c>
      <c r="R113" t="str">
        <f t="shared" si="51"/>
        <v>good</v>
      </c>
      <c r="S113" s="58">
        <v>23.92</v>
      </c>
      <c r="T113" s="66">
        <f t="shared" si="52"/>
        <v>0.32000000000000028</v>
      </c>
      <c r="U113" t="str">
        <f t="shared" si="53"/>
        <v>good</v>
      </c>
    </row>
    <row r="114" spans="1:21" x14ac:dyDescent="0.35">
      <c r="A114">
        <v>1.0485439999999999</v>
      </c>
      <c r="B114" s="65">
        <v>1.04854</v>
      </c>
      <c r="C114" s="3">
        <f t="shared" si="54"/>
        <v>1.1404129755067021</v>
      </c>
      <c r="D114">
        <v>1</v>
      </c>
      <c r="E114" s="58">
        <v>1.1399999999999999</v>
      </c>
      <c r="F114" t="str">
        <f t="shared" si="56"/>
        <v>trouble</v>
      </c>
      <c r="G114" s="58">
        <v>18.649999999999999</v>
      </c>
      <c r="H114" s="66">
        <f t="shared" si="45"/>
        <v>0.41249999999999964</v>
      </c>
      <c r="I114" t="str">
        <f t="shared" si="55"/>
        <v>good</v>
      </c>
      <c r="J114" s="58">
        <v>16.41</v>
      </c>
      <c r="K114" s="66">
        <f t="shared" si="46"/>
        <v>0.41000000000000014</v>
      </c>
      <c r="L114" t="str">
        <f t="shared" si="47"/>
        <v>good</v>
      </c>
      <c r="M114" s="58">
        <v>23.26</v>
      </c>
      <c r="N114" s="66">
        <f t="shared" si="48"/>
        <v>0.7100000000000003</v>
      </c>
      <c r="O114" t="str">
        <f t="shared" si="49"/>
        <v>good</v>
      </c>
      <c r="P114" s="58">
        <v>23.1</v>
      </c>
      <c r="Q114" s="66">
        <f t="shared" si="50"/>
        <v>0.27500000000000036</v>
      </c>
      <c r="R114" t="str">
        <f t="shared" si="51"/>
        <v>good</v>
      </c>
      <c r="S114" s="58">
        <v>23.82</v>
      </c>
      <c r="T114" s="66">
        <f t="shared" si="52"/>
        <v>0.3033333333333334</v>
      </c>
      <c r="U114" t="str">
        <f t="shared" si="53"/>
        <v>good</v>
      </c>
    </row>
    <row r="115" spans="1:21" x14ac:dyDescent="0.35">
      <c r="A115">
        <v>1.049105</v>
      </c>
      <c r="B115" s="65">
        <v>1.0488</v>
      </c>
      <c r="C115" s="3">
        <f t="shared" si="54"/>
        <v>1.1719364735270734</v>
      </c>
      <c r="D115">
        <v>3</v>
      </c>
      <c r="E115" s="58">
        <v>1.1399999999999999</v>
      </c>
      <c r="F115" t="str">
        <f t="shared" si="56"/>
        <v>trouble</v>
      </c>
      <c r="G115" s="58">
        <v>18.739999999999998</v>
      </c>
      <c r="H115" s="66">
        <f t="shared" si="45"/>
        <v>0.43499999999999961</v>
      </c>
      <c r="I115" t="str">
        <f t="shared" si="55"/>
        <v>good</v>
      </c>
      <c r="J115" s="58">
        <v>16.420000000000002</v>
      </c>
      <c r="K115" s="66">
        <f t="shared" si="46"/>
        <v>0.42000000000000171</v>
      </c>
      <c r="L115" t="str">
        <f t="shared" si="47"/>
        <v>good</v>
      </c>
      <c r="M115" s="58">
        <v>23.25</v>
      </c>
      <c r="N115" s="66">
        <f t="shared" si="48"/>
        <v>0.70833333333333337</v>
      </c>
      <c r="O115" t="str">
        <f t="shared" si="49"/>
        <v>good</v>
      </c>
      <c r="P115" s="58">
        <v>23.06</v>
      </c>
      <c r="Q115" s="66">
        <f t="shared" si="50"/>
        <v>0.26499999999999968</v>
      </c>
      <c r="R115" t="str">
        <f t="shared" si="51"/>
        <v>good</v>
      </c>
      <c r="S115" s="58">
        <v>23.78</v>
      </c>
      <c r="T115" s="66">
        <f t="shared" si="52"/>
        <v>0.29666666666666686</v>
      </c>
      <c r="U115" t="str">
        <f t="shared" si="53"/>
        <v>good</v>
      </c>
    </row>
    <row r="116" spans="1:21" x14ac:dyDescent="0.35">
      <c r="A116">
        <v>1.04945</v>
      </c>
      <c r="B116" s="65">
        <v>1.0491200000000001</v>
      </c>
      <c r="C116" s="3">
        <f t="shared" si="54"/>
        <v>1.2107131756003708</v>
      </c>
      <c r="D116">
        <v>3</v>
      </c>
      <c r="E116" s="58">
        <v>1.21</v>
      </c>
      <c r="F116" t="str">
        <f t="shared" si="56"/>
        <v>trouble</v>
      </c>
      <c r="G116" s="58">
        <v>18.68</v>
      </c>
      <c r="H116" s="66">
        <f t="shared" si="45"/>
        <v>0.41999999999999993</v>
      </c>
      <c r="I116" t="str">
        <f t="shared" si="55"/>
        <v>good</v>
      </c>
      <c r="J116" s="58">
        <v>16.62</v>
      </c>
      <c r="K116" s="66">
        <f t="shared" si="46"/>
        <v>0.62000000000000099</v>
      </c>
      <c r="L116" t="str">
        <f t="shared" si="47"/>
        <v>good</v>
      </c>
      <c r="M116" s="58">
        <v>23.36</v>
      </c>
      <c r="N116" s="66">
        <f t="shared" si="48"/>
        <v>0.72666666666666657</v>
      </c>
      <c r="O116" t="str">
        <f t="shared" si="49"/>
        <v>good</v>
      </c>
      <c r="P116" s="58">
        <v>22.92</v>
      </c>
      <c r="Q116" s="66">
        <f t="shared" si="50"/>
        <v>0.23000000000000043</v>
      </c>
      <c r="R116" t="str">
        <f t="shared" si="51"/>
        <v>good</v>
      </c>
      <c r="S116" s="58">
        <v>23.67</v>
      </c>
      <c r="T116" s="66">
        <f t="shared" si="52"/>
        <v>0.2783333333333336</v>
      </c>
      <c r="U116" t="str">
        <f t="shared" si="53"/>
        <v>good</v>
      </c>
    </row>
    <row r="117" spans="1:21" x14ac:dyDescent="0.35">
      <c r="A117">
        <v>1.0494669999999999</v>
      </c>
      <c r="B117" s="65">
        <v>1.0541499999999999</v>
      </c>
      <c r="C117" s="3">
        <f t="shared" si="54"/>
        <v>1.8171410316524568</v>
      </c>
      <c r="D117">
        <v>10</v>
      </c>
      <c r="E117" s="58">
        <v>1.82</v>
      </c>
      <c r="F117" t="str">
        <f t="shared" si="56"/>
        <v>trouble</v>
      </c>
      <c r="G117" s="58">
        <v>17.91</v>
      </c>
      <c r="H117" s="66">
        <f t="shared" si="45"/>
        <v>0.22750000000000004</v>
      </c>
      <c r="I117" t="str">
        <f t="shared" si="55"/>
        <v>good</v>
      </c>
      <c r="J117" s="58">
        <v>16.64</v>
      </c>
      <c r="K117" s="66">
        <f t="shared" si="46"/>
        <v>0.64000000000000057</v>
      </c>
      <c r="L117" t="str">
        <f t="shared" si="47"/>
        <v>good</v>
      </c>
      <c r="M117" s="58">
        <v>23.3</v>
      </c>
      <c r="N117" s="66">
        <f t="shared" si="48"/>
        <v>0.71666666666666679</v>
      </c>
      <c r="O117" t="str">
        <f t="shared" si="49"/>
        <v>good</v>
      </c>
      <c r="P117" s="58">
        <v>23.25</v>
      </c>
      <c r="Q117" s="66">
        <f t="shared" si="50"/>
        <v>0.3125</v>
      </c>
      <c r="R117" t="str">
        <f t="shared" si="51"/>
        <v>good</v>
      </c>
      <c r="S117" s="58">
        <v>24.11</v>
      </c>
      <c r="T117" s="66">
        <f t="shared" si="52"/>
        <v>0.35166666666666657</v>
      </c>
      <c r="U117" t="str">
        <f t="shared" si="53"/>
        <v>good</v>
      </c>
    </row>
    <row r="118" spans="1:21" x14ac:dyDescent="0.35">
      <c r="A118">
        <v>1.0460259999999999</v>
      </c>
      <c r="B118" s="65">
        <v>1.05084</v>
      </c>
      <c r="C118" s="3">
        <f t="shared" si="54"/>
        <v>1.4187333333767458</v>
      </c>
      <c r="D118">
        <v>10</v>
      </c>
      <c r="E118" s="58">
        <v>1.42</v>
      </c>
      <c r="F118" t="str">
        <f t="shared" si="56"/>
        <v>trouble</v>
      </c>
      <c r="G118" s="58">
        <v>17.89</v>
      </c>
      <c r="H118" s="66">
        <f t="shared" si="45"/>
        <v>0.22250000000000014</v>
      </c>
      <c r="I118" t="str">
        <f t="shared" si="55"/>
        <v>good</v>
      </c>
      <c r="J118" s="58">
        <v>16.64</v>
      </c>
      <c r="K118" s="66">
        <f t="shared" si="46"/>
        <v>0.64000000000000057</v>
      </c>
      <c r="L118" t="str">
        <f t="shared" si="47"/>
        <v>good</v>
      </c>
      <c r="M118" s="58">
        <v>23.24</v>
      </c>
      <c r="N118" s="66">
        <f t="shared" si="48"/>
        <v>0.70666666666666644</v>
      </c>
      <c r="O118" t="str">
        <f t="shared" si="49"/>
        <v>good</v>
      </c>
      <c r="P118" s="58">
        <v>23.29</v>
      </c>
      <c r="Q118" s="66">
        <f t="shared" si="50"/>
        <v>0.32249999999999979</v>
      </c>
      <c r="R118" t="str">
        <f t="shared" si="51"/>
        <v>good</v>
      </c>
      <c r="S118" s="58">
        <v>24.16</v>
      </c>
      <c r="T118" s="66">
        <f t="shared" si="52"/>
        <v>0.36000000000000004</v>
      </c>
      <c r="U118" t="str">
        <f t="shared" si="53"/>
        <v>good</v>
      </c>
    </row>
    <row r="119" spans="1:21" x14ac:dyDescent="0.35">
      <c r="A119">
        <v>1.048011</v>
      </c>
      <c r="B119" s="65">
        <v>1.05402</v>
      </c>
      <c r="C119" s="3">
        <f t="shared" si="54"/>
        <v>1.8015408080185755</v>
      </c>
      <c r="D119">
        <v>20</v>
      </c>
      <c r="E119" s="58">
        <v>1.8</v>
      </c>
      <c r="F119" t="str">
        <f t="shared" si="56"/>
        <v>trouble</v>
      </c>
      <c r="G119" s="58">
        <v>17.190000000000001</v>
      </c>
      <c r="H119" s="66">
        <f t="shared" si="45"/>
        <v>4.750000000000032E-2</v>
      </c>
      <c r="I119" t="str">
        <f t="shared" si="55"/>
        <v>good</v>
      </c>
      <c r="J119" s="58">
        <v>16.93</v>
      </c>
      <c r="K119" s="66">
        <f t="shared" si="46"/>
        <v>0.92999999999999972</v>
      </c>
      <c r="L119" t="str">
        <f t="shared" si="47"/>
        <v>good</v>
      </c>
      <c r="M119" s="58">
        <v>23.53</v>
      </c>
      <c r="N119" s="66">
        <f t="shared" si="48"/>
        <v>0.75500000000000023</v>
      </c>
      <c r="O119" t="str">
        <f t="shared" si="49"/>
        <v>good</v>
      </c>
      <c r="P119" s="58">
        <v>23.12</v>
      </c>
      <c r="Q119" s="66">
        <f t="shared" si="50"/>
        <v>0.28000000000000025</v>
      </c>
      <c r="R119" t="str">
        <f t="shared" si="51"/>
        <v>good</v>
      </c>
      <c r="S119" s="58">
        <v>24.45</v>
      </c>
      <c r="T119" s="66">
        <f t="shared" si="52"/>
        <v>0.40833333333333321</v>
      </c>
      <c r="U119" t="str">
        <f t="shared" si="53"/>
        <v>good</v>
      </c>
    </row>
    <row r="120" spans="1:21" x14ac:dyDescent="0.35">
      <c r="A120">
        <v>1.044378</v>
      </c>
      <c r="B120" s="65">
        <v>1.0503899999999999</v>
      </c>
      <c r="C120" s="3">
        <f t="shared" si="54"/>
        <v>1.3643752574246273</v>
      </c>
      <c r="D120">
        <v>20</v>
      </c>
      <c r="E120" s="58">
        <v>1.36</v>
      </c>
      <c r="F120" t="str">
        <f t="shared" si="56"/>
        <v>trouble</v>
      </c>
      <c r="G120" s="58">
        <v>17.239999999999998</v>
      </c>
      <c r="H120" s="66">
        <f t="shared" si="45"/>
        <v>5.9999999999999609E-2</v>
      </c>
      <c r="I120" t="str">
        <f t="shared" si="55"/>
        <v>good</v>
      </c>
      <c r="J120" s="58">
        <v>16.579999999999998</v>
      </c>
      <c r="K120" s="66">
        <f t="shared" si="46"/>
        <v>0.57999999999999829</v>
      </c>
      <c r="L120" t="str">
        <f t="shared" si="47"/>
        <v>good</v>
      </c>
      <c r="M120" s="58">
        <v>23.31</v>
      </c>
      <c r="N120" s="66">
        <f t="shared" si="48"/>
        <v>0.71833333333333316</v>
      </c>
      <c r="O120" t="str">
        <f t="shared" si="49"/>
        <v>good</v>
      </c>
      <c r="P120" s="58">
        <v>23.38</v>
      </c>
      <c r="Q120" s="66">
        <f t="shared" si="50"/>
        <v>0.34499999999999975</v>
      </c>
      <c r="R120" t="str">
        <f t="shared" si="51"/>
        <v>good</v>
      </c>
      <c r="S120" s="58">
        <v>24.71</v>
      </c>
      <c r="T120" s="66">
        <f t="shared" si="52"/>
        <v>0.45166666666666683</v>
      </c>
      <c r="U120" t="str">
        <f t="shared" si="53"/>
        <v>good</v>
      </c>
    </row>
    <row r="121" spans="1:21" x14ac:dyDescent="0.35">
      <c r="A121">
        <v>1.0487249999999999</v>
      </c>
      <c r="B121" s="65">
        <v>1.0545899999999999</v>
      </c>
      <c r="C121" s="3">
        <f t="shared" si="54"/>
        <v>1.8699132500531828</v>
      </c>
      <c r="D121">
        <v>30</v>
      </c>
      <c r="E121" s="58">
        <v>1.87</v>
      </c>
      <c r="F121" t="str">
        <f t="shared" si="56"/>
        <v>trouble</v>
      </c>
      <c r="G121" s="58">
        <v>16.93</v>
      </c>
      <c r="H121" s="66">
        <f t="shared" si="45"/>
        <v>-1.7500000000000071E-2</v>
      </c>
      <c r="I121" t="str">
        <f t="shared" si="55"/>
        <v>trouble</v>
      </c>
      <c r="J121" s="58">
        <v>16.670000000000002</v>
      </c>
      <c r="K121" s="66">
        <f t="shared" si="46"/>
        <v>0.67000000000000171</v>
      </c>
      <c r="L121" t="str">
        <f t="shared" si="47"/>
        <v>good</v>
      </c>
      <c r="M121" s="58">
        <v>23.56</v>
      </c>
      <c r="N121" s="66">
        <f t="shared" si="48"/>
        <v>0.75999999999999979</v>
      </c>
      <c r="O121" t="str">
        <f t="shared" si="49"/>
        <v>good</v>
      </c>
      <c r="P121" s="58">
        <v>23.55</v>
      </c>
      <c r="Q121" s="66">
        <f t="shared" si="50"/>
        <v>0.38750000000000018</v>
      </c>
      <c r="R121" t="str">
        <f t="shared" si="51"/>
        <v>good</v>
      </c>
      <c r="S121" s="58">
        <v>24.51</v>
      </c>
      <c r="T121" s="66">
        <f t="shared" si="52"/>
        <v>0.41833333333333361</v>
      </c>
      <c r="U121" t="str">
        <f t="shared" si="53"/>
        <v>good</v>
      </c>
    </row>
    <row r="122" spans="1:21" x14ac:dyDescent="0.35">
      <c r="A122">
        <v>1.044171</v>
      </c>
      <c r="B122" s="65">
        <v>1.0500400000000001</v>
      </c>
      <c r="C122" s="3">
        <f t="shared" si="54"/>
        <v>1.3220645429402644</v>
      </c>
      <c r="D122">
        <v>30</v>
      </c>
      <c r="E122" s="58">
        <v>1.32</v>
      </c>
      <c r="F122" t="str">
        <f t="shared" si="56"/>
        <v>trouble</v>
      </c>
      <c r="G122" s="58">
        <v>17.059999999999999</v>
      </c>
      <c r="H122" s="66">
        <f t="shared" si="45"/>
        <v>1.499999999999968E-2</v>
      </c>
      <c r="I122" t="str">
        <f t="shared" si="55"/>
        <v>good</v>
      </c>
      <c r="J122" s="58">
        <v>16.38</v>
      </c>
      <c r="K122" s="66">
        <f t="shared" si="46"/>
        <v>0.37999999999999901</v>
      </c>
      <c r="L122" t="str">
        <f t="shared" si="47"/>
        <v>good</v>
      </c>
      <c r="M122" s="58">
        <v>23.33</v>
      </c>
      <c r="N122" s="66">
        <f t="shared" si="48"/>
        <v>0.72166666666666635</v>
      </c>
      <c r="O122" t="str">
        <f t="shared" si="49"/>
        <v>good</v>
      </c>
      <c r="P122" s="58">
        <v>23.79</v>
      </c>
      <c r="Q122" s="66">
        <f t="shared" si="50"/>
        <v>0.44749999999999979</v>
      </c>
      <c r="R122" t="str">
        <f t="shared" si="51"/>
        <v>good</v>
      </c>
      <c r="S122" s="58">
        <v>24.65</v>
      </c>
      <c r="T122" s="66">
        <f t="shared" si="52"/>
        <v>0.44166666666666643</v>
      </c>
      <c r="U122" t="str">
        <f t="shared" si="53"/>
        <v>good</v>
      </c>
    </row>
    <row r="123" spans="1:21" x14ac:dyDescent="0.35">
      <c r="A123">
        <v>1.045364</v>
      </c>
      <c r="B123" s="65">
        <v>1.0521499999999999</v>
      </c>
      <c r="C123" s="3">
        <f t="shared" si="54"/>
        <v>1.5767110298672713</v>
      </c>
      <c r="D123">
        <v>40</v>
      </c>
      <c r="E123" s="58">
        <v>1.58</v>
      </c>
      <c r="F123" t="str">
        <f t="shared" si="56"/>
        <v>trouble</v>
      </c>
      <c r="G123" s="58">
        <v>16.95</v>
      </c>
      <c r="H123" s="66">
        <f t="shared" si="45"/>
        <v>-1.2500000000000178E-2</v>
      </c>
      <c r="I123" t="str">
        <f t="shared" si="55"/>
        <v>trouble</v>
      </c>
      <c r="J123" s="58">
        <v>16.72</v>
      </c>
      <c r="K123" s="66">
        <f t="shared" si="46"/>
        <v>0.71999999999999886</v>
      </c>
      <c r="L123" t="str">
        <f t="shared" si="47"/>
        <v>good</v>
      </c>
      <c r="M123" s="58">
        <v>23.81</v>
      </c>
      <c r="N123" s="66">
        <f t="shared" si="48"/>
        <v>0.80166666666666642</v>
      </c>
      <c r="O123" t="str">
        <f t="shared" si="49"/>
        <v>good</v>
      </c>
      <c r="P123" s="58">
        <v>23.57</v>
      </c>
      <c r="Q123" s="66">
        <f t="shared" si="50"/>
        <v>0.39250000000000007</v>
      </c>
      <c r="R123" t="str">
        <f t="shared" si="51"/>
        <v>good</v>
      </c>
      <c r="S123" s="58">
        <v>24.2</v>
      </c>
      <c r="T123" s="66">
        <f t="shared" si="52"/>
        <v>0.36666666666666653</v>
      </c>
      <c r="U123" t="str">
        <f t="shared" si="53"/>
        <v>good</v>
      </c>
    </row>
    <row r="124" spans="1:21" x14ac:dyDescent="0.35">
      <c r="A124">
        <v>1.0391490000000001</v>
      </c>
      <c r="B124" s="65">
        <v>1.0456749999999999</v>
      </c>
      <c r="C124" s="3">
        <f t="shared" si="54"/>
        <v>0.79201017667555251</v>
      </c>
      <c r="D124">
        <v>40</v>
      </c>
      <c r="E124" s="58">
        <v>0.79</v>
      </c>
      <c r="F124" t="str">
        <f t="shared" si="56"/>
        <v>good</v>
      </c>
      <c r="G124" s="58">
        <v>17.170000000000002</v>
      </c>
      <c r="H124" s="66">
        <f t="shared" si="45"/>
        <v>4.2500000000000426E-2</v>
      </c>
      <c r="I124" t="str">
        <f t="shared" si="55"/>
        <v>good</v>
      </c>
      <c r="J124" s="58">
        <v>16.53</v>
      </c>
      <c r="K124" s="66">
        <f t="shared" si="46"/>
        <v>0.53000000000000114</v>
      </c>
      <c r="L124" t="str">
        <f t="shared" si="47"/>
        <v>good</v>
      </c>
      <c r="M124" s="58">
        <v>23.59</v>
      </c>
      <c r="N124" s="66">
        <f t="shared" si="48"/>
        <v>0.76500000000000001</v>
      </c>
      <c r="O124" t="str">
        <f t="shared" si="49"/>
        <v>good</v>
      </c>
      <c r="P124" s="58">
        <v>23.71</v>
      </c>
      <c r="Q124" s="66">
        <f t="shared" si="50"/>
        <v>0.42750000000000021</v>
      </c>
      <c r="R124" t="str">
        <f t="shared" si="51"/>
        <v>good</v>
      </c>
      <c r="S124" s="58">
        <v>24.26</v>
      </c>
      <c r="T124" s="66">
        <f t="shared" si="52"/>
        <v>0.37666666666666693</v>
      </c>
      <c r="U124" t="str">
        <f t="shared" si="53"/>
        <v>good</v>
      </c>
    </row>
    <row r="125" spans="1:21" x14ac:dyDescent="0.35">
      <c r="A125">
        <v>1.0473920000000001</v>
      </c>
      <c r="B125" s="65">
        <v>1.051628</v>
      </c>
      <c r="C125" s="3">
        <f t="shared" si="54"/>
        <v>1.5138083078537334</v>
      </c>
      <c r="D125">
        <v>50</v>
      </c>
      <c r="E125" s="58">
        <v>1.51</v>
      </c>
      <c r="F125" t="str">
        <f t="shared" si="56"/>
        <v>trouble</v>
      </c>
      <c r="G125" s="58">
        <v>17.09</v>
      </c>
      <c r="H125" s="66">
        <f t="shared" si="45"/>
        <v>2.2499999999999964E-2</v>
      </c>
      <c r="I125" t="str">
        <f t="shared" si="55"/>
        <v>good</v>
      </c>
      <c r="J125" s="58">
        <v>16.55</v>
      </c>
      <c r="K125" s="66">
        <f t="shared" si="46"/>
        <v>0.55000000000000071</v>
      </c>
      <c r="L125" t="str">
        <f t="shared" si="47"/>
        <v>good</v>
      </c>
      <c r="M125" s="58">
        <v>23.91</v>
      </c>
      <c r="N125" s="66">
        <f t="shared" si="48"/>
        <v>0.81833333333333336</v>
      </c>
      <c r="O125" t="str">
        <f t="shared" si="49"/>
        <v>good</v>
      </c>
      <c r="P125" s="58">
        <v>23.48</v>
      </c>
      <c r="Q125" s="66">
        <f t="shared" si="50"/>
        <v>0.37000000000000011</v>
      </c>
      <c r="R125" t="str">
        <f t="shared" si="51"/>
        <v>good</v>
      </c>
      <c r="S125" s="58">
        <v>24.23</v>
      </c>
      <c r="T125" s="66">
        <f t="shared" si="52"/>
        <v>0.37166666666666676</v>
      </c>
      <c r="U125" t="str">
        <f t="shared" si="53"/>
        <v>good</v>
      </c>
    </row>
    <row r="126" spans="1:21" x14ac:dyDescent="0.35">
      <c r="A126">
        <v>1.0396369999999999</v>
      </c>
      <c r="B126" s="65">
        <v>1.043555</v>
      </c>
      <c r="C126" s="3">
        <f t="shared" si="54"/>
        <v>0.53297274273721873</v>
      </c>
      <c r="D126">
        <v>50</v>
      </c>
      <c r="E126" s="58">
        <v>0.53</v>
      </c>
      <c r="F126" t="str">
        <f t="shared" si="56"/>
        <v>good</v>
      </c>
      <c r="G126" s="58">
        <v>17.34</v>
      </c>
      <c r="H126" s="66">
        <f t="shared" si="45"/>
        <v>8.4999999999999964E-2</v>
      </c>
      <c r="I126" t="str">
        <f t="shared" si="55"/>
        <v>good</v>
      </c>
      <c r="J126" s="58">
        <v>16.420000000000002</v>
      </c>
      <c r="K126" s="66">
        <f t="shared" si="46"/>
        <v>0.42000000000000171</v>
      </c>
      <c r="L126" t="str">
        <f t="shared" si="47"/>
        <v>good</v>
      </c>
      <c r="M126" s="58">
        <v>23.68</v>
      </c>
      <c r="N126" s="66">
        <f t="shared" si="48"/>
        <v>0.77999999999999992</v>
      </c>
      <c r="O126" t="str">
        <f t="shared" si="49"/>
        <v>good</v>
      </c>
      <c r="P126" s="58">
        <v>23.57</v>
      </c>
      <c r="Q126" s="66">
        <f t="shared" si="50"/>
        <v>0.39250000000000007</v>
      </c>
      <c r="R126" t="str">
        <f t="shared" si="51"/>
        <v>good</v>
      </c>
      <c r="S126" s="58">
        <v>24.26</v>
      </c>
      <c r="T126" s="66">
        <f t="shared" si="52"/>
        <v>0.37666666666666693</v>
      </c>
      <c r="U126" t="str">
        <f t="shared" si="53"/>
        <v>good</v>
      </c>
    </row>
    <row r="127" spans="1:21" x14ac:dyDescent="0.35">
      <c r="A127">
        <v>1.0493619999999999</v>
      </c>
      <c r="B127" s="65">
        <v>1.045428</v>
      </c>
      <c r="C127" s="3">
        <f t="shared" si="54"/>
        <v>0.76188394322965025</v>
      </c>
      <c r="D127">
        <v>60</v>
      </c>
      <c r="E127" s="58">
        <v>0.76</v>
      </c>
      <c r="F127" t="str">
        <f t="shared" si="56"/>
        <v>good</v>
      </c>
      <c r="G127" s="58">
        <v>17.71</v>
      </c>
      <c r="H127" s="66">
        <f t="shared" si="45"/>
        <v>0.17750000000000021</v>
      </c>
      <c r="I127" t="str">
        <f t="shared" si="55"/>
        <v>good</v>
      </c>
      <c r="J127" s="58">
        <v>16.52</v>
      </c>
      <c r="K127" s="66">
        <f t="shared" si="46"/>
        <v>0.51999999999999957</v>
      </c>
      <c r="L127" t="str">
        <f t="shared" si="47"/>
        <v>good</v>
      </c>
      <c r="M127" s="58">
        <v>24.1</v>
      </c>
      <c r="N127" s="66">
        <f t="shared" si="48"/>
        <v>0.8500000000000002</v>
      </c>
      <c r="O127" t="str">
        <f t="shared" si="49"/>
        <v>good</v>
      </c>
      <c r="P127" s="58">
        <v>23.16</v>
      </c>
      <c r="Q127" s="66">
        <f t="shared" si="50"/>
        <v>0.29000000000000004</v>
      </c>
      <c r="R127" t="str">
        <f t="shared" si="51"/>
        <v>good</v>
      </c>
      <c r="S127" s="58">
        <v>23.79</v>
      </c>
      <c r="T127" s="66">
        <f t="shared" si="52"/>
        <v>0.29833333333333317</v>
      </c>
      <c r="U127" t="str">
        <f t="shared" si="53"/>
        <v>good</v>
      </c>
    </row>
    <row r="128" spans="1:21" x14ac:dyDescent="0.35">
      <c r="A128">
        <v>1.040108</v>
      </c>
      <c r="B128" s="65">
        <v>1.035687</v>
      </c>
      <c r="C128" s="3">
        <f t="shared" si="54"/>
        <v>-0.43766957049964478</v>
      </c>
      <c r="D128">
        <v>60</v>
      </c>
      <c r="E128" s="58">
        <v>-0.44</v>
      </c>
      <c r="F128" t="str">
        <f t="shared" si="56"/>
        <v>good</v>
      </c>
      <c r="G128" s="58">
        <v>18.04</v>
      </c>
      <c r="H128" s="66">
        <f t="shared" si="45"/>
        <v>0.25999999999999979</v>
      </c>
      <c r="I128" t="str">
        <f t="shared" si="55"/>
        <v>good</v>
      </c>
      <c r="J128" s="58">
        <v>16.440000000000001</v>
      </c>
      <c r="K128" s="66">
        <f t="shared" si="46"/>
        <v>0.44000000000000128</v>
      </c>
      <c r="L128" t="str">
        <f t="shared" si="47"/>
        <v>good</v>
      </c>
      <c r="M128" s="58">
        <v>23.85</v>
      </c>
      <c r="N128" s="66">
        <f t="shared" si="48"/>
        <v>0.80833333333333357</v>
      </c>
      <c r="O128" t="str">
        <f t="shared" si="49"/>
        <v>good</v>
      </c>
      <c r="P128" s="58">
        <v>23.21</v>
      </c>
      <c r="Q128" s="66">
        <f t="shared" si="50"/>
        <v>0.30250000000000021</v>
      </c>
      <c r="R128" t="str">
        <f t="shared" si="51"/>
        <v>good</v>
      </c>
      <c r="S128" s="58">
        <v>23.75</v>
      </c>
      <c r="T128" s="66">
        <f t="shared" si="52"/>
        <v>0.29166666666666669</v>
      </c>
      <c r="U128" t="str">
        <f t="shared" si="53"/>
        <v>good</v>
      </c>
    </row>
    <row r="129" spans="1:21" x14ac:dyDescent="0.35">
      <c r="A129">
        <v>1.047857</v>
      </c>
      <c r="B129" s="65">
        <v>1.0391330000000001</v>
      </c>
      <c r="C129" s="3">
        <f t="shared" si="54"/>
        <v>-1.074185673749406E-2</v>
      </c>
      <c r="D129">
        <v>65</v>
      </c>
      <c r="E129" s="58">
        <v>-0.01</v>
      </c>
      <c r="F129" t="str">
        <f t="shared" si="56"/>
        <v>good</v>
      </c>
      <c r="G129" s="58">
        <v>18.149999999999999</v>
      </c>
      <c r="H129" s="66">
        <f t="shared" si="45"/>
        <v>0.28749999999999964</v>
      </c>
      <c r="I129" t="str">
        <f t="shared" si="55"/>
        <v>good</v>
      </c>
      <c r="J129" s="58">
        <v>15.59</v>
      </c>
      <c r="K129" s="66">
        <f t="shared" si="46"/>
        <v>-0.41000000000000014</v>
      </c>
      <c r="L129" t="str">
        <f t="shared" si="47"/>
        <v>trouble</v>
      </c>
      <c r="M129" s="58">
        <v>23.98</v>
      </c>
      <c r="N129" s="66">
        <f t="shared" si="48"/>
        <v>0.83000000000000007</v>
      </c>
      <c r="O129" t="str">
        <f t="shared" si="49"/>
        <v>good</v>
      </c>
      <c r="P129" s="58">
        <v>23.54</v>
      </c>
      <c r="Q129" s="66">
        <f t="shared" si="50"/>
        <v>0.38499999999999979</v>
      </c>
      <c r="R129" t="str">
        <f t="shared" si="51"/>
        <v>good</v>
      </c>
      <c r="S129" s="58">
        <v>24</v>
      </c>
      <c r="T129" s="66">
        <f t="shared" si="52"/>
        <v>0.33333333333333331</v>
      </c>
      <c r="U129" t="str">
        <f t="shared" si="53"/>
        <v>good</v>
      </c>
    </row>
    <row r="130" spans="1:21" x14ac:dyDescent="0.35">
      <c r="A130">
        <v>1.0429809999999999</v>
      </c>
      <c r="B130" s="65">
        <v>1.034095</v>
      </c>
      <c r="C130" s="3">
        <f t="shared" si="54"/>
        <v>-0.63586463562977691</v>
      </c>
      <c r="D130">
        <v>65</v>
      </c>
      <c r="E130" s="58">
        <v>-0.64</v>
      </c>
      <c r="F130" t="str">
        <f t="shared" si="56"/>
        <v>good</v>
      </c>
      <c r="G130" s="58">
        <v>18.3</v>
      </c>
      <c r="H130" s="66">
        <f t="shared" si="45"/>
        <v>0.32500000000000018</v>
      </c>
      <c r="I130" t="str">
        <f t="shared" si="55"/>
        <v>good</v>
      </c>
      <c r="J130" s="58">
        <v>15.59</v>
      </c>
      <c r="K130" s="66">
        <f t="shared" si="46"/>
        <v>-0.41000000000000014</v>
      </c>
      <c r="L130" t="str">
        <f t="shared" si="47"/>
        <v>trouble</v>
      </c>
      <c r="M130" s="58">
        <v>23.85</v>
      </c>
      <c r="N130" s="66">
        <f t="shared" si="48"/>
        <v>0.80833333333333357</v>
      </c>
      <c r="O130" t="str">
        <f t="shared" si="49"/>
        <v>good</v>
      </c>
      <c r="P130" s="58">
        <v>23.56</v>
      </c>
      <c r="Q130" s="66">
        <f t="shared" si="50"/>
        <v>0.38999999999999968</v>
      </c>
      <c r="R130" t="str">
        <f t="shared" si="51"/>
        <v>good</v>
      </c>
      <c r="S130" s="58">
        <v>23.98</v>
      </c>
      <c r="T130" s="66">
        <f t="shared" si="52"/>
        <v>0.33000000000000007</v>
      </c>
      <c r="U130" t="str">
        <f t="shared" si="53"/>
        <v>good</v>
      </c>
    </row>
    <row r="131" spans="1:21" x14ac:dyDescent="0.35">
      <c r="G131">
        <f>MAX(G113:G130)-MIN(G113:G130)</f>
        <v>1.8300000000000018</v>
      </c>
      <c r="J131">
        <f>MAX(J113:J130)-MIN(J113:J130)</f>
        <v>1.3399999999999999</v>
      </c>
      <c r="M131">
        <f>MAX(M113:M130)-MIN(M113:M130)</f>
        <v>0.98000000000000043</v>
      </c>
      <c r="P131">
        <f>MAX(P113:P130)-MIN(P113:P130)</f>
        <v>0.86999999999999744</v>
      </c>
      <c r="S131">
        <f>MAX(S113:S130)-MIN(S113:S130)</f>
        <v>1.0399999999999991</v>
      </c>
    </row>
    <row r="132" spans="1:21" x14ac:dyDescent="0.35">
      <c r="B132">
        <f>SUM(F132:U132)</f>
        <v>19</v>
      </c>
      <c r="F132">
        <f>COUNTIF(F138:F155,"=trouble")</f>
        <v>12</v>
      </c>
      <c r="I132">
        <f>COUNTIF(I138:I155,"=trouble")</f>
        <v>0</v>
      </c>
      <c r="L132">
        <f>COUNTIF(L138:L155,"=trouble")</f>
        <v>7</v>
      </c>
      <c r="O132">
        <f>COUNTIF(O138:O155,"=trouble")</f>
        <v>0</v>
      </c>
      <c r="R132">
        <f>COUNTIF(R138:R155,"=trouble")</f>
        <v>0</v>
      </c>
      <c r="U132">
        <f>COUNTIF(U138:U155,"=trouble")</f>
        <v>0</v>
      </c>
    </row>
    <row r="133" spans="1:21" x14ac:dyDescent="0.35">
      <c r="G133" t="s">
        <v>17</v>
      </c>
      <c r="H133" s="67"/>
      <c r="I133" s="62"/>
      <c r="J133" s="62" t="s">
        <v>18</v>
      </c>
      <c r="K133" s="67"/>
      <c r="L133" s="62"/>
      <c r="M133" s="62" t="s">
        <v>19</v>
      </c>
      <c r="N133" s="67"/>
      <c r="O133" s="62"/>
      <c r="P133" s="62" t="s">
        <v>20</v>
      </c>
      <c r="Q133" s="67"/>
      <c r="R133" s="62"/>
      <c r="S133" s="62" t="s">
        <v>21</v>
      </c>
      <c r="T133" s="67"/>
    </row>
    <row r="134" spans="1:21" x14ac:dyDescent="0.35">
      <c r="B134" t="s">
        <v>120</v>
      </c>
      <c r="G134">
        <v>21</v>
      </c>
      <c r="H134" s="67"/>
      <c r="I134" s="62"/>
      <c r="J134" s="62">
        <v>17</v>
      </c>
      <c r="K134" s="67"/>
      <c r="L134" s="62"/>
      <c r="M134" s="62">
        <v>25</v>
      </c>
      <c r="N134" s="67"/>
      <c r="O134" s="62"/>
      <c r="P134" s="62">
        <v>26</v>
      </c>
      <c r="Q134" s="67"/>
      <c r="R134" s="62"/>
      <c r="S134" s="62">
        <v>28</v>
      </c>
      <c r="T134" s="67"/>
    </row>
    <row r="135" spans="1:21" x14ac:dyDescent="0.35">
      <c r="B135">
        <v>1.03922</v>
      </c>
      <c r="C135" t="s">
        <v>103</v>
      </c>
      <c r="G135">
        <v>17</v>
      </c>
      <c r="H135" s="67"/>
      <c r="I135" s="62"/>
      <c r="J135" s="62">
        <v>16</v>
      </c>
      <c r="K135" s="67"/>
      <c r="L135" s="62"/>
      <c r="M135" s="62">
        <v>19</v>
      </c>
      <c r="N135" s="67"/>
      <c r="O135" s="62"/>
      <c r="P135" s="62">
        <v>22</v>
      </c>
      <c r="Q135" s="67"/>
      <c r="R135" s="62"/>
      <c r="S135" s="62">
        <v>22</v>
      </c>
      <c r="T135" s="67"/>
    </row>
    <row r="136" spans="1:21" x14ac:dyDescent="0.35">
      <c r="A136">
        <v>1.037639</v>
      </c>
      <c r="B136" s="65">
        <v>1.037639</v>
      </c>
      <c r="C136" s="3">
        <f>(B136-$B$110)/(B136*$B$110*0.0075)</f>
        <v>-0.19548652375545059</v>
      </c>
      <c r="D136" t="s">
        <v>104</v>
      </c>
      <c r="E136" s="58">
        <v>-0.2</v>
      </c>
      <c r="G136" s="58">
        <v>16.07</v>
      </c>
      <c r="H136" s="66">
        <f t="shared" ref="H136:H155" si="57">(G136-G$60)/(G$59-G$60)</f>
        <v>-0.23249999999999993</v>
      </c>
      <c r="I136" t="str">
        <f>IF(OR(G136&lt;G$60,G136&gt;G$59),"trouble","good")</f>
        <v>trouble</v>
      </c>
      <c r="J136" s="58">
        <v>17.63</v>
      </c>
      <c r="K136" s="66">
        <f t="shared" ref="K136:K155" si="58">(J136-J$60)/(J$59-J$60)</f>
        <v>1.629999999999999</v>
      </c>
      <c r="L136" t="str">
        <f t="shared" ref="L136:L155" si="59">IF(OR(J136&lt;J$60,J136&gt;J$59),"trouble","good")</f>
        <v>trouble</v>
      </c>
      <c r="M136" s="58">
        <v>26.8</v>
      </c>
      <c r="N136" s="66">
        <f t="shared" ref="N136:N155" si="60">(M136-M$60)/(M$59-M$60)</f>
        <v>1.3</v>
      </c>
      <c r="O136" t="str">
        <f t="shared" ref="O136:O155" si="61">IF(OR(M136&lt;M$60,M136&gt;M$59),"trouble","good")</f>
        <v>trouble</v>
      </c>
      <c r="P136" s="58">
        <v>21.97</v>
      </c>
      <c r="Q136" s="66">
        <f t="shared" ref="Q136:Q155" si="62">(P136-P$60)/(P$59-P$60)</f>
        <v>-7.5000000000002842E-3</v>
      </c>
      <c r="R136" t="str">
        <f t="shared" ref="R136:R155" si="63">IF(OR(P136&lt;P$60,P136&gt;P$59),"trouble","good")</f>
        <v>trouble</v>
      </c>
      <c r="S136" s="58">
        <v>22.86</v>
      </c>
      <c r="T136" s="66">
        <f t="shared" ref="T136:T155" si="64">(S136-S$60)/(S$59-S$60)</f>
        <v>0.14333333333333323</v>
      </c>
      <c r="U136" t="str">
        <f t="shared" ref="U136:U155" si="65">IF(OR(S136&lt;S$60,S136&gt;S$59),"trouble","good")</f>
        <v>good</v>
      </c>
    </row>
    <row r="137" spans="1:21" x14ac:dyDescent="0.35">
      <c r="A137">
        <v>1.0001629999999999</v>
      </c>
      <c r="B137" s="65">
        <v>1.0001629999999999</v>
      </c>
      <c r="C137" s="3">
        <f t="shared" ref="C137:C155" si="66">(B137-$B$110)/(B137*$B$110*0.0075)</f>
        <v>-5.0102493211622097</v>
      </c>
      <c r="D137" t="s">
        <v>104</v>
      </c>
      <c r="E137" s="58">
        <v>-5.01</v>
      </c>
      <c r="G137" s="58">
        <v>16.12</v>
      </c>
      <c r="H137" s="66">
        <f t="shared" si="57"/>
        <v>-0.21999999999999975</v>
      </c>
      <c r="I137" t="str">
        <f t="shared" ref="I137:I155" si="67">IF(OR(G137&lt;$G$60,G137&gt;$G$59),"trouble","good")</f>
        <v>trouble</v>
      </c>
      <c r="J137" s="58">
        <v>17.68</v>
      </c>
      <c r="K137" s="66">
        <f t="shared" si="58"/>
        <v>1.6799999999999997</v>
      </c>
      <c r="L137" t="str">
        <f t="shared" si="59"/>
        <v>trouble</v>
      </c>
      <c r="M137" s="58">
        <v>26.78</v>
      </c>
      <c r="N137" s="66">
        <f t="shared" si="60"/>
        <v>1.2966666666666669</v>
      </c>
      <c r="O137" t="str">
        <f t="shared" si="61"/>
        <v>trouble</v>
      </c>
      <c r="P137" s="58">
        <v>21.91</v>
      </c>
      <c r="Q137" s="66">
        <f t="shared" si="62"/>
        <v>-2.2499999999999964E-2</v>
      </c>
      <c r="R137" t="str">
        <f t="shared" si="63"/>
        <v>trouble</v>
      </c>
      <c r="S137" s="58">
        <v>22.82</v>
      </c>
      <c r="T137" s="66">
        <f t="shared" si="64"/>
        <v>0.13666666666666671</v>
      </c>
      <c r="U137" t="str">
        <f t="shared" si="65"/>
        <v>good</v>
      </c>
    </row>
    <row r="138" spans="1:21" x14ac:dyDescent="0.35">
      <c r="A138">
        <v>1.047215</v>
      </c>
      <c r="B138" s="65">
        <v>1.047215</v>
      </c>
      <c r="C138" s="3">
        <f t="shared" si="66"/>
        <v>0.97952123202517449</v>
      </c>
      <c r="D138">
        <v>1</v>
      </c>
      <c r="E138" s="58">
        <v>0.98</v>
      </c>
      <c r="F138" t="str">
        <f t="shared" ref="F138:F155" si="68">IF(OR(E138&lt;-1,E138&gt;1),"trouble","good")</f>
        <v>good</v>
      </c>
      <c r="G138" s="58">
        <v>18.760000000000002</v>
      </c>
      <c r="H138" s="66">
        <f t="shared" si="57"/>
        <v>0.44000000000000039</v>
      </c>
      <c r="I138" t="str">
        <f t="shared" si="67"/>
        <v>good</v>
      </c>
      <c r="J138" s="58">
        <v>16.23</v>
      </c>
      <c r="K138" s="66">
        <f t="shared" si="58"/>
        <v>0.23000000000000043</v>
      </c>
      <c r="L138" t="str">
        <f t="shared" si="59"/>
        <v>good</v>
      </c>
      <c r="M138" s="58">
        <v>23.12</v>
      </c>
      <c r="N138" s="66">
        <f t="shared" si="60"/>
        <v>0.68666666666666687</v>
      </c>
      <c r="O138" t="str">
        <f t="shared" si="61"/>
        <v>good</v>
      </c>
      <c r="P138" s="58">
        <v>23.21</v>
      </c>
      <c r="Q138" s="66">
        <f t="shared" si="62"/>
        <v>0.30250000000000021</v>
      </c>
      <c r="R138" t="str">
        <f t="shared" si="63"/>
        <v>good</v>
      </c>
      <c r="S138" s="58">
        <v>23.92</v>
      </c>
      <c r="T138" s="66">
        <f t="shared" si="64"/>
        <v>0.32000000000000028</v>
      </c>
      <c r="U138" t="str">
        <f t="shared" si="65"/>
        <v>good</v>
      </c>
    </row>
    <row r="139" spans="1:21" x14ac:dyDescent="0.35">
      <c r="A139">
        <v>1.0485439999999999</v>
      </c>
      <c r="B139" s="65">
        <v>1.0485439999999999</v>
      </c>
      <c r="C139" s="3">
        <f t="shared" si="66"/>
        <v>1.1408980708054857</v>
      </c>
      <c r="D139">
        <v>1</v>
      </c>
      <c r="E139" s="58">
        <v>1.1399999999999999</v>
      </c>
      <c r="F139" t="str">
        <f t="shared" si="68"/>
        <v>trouble</v>
      </c>
      <c r="G139" s="58">
        <v>18.649999999999999</v>
      </c>
      <c r="H139" s="66">
        <f t="shared" si="57"/>
        <v>0.41249999999999964</v>
      </c>
      <c r="I139" t="str">
        <f t="shared" si="67"/>
        <v>good</v>
      </c>
      <c r="J139" s="58">
        <v>16.41</v>
      </c>
      <c r="K139" s="66">
        <f t="shared" si="58"/>
        <v>0.41000000000000014</v>
      </c>
      <c r="L139" t="str">
        <f t="shared" si="59"/>
        <v>good</v>
      </c>
      <c r="M139" s="58">
        <v>23.26</v>
      </c>
      <c r="N139" s="66">
        <f t="shared" si="60"/>
        <v>0.7100000000000003</v>
      </c>
      <c r="O139" t="str">
        <f t="shared" si="61"/>
        <v>good</v>
      </c>
      <c r="P139" s="58">
        <v>23.1</v>
      </c>
      <c r="Q139" s="66">
        <f t="shared" si="62"/>
        <v>0.27500000000000036</v>
      </c>
      <c r="R139" t="str">
        <f t="shared" si="63"/>
        <v>good</v>
      </c>
      <c r="S139" s="58">
        <v>23.82</v>
      </c>
      <c r="T139" s="66">
        <f t="shared" si="64"/>
        <v>0.3033333333333334</v>
      </c>
      <c r="U139" t="str">
        <f t="shared" si="65"/>
        <v>good</v>
      </c>
    </row>
    <row r="140" spans="1:21" x14ac:dyDescent="0.35">
      <c r="A140">
        <v>1.049105</v>
      </c>
      <c r="B140" s="65">
        <v>1.0485469999999999</v>
      </c>
      <c r="C140" s="3">
        <f t="shared" si="66"/>
        <v>1.1412618898507423</v>
      </c>
      <c r="D140">
        <v>3</v>
      </c>
      <c r="E140" s="58">
        <v>1.1399999999999999</v>
      </c>
      <c r="F140" t="str">
        <f t="shared" si="68"/>
        <v>trouble</v>
      </c>
      <c r="G140" s="58">
        <v>18.37</v>
      </c>
      <c r="H140" s="66">
        <f t="shared" si="57"/>
        <v>0.34250000000000025</v>
      </c>
      <c r="I140" t="str">
        <f t="shared" si="67"/>
        <v>good</v>
      </c>
      <c r="J140" s="58">
        <v>16.48</v>
      </c>
      <c r="K140" s="66">
        <f t="shared" si="58"/>
        <v>0.48000000000000043</v>
      </c>
      <c r="L140" t="str">
        <f t="shared" si="59"/>
        <v>good</v>
      </c>
      <c r="M140" s="58">
        <v>23.37</v>
      </c>
      <c r="N140" s="66">
        <f t="shared" si="60"/>
        <v>0.7283333333333335</v>
      </c>
      <c r="O140" t="str">
        <f t="shared" si="61"/>
        <v>good</v>
      </c>
      <c r="P140" s="58">
        <v>23.12</v>
      </c>
      <c r="Q140" s="66">
        <f t="shared" si="62"/>
        <v>0.28000000000000025</v>
      </c>
      <c r="R140" t="str">
        <f t="shared" si="63"/>
        <v>good</v>
      </c>
      <c r="S140" s="58">
        <v>23.9</v>
      </c>
      <c r="T140" s="66">
        <f t="shared" si="64"/>
        <v>0.31666666666666643</v>
      </c>
      <c r="U140" t="str">
        <f t="shared" si="65"/>
        <v>good</v>
      </c>
    </row>
    <row r="141" spans="1:21" x14ac:dyDescent="0.35">
      <c r="A141">
        <v>1.04945</v>
      </c>
      <c r="B141" s="65">
        <v>1.0488820000000001</v>
      </c>
      <c r="C141" s="3">
        <f t="shared" si="66"/>
        <v>1.1818752581141798</v>
      </c>
      <c r="D141">
        <v>3</v>
      </c>
      <c r="E141" s="58">
        <v>1.18</v>
      </c>
      <c r="F141" t="str">
        <f t="shared" si="68"/>
        <v>trouble</v>
      </c>
      <c r="G141" s="58">
        <v>18.27</v>
      </c>
      <c r="H141" s="66">
        <f t="shared" si="57"/>
        <v>0.31749999999999989</v>
      </c>
      <c r="I141" t="str">
        <f t="shared" si="67"/>
        <v>good</v>
      </c>
      <c r="J141" s="58">
        <v>16.690000000000001</v>
      </c>
      <c r="K141" s="66">
        <f t="shared" si="58"/>
        <v>0.69000000000000128</v>
      </c>
      <c r="L141" t="str">
        <f t="shared" si="59"/>
        <v>good</v>
      </c>
      <c r="M141" s="58">
        <v>23.48</v>
      </c>
      <c r="N141" s="66">
        <f t="shared" si="60"/>
        <v>0.7466666666666667</v>
      </c>
      <c r="O141" t="str">
        <f t="shared" si="61"/>
        <v>good</v>
      </c>
      <c r="P141" s="58">
        <v>22.99</v>
      </c>
      <c r="Q141" s="66">
        <f t="shared" si="62"/>
        <v>0.24749999999999961</v>
      </c>
      <c r="R141" t="str">
        <f t="shared" si="63"/>
        <v>good</v>
      </c>
      <c r="S141" s="58">
        <v>23.82</v>
      </c>
      <c r="T141" s="66">
        <f t="shared" si="64"/>
        <v>0.3033333333333334</v>
      </c>
      <c r="U141" t="str">
        <f t="shared" si="65"/>
        <v>good</v>
      </c>
    </row>
    <row r="142" spans="1:21" x14ac:dyDescent="0.35">
      <c r="A142">
        <v>1.0494669999999999</v>
      </c>
      <c r="B142" s="65">
        <v>1.0519229999999999</v>
      </c>
      <c r="C142" s="3">
        <f t="shared" si="66"/>
        <v>1.5493644522144037</v>
      </c>
      <c r="D142">
        <v>10</v>
      </c>
      <c r="E142" s="58">
        <v>1.55</v>
      </c>
      <c r="F142" t="str">
        <f t="shared" si="68"/>
        <v>trouble</v>
      </c>
      <c r="G142" s="58">
        <v>17.920000000000002</v>
      </c>
      <c r="H142" s="66">
        <f t="shared" si="57"/>
        <v>0.23000000000000043</v>
      </c>
      <c r="I142" t="str">
        <f t="shared" si="67"/>
        <v>good</v>
      </c>
      <c r="J142" s="58">
        <v>16.86</v>
      </c>
      <c r="K142" s="66">
        <f t="shared" si="58"/>
        <v>0.85999999999999943</v>
      </c>
      <c r="L142" t="str">
        <f t="shared" si="59"/>
        <v>good</v>
      </c>
      <c r="M142" s="58">
        <v>23.44</v>
      </c>
      <c r="N142" s="66">
        <f t="shared" si="60"/>
        <v>0.74000000000000021</v>
      </c>
      <c r="O142" t="str">
        <f t="shared" si="61"/>
        <v>good</v>
      </c>
      <c r="P142" s="58">
        <v>23.06</v>
      </c>
      <c r="Q142" s="66">
        <f t="shared" si="62"/>
        <v>0.26499999999999968</v>
      </c>
      <c r="R142" t="str">
        <f t="shared" si="63"/>
        <v>good</v>
      </c>
      <c r="S142" s="58">
        <v>23.95</v>
      </c>
      <c r="T142" s="66">
        <f t="shared" si="64"/>
        <v>0.3249999999999999</v>
      </c>
      <c r="U142" t="str">
        <f t="shared" si="65"/>
        <v>good</v>
      </c>
    </row>
    <row r="143" spans="1:21" x14ac:dyDescent="0.35">
      <c r="A143">
        <v>1.0460259999999999</v>
      </c>
      <c r="B143" s="65">
        <v>1.0485409999999999</v>
      </c>
      <c r="C143" s="3">
        <f t="shared" si="66"/>
        <v>1.1405342496783701</v>
      </c>
      <c r="D143">
        <v>10</v>
      </c>
      <c r="E143" s="58">
        <v>1.1399999999999999</v>
      </c>
      <c r="F143" t="str">
        <f t="shared" si="68"/>
        <v>trouble</v>
      </c>
      <c r="G143" s="58">
        <v>17.89</v>
      </c>
      <c r="H143" s="66">
        <f t="shared" si="57"/>
        <v>0.22250000000000014</v>
      </c>
      <c r="I143" t="str">
        <f t="shared" si="67"/>
        <v>good</v>
      </c>
      <c r="J143" s="58">
        <v>16.87</v>
      </c>
      <c r="K143" s="66">
        <f t="shared" si="58"/>
        <v>0.87000000000000099</v>
      </c>
      <c r="L143" t="str">
        <f t="shared" si="59"/>
        <v>good</v>
      </c>
      <c r="M143" s="58">
        <v>23.38</v>
      </c>
      <c r="N143" s="66">
        <f t="shared" si="60"/>
        <v>0.72999999999999987</v>
      </c>
      <c r="O143" t="str">
        <f t="shared" si="61"/>
        <v>good</v>
      </c>
      <c r="P143" s="58">
        <v>23.09</v>
      </c>
      <c r="Q143" s="66">
        <f t="shared" si="62"/>
        <v>0.27249999999999996</v>
      </c>
      <c r="R143" t="str">
        <f t="shared" si="63"/>
        <v>good</v>
      </c>
      <c r="S143" s="58">
        <v>24</v>
      </c>
      <c r="T143" s="66">
        <f t="shared" si="64"/>
        <v>0.33333333333333331</v>
      </c>
      <c r="U143" t="str">
        <f t="shared" si="65"/>
        <v>good</v>
      </c>
    </row>
    <row r="144" spans="1:21" x14ac:dyDescent="0.35">
      <c r="A144">
        <v>1.048011</v>
      </c>
      <c r="B144" s="65">
        <v>1.053744</v>
      </c>
      <c r="C144" s="3">
        <f t="shared" si="66"/>
        <v>1.7684075721454231</v>
      </c>
      <c r="D144">
        <v>20</v>
      </c>
      <c r="E144" s="58">
        <v>1.77</v>
      </c>
      <c r="F144" t="str">
        <f t="shared" si="68"/>
        <v>trouble</v>
      </c>
      <c r="G144" s="58">
        <v>17.78</v>
      </c>
      <c r="H144" s="66">
        <f t="shared" si="57"/>
        <v>0.19500000000000028</v>
      </c>
      <c r="I144" t="str">
        <f t="shared" si="67"/>
        <v>good</v>
      </c>
      <c r="J144" s="58">
        <v>16.77</v>
      </c>
      <c r="K144" s="66">
        <f t="shared" si="58"/>
        <v>0.76999999999999957</v>
      </c>
      <c r="L144" t="str">
        <f t="shared" si="59"/>
        <v>good</v>
      </c>
      <c r="M144" s="58">
        <v>23.06</v>
      </c>
      <c r="N144" s="66">
        <f t="shared" si="60"/>
        <v>0.67666666666666642</v>
      </c>
      <c r="O144" t="str">
        <f t="shared" si="61"/>
        <v>good</v>
      </c>
      <c r="P144" s="58">
        <v>23.34</v>
      </c>
      <c r="Q144" s="66">
        <f t="shared" si="62"/>
        <v>0.33499999999999996</v>
      </c>
      <c r="R144" t="str">
        <f t="shared" si="63"/>
        <v>good</v>
      </c>
      <c r="S144" s="58">
        <v>24.25</v>
      </c>
      <c r="T144" s="66">
        <f t="shared" si="64"/>
        <v>0.375</v>
      </c>
      <c r="U144" t="str">
        <f t="shared" si="65"/>
        <v>good</v>
      </c>
    </row>
    <row r="145" spans="1:21" x14ac:dyDescent="0.35">
      <c r="A145">
        <v>1.044378</v>
      </c>
      <c r="B145" s="65">
        <v>1.050292</v>
      </c>
      <c r="C145" s="3">
        <f t="shared" si="66"/>
        <v>1.3525310998585394</v>
      </c>
      <c r="D145">
        <v>20</v>
      </c>
      <c r="E145" s="58">
        <v>1.35</v>
      </c>
      <c r="F145" t="str">
        <f t="shared" si="68"/>
        <v>trouble</v>
      </c>
      <c r="G145" s="58">
        <v>17.850000000000001</v>
      </c>
      <c r="H145" s="66">
        <f t="shared" si="57"/>
        <v>0.21250000000000036</v>
      </c>
      <c r="I145" t="str">
        <f t="shared" si="67"/>
        <v>good</v>
      </c>
      <c r="J145" s="58">
        <v>16.39</v>
      </c>
      <c r="K145" s="66">
        <f t="shared" si="58"/>
        <v>0.39000000000000057</v>
      </c>
      <c r="L145" t="str">
        <f t="shared" si="59"/>
        <v>good</v>
      </c>
      <c r="M145" s="58">
        <v>22.84</v>
      </c>
      <c r="N145" s="66">
        <f t="shared" si="60"/>
        <v>0.64</v>
      </c>
      <c r="O145" t="str">
        <f t="shared" si="61"/>
        <v>good</v>
      </c>
      <c r="P145" s="58">
        <v>23.63</v>
      </c>
      <c r="Q145" s="66">
        <f t="shared" si="62"/>
        <v>0.40749999999999975</v>
      </c>
      <c r="R145" t="str">
        <f t="shared" si="63"/>
        <v>good</v>
      </c>
      <c r="S145" s="58">
        <v>24.49</v>
      </c>
      <c r="T145" s="66">
        <f t="shared" si="64"/>
        <v>0.41499999999999976</v>
      </c>
      <c r="U145" t="str">
        <f t="shared" si="65"/>
        <v>good</v>
      </c>
    </row>
    <row r="146" spans="1:21" x14ac:dyDescent="0.35">
      <c r="A146">
        <v>1.0487249999999999</v>
      </c>
      <c r="B146" s="65">
        <v>1.0530440000000001</v>
      </c>
      <c r="C146" s="3">
        <f t="shared" si="66"/>
        <v>1.6842961174920144</v>
      </c>
      <c r="D146">
        <v>30</v>
      </c>
      <c r="E146" s="58">
        <v>1.68</v>
      </c>
      <c r="F146" t="str">
        <f t="shared" si="68"/>
        <v>trouble</v>
      </c>
      <c r="G146" s="58">
        <v>17.43</v>
      </c>
      <c r="H146" s="66">
        <f t="shared" si="57"/>
        <v>0.10749999999999993</v>
      </c>
      <c r="I146" t="str">
        <f t="shared" si="67"/>
        <v>good</v>
      </c>
      <c r="J146" s="58">
        <v>16.52</v>
      </c>
      <c r="K146" s="66">
        <f t="shared" si="58"/>
        <v>0.51999999999999957</v>
      </c>
      <c r="L146" t="str">
        <f t="shared" si="59"/>
        <v>good</v>
      </c>
      <c r="M146" s="58">
        <v>22.84</v>
      </c>
      <c r="N146" s="66">
        <f t="shared" si="60"/>
        <v>0.64</v>
      </c>
      <c r="O146" t="str">
        <f t="shared" si="61"/>
        <v>good</v>
      </c>
      <c r="P146" s="58">
        <v>23.74</v>
      </c>
      <c r="Q146" s="66">
        <f t="shared" si="62"/>
        <v>0.43499999999999961</v>
      </c>
      <c r="R146" t="str">
        <f t="shared" si="63"/>
        <v>good</v>
      </c>
      <c r="S146" s="58">
        <v>24.66</v>
      </c>
      <c r="T146" s="66">
        <f t="shared" si="64"/>
        <v>0.44333333333333336</v>
      </c>
      <c r="U146" t="str">
        <f t="shared" si="65"/>
        <v>good</v>
      </c>
    </row>
    <row r="147" spans="1:21" x14ac:dyDescent="0.35">
      <c r="A147">
        <v>1.044171</v>
      </c>
      <c r="B147" s="65">
        <v>1.048691</v>
      </c>
      <c r="C147" s="3">
        <f t="shared" si="66"/>
        <v>1.1587227561075084</v>
      </c>
      <c r="D147">
        <v>30</v>
      </c>
      <c r="E147" s="58">
        <v>1.1599999999999999</v>
      </c>
      <c r="F147" t="str">
        <f t="shared" si="68"/>
        <v>trouble</v>
      </c>
      <c r="G147" s="58">
        <v>17.559999999999999</v>
      </c>
      <c r="H147" s="66">
        <f t="shared" si="57"/>
        <v>0.13999999999999968</v>
      </c>
      <c r="I147" t="str">
        <f t="shared" si="67"/>
        <v>good</v>
      </c>
      <c r="J147" s="58">
        <v>16.21</v>
      </c>
      <c r="K147" s="66">
        <f t="shared" si="58"/>
        <v>0.21000000000000085</v>
      </c>
      <c r="L147" t="str">
        <f t="shared" si="59"/>
        <v>good</v>
      </c>
      <c r="M147" s="58">
        <v>22.62</v>
      </c>
      <c r="N147" s="66">
        <f t="shared" si="60"/>
        <v>0.6033333333333335</v>
      </c>
      <c r="O147" t="str">
        <f t="shared" si="61"/>
        <v>good</v>
      </c>
      <c r="P147" s="58">
        <v>23.97</v>
      </c>
      <c r="Q147" s="66">
        <f t="shared" si="62"/>
        <v>0.49249999999999972</v>
      </c>
      <c r="R147" t="str">
        <f t="shared" si="63"/>
        <v>good</v>
      </c>
      <c r="S147" s="58">
        <v>24.82</v>
      </c>
      <c r="T147" s="66">
        <f t="shared" si="64"/>
        <v>0.47000000000000003</v>
      </c>
      <c r="U147" t="str">
        <f t="shared" si="65"/>
        <v>good</v>
      </c>
    </row>
    <row r="148" spans="1:21" x14ac:dyDescent="0.35">
      <c r="A148">
        <v>1.045364</v>
      </c>
      <c r="B148" s="65">
        <v>1.053555</v>
      </c>
      <c r="C148" s="3">
        <f t="shared" si="66"/>
        <v>1.7457084943406631</v>
      </c>
      <c r="D148">
        <v>40</v>
      </c>
      <c r="E148" s="58">
        <v>1.75</v>
      </c>
      <c r="F148" t="str">
        <f t="shared" si="68"/>
        <v>trouble</v>
      </c>
      <c r="G148" s="58">
        <v>17.53</v>
      </c>
      <c r="H148" s="66">
        <f t="shared" si="57"/>
        <v>0.13250000000000028</v>
      </c>
      <c r="I148" t="str">
        <f t="shared" si="67"/>
        <v>good</v>
      </c>
      <c r="J148" s="58">
        <v>16.100000000000001</v>
      </c>
      <c r="K148" s="66">
        <f t="shared" si="58"/>
        <v>0.10000000000000142</v>
      </c>
      <c r="L148" t="str">
        <f t="shared" si="59"/>
        <v>good</v>
      </c>
      <c r="M148" s="58">
        <v>22.34</v>
      </c>
      <c r="N148" s="66">
        <f t="shared" si="60"/>
        <v>0.55666666666666664</v>
      </c>
      <c r="O148" t="str">
        <f t="shared" si="61"/>
        <v>good</v>
      </c>
      <c r="P148" s="58">
        <v>24.18</v>
      </c>
      <c r="Q148" s="66">
        <f t="shared" si="62"/>
        <v>0.54499999999999993</v>
      </c>
      <c r="R148" t="str">
        <f t="shared" si="63"/>
        <v>good</v>
      </c>
      <c r="S148" s="58">
        <v>24.99</v>
      </c>
      <c r="T148" s="66">
        <f t="shared" si="64"/>
        <v>0.49833333333333307</v>
      </c>
      <c r="U148" t="str">
        <f t="shared" si="65"/>
        <v>good</v>
      </c>
    </row>
    <row r="149" spans="1:21" x14ac:dyDescent="0.35">
      <c r="A149">
        <v>1.0391490000000001</v>
      </c>
      <c r="B149" s="65">
        <v>1.047636</v>
      </c>
      <c r="C149" s="3">
        <f t="shared" si="66"/>
        <v>1.0306864188727745</v>
      </c>
      <c r="D149">
        <v>40</v>
      </c>
      <c r="E149" s="58">
        <v>1.03</v>
      </c>
      <c r="F149" t="str">
        <f t="shared" si="68"/>
        <v>trouble</v>
      </c>
      <c r="G149" s="58">
        <v>17.739999999999998</v>
      </c>
      <c r="H149" s="66">
        <f t="shared" si="57"/>
        <v>0.18499999999999961</v>
      </c>
      <c r="I149" t="str">
        <f t="shared" si="67"/>
        <v>good</v>
      </c>
      <c r="J149" s="58">
        <v>15.86</v>
      </c>
      <c r="K149" s="66">
        <f t="shared" si="58"/>
        <v>-0.14000000000000057</v>
      </c>
      <c r="L149" t="str">
        <f t="shared" si="59"/>
        <v>trouble</v>
      </c>
      <c r="M149" s="58">
        <v>22.13</v>
      </c>
      <c r="N149" s="66">
        <f t="shared" si="60"/>
        <v>0.5216666666666665</v>
      </c>
      <c r="O149" t="str">
        <f t="shared" si="61"/>
        <v>good</v>
      </c>
      <c r="P149" s="58">
        <v>24.35</v>
      </c>
      <c r="Q149" s="66">
        <f t="shared" si="62"/>
        <v>0.58750000000000036</v>
      </c>
      <c r="R149" t="str">
        <f t="shared" si="63"/>
        <v>good</v>
      </c>
      <c r="S149" s="58">
        <v>25.06</v>
      </c>
      <c r="T149" s="66">
        <f t="shared" si="64"/>
        <v>0.50999999999999979</v>
      </c>
      <c r="U149" t="str">
        <f t="shared" si="65"/>
        <v>good</v>
      </c>
    </row>
    <row r="150" spans="1:21" x14ac:dyDescent="0.35">
      <c r="A150">
        <v>1.0473920000000001</v>
      </c>
      <c r="B150" s="65">
        <v>1.051993</v>
      </c>
      <c r="C150" s="3">
        <f t="shared" si="66"/>
        <v>1.5577985760952682</v>
      </c>
      <c r="D150">
        <v>50</v>
      </c>
      <c r="E150" s="58">
        <v>1.56</v>
      </c>
      <c r="F150" t="str">
        <f t="shared" si="68"/>
        <v>trouble</v>
      </c>
      <c r="G150" s="58">
        <v>17.39</v>
      </c>
      <c r="H150" s="66">
        <f t="shared" si="57"/>
        <v>9.7500000000000142E-2</v>
      </c>
      <c r="I150" t="str">
        <f t="shared" si="67"/>
        <v>good</v>
      </c>
      <c r="J150" s="58">
        <v>15.86</v>
      </c>
      <c r="K150" s="66">
        <f t="shared" si="58"/>
        <v>-0.14000000000000057</v>
      </c>
      <c r="L150" t="str">
        <f t="shared" si="59"/>
        <v>trouble</v>
      </c>
      <c r="M150" s="58">
        <v>22.07</v>
      </c>
      <c r="N150" s="66">
        <f t="shared" si="60"/>
        <v>0.51166666666666671</v>
      </c>
      <c r="O150" t="str">
        <f t="shared" si="61"/>
        <v>good</v>
      </c>
      <c r="P150" s="58">
        <v>24.53</v>
      </c>
      <c r="Q150" s="66">
        <f t="shared" si="62"/>
        <v>0.63250000000000028</v>
      </c>
      <c r="R150" t="str">
        <f t="shared" si="63"/>
        <v>good</v>
      </c>
      <c r="S150" s="58">
        <v>25.26</v>
      </c>
      <c r="T150" s="66">
        <f t="shared" si="64"/>
        <v>0.54333333333333356</v>
      </c>
      <c r="U150" t="str">
        <f t="shared" si="65"/>
        <v>good</v>
      </c>
    </row>
    <row r="151" spans="1:21" x14ac:dyDescent="0.35">
      <c r="A151">
        <v>1.0396369999999999</v>
      </c>
      <c r="B151" s="65">
        <v>1.044421</v>
      </c>
      <c r="C151" s="3">
        <f t="shared" si="66"/>
        <v>0.63891413836216415</v>
      </c>
      <c r="D151">
        <v>50</v>
      </c>
      <c r="E151" s="58">
        <v>0.64</v>
      </c>
      <c r="F151" t="str">
        <f t="shared" si="68"/>
        <v>good</v>
      </c>
      <c r="G151" s="58">
        <v>17.64</v>
      </c>
      <c r="H151" s="66">
        <f t="shared" si="57"/>
        <v>0.16000000000000014</v>
      </c>
      <c r="I151" t="str">
        <f t="shared" si="67"/>
        <v>good</v>
      </c>
      <c r="J151" s="58">
        <v>15.72</v>
      </c>
      <c r="K151" s="66">
        <f t="shared" si="58"/>
        <v>-0.27999999999999936</v>
      </c>
      <c r="L151" t="str">
        <f t="shared" si="59"/>
        <v>trouble</v>
      </c>
      <c r="M151" s="58">
        <v>21.88</v>
      </c>
      <c r="N151" s="66">
        <f t="shared" si="60"/>
        <v>0.47999999999999982</v>
      </c>
      <c r="O151" t="str">
        <f t="shared" si="61"/>
        <v>good</v>
      </c>
      <c r="P151" s="58">
        <v>24.62</v>
      </c>
      <c r="Q151" s="66">
        <f t="shared" si="62"/>
        <v>0.65500000000000025</v>
      </c>
      <c r="R151" t="str">
        <f t="shared" si="63"/>
        <v>good</v>
      </c>
      <c r="S151" s="58">
        <v>25.25</v>
      </c>
      <c r="T151" s="66">
        <f t="shared" si="64"/>
        <v>0.54166666666666663</v>
      </c>
      <c r="U151" t="str">
        <f t="shared" si="65"/>
        <v>good</v>
      </c>
    </row>
    <row r="152" spans="1:21" x14ac:dyDescent="0.35">
      <c r="A152">
        <v>1.0493619999999999</v>
      </c>
      <c r="B152" s="65">
        <v>1.0460769999999999</v>
      </c>
      <c r="C152" s="3">
        <f t="shared" si="66"/>
        <v>0.84101111666920236</v>
      </c>
      <c r="D152">
        <v>60</v>
      </c>
      <c r="E152" s="58">
        <v>0.84</v>
      </c>
      <c r="F152" t="str">
        <f t="shared" si="68"/>
        <v>good</v>
      </c>
      <c r="G152" s="58">
        <v>17.8</v>
      </c>
      <c r="H152" s="66">
        <f t="shared" si="57"/>
        <v>0.20000000000000018</v>
      </c>
      <c r="I152" t="str">
        <f t="shared" si="67"/>
        <v>good</v>
      </c>
      <c r="J152" s="58">
        <v>15.95</v>
      </c>
      <c r="K152" s="66">
        <f t="shared" si="58"/>
        <v>-5.0000000000000711E-2</v>
      </c>
      <c r="L152" t="str">
        <f t="shared" si="59"/>
        <v>trouble</v>
      </c>
      <c r="M152" s="58">
        <v>22.02</v>
      </c>
      <c r="N152" s="66">
        <f t="shared" si="60"/>
        <v>0.5033333333333333</v>
      </c>
      <c r="O152" t="str">
        <f t="shared" si="61"/>
        <v>good</v>
      </c>
      <c r="P152" s="58">
        <v>24.37</v>
      </c>
      <c r="Q152" s="66">
        <f t="shared" si="62"/>
        <v>0.59250000000000025</v>
      </c>
      <c r="R152" t="str">
        <f t="shared" si="63"/>
        <v>good</v>
      </c>
      <c r="S152" s="58">
        <v>25.02</v>
      </c>
      <c r="T152" s="66">
        <f t="shared" si="64"/>
        <v>0.5033333333333333</v>
      </c>
      <c r="U152" t="str">
        <f t="shared" si="65"/>
        <v>good</v>
      </c>
    </row>
    <row r="153" spans="1:21" x14ac:dyDescent="0.35">
      <c r="A153">
        <v>1.040108</v>
      </c>
      <c r="B153" s="65">
        <v>1.036856</v>
      </c>
      <c r="C153" s="3">
        <f t="shared" si="66"/>
        <v>-0.29252316751599133</v>
      </c>
      <c r="D153">
        <v>60</v>
      </c>
      <c r="E153" s="58">
        <v>-0.28999999999999998</v>
      </c>
      <c r="F153" t="str">
        <f t="shared" si="68"/>
        <v>good</v>
      </c>
      <c r="G153" s="58">
        <v>18.149999999999999</v>
      </c>
      <c r="H153" s="66">
        <f t="shared" si="57"/>
        <v>0.28749999999999964</v>
      </c>
      <c r="I153" t="str">
        <f t="shared" si="67"/>
        <v>good</v>
      </c>
      <c r="J153" s="58">
        <v>15.9</v>
      </c>
      <c r="K153" s="66">
        <f t="shared" si="58"/>
        <v>-9.9999999999999645E-2</v>
      </c>
      <c r="L153" t="str">
        <f t="shared" si="59"/>
        <v>trouble</v>
      </c>
      <c r="M153" s="58">
        <v>21.84</v>
      </c>
      <c r="N153" s="66">
        <f t="shared" si="60"/>
        <v>0.47333333333333333</v>
      </c>
      <c r="O153" t="str">
        <f t="shared" si="61"/>
        <v>good</v>
      </c>
      <c r="P153" s="58">
        <v>24.36</v>
      </c>
      <c r="Q153" s="66">
        <f t="shared" si="62"/>
        <v>0.58999999999999986</v>
      </c>
      <c r="R153" t="str">
        <f t="shared" si="63"/>
        <v>good</v>
      </c>
      <c r="S153" s="58">
        <v>24.91</v>
      </c>
      <c r="T153" s="66">
        <f t="shared" si="64"/>
        <v>0.48500000000000004</v>
      </c>
      <c r="U153" t="str">
        <f t="shared" si="65"/>
        <v>good</v>
      </c>
    </row>
    <row r="154" spans="1:21" x14ac:dyDescent="0.35">
      <c r="A154">
        <v>1.047857</v>
      </c>
      <c r="B154" s="65">
        <v>1.038815</v>
      </c>
      <c r="C154" s="3">
        <f t="shared" si="66"/>
        <v>-5.0020502649095404E-2</v>
      </c>
      <c r="D154">
        <v>65</v>
      </c>
      <c r="E154" s="58">
        <v>-0.05</v>
      </c>
      <c r="F154" t="str">
        <f t="shared" si="68"/>
        <v>good</v>
      </c>
      <c r="G154" s="58">
        <v>18.190000000000001</v>
      </c>
      <c r="H154" s="66">
        <f t="shared" si="57"/>
        <v>0.29750000000000032</v>
      </c>
      <c r="I154" t="str">
        <f t="shared" si="67"/>
        <v>good</v>
      </c>
      <c r="J154" s="58">
        <v>15.74</v>
      </c>
      <c r="K154" s="66">
        <f t="shared" si="58"/>
        <v>-0.25999999999999979</v>
      </c>
      <c r="L154" t="str">
        <f t="shared" si="59"/>
        <v>trouble</v>
      </c>
      <c r="M154" s="58">
        <v>21.73</v>
      </c>
      <c r="N154" s="66">
        <f t="shared" si="60"/>
        <v>0.45500000000000007</v>
      </c>
      <c r="O154" t="str">
        <f t="shared" si="61"/>
        <v>good</v>
      </c>
      <c r="P154" s="58">
        <v>24.5</v>
      </c>
      <c r="Q154" s="66">
        <f t="shared" si="62"/>
        <v>0.625</v>
      </c>
      <c r="R154" t="str">
        <f t="shared" si="63"/>
        <v>good</v>
      </c>
      <c r="S154" s="58">
        <v>24.98</v>
      </c>
      <c r="T154" s="66">
        <f t="shared" si="64"/>
        <v>0.49666666666666676</v>
      </c>
      <c r="U154" t="str">
        <f t="shared" si="65"/>
        <v>good</v>
      </c>
    </row>
    <row r="155" spans="1:21" x14ac:dyDescent="0.35">
      <c r="A155">
        <v>1.0429809999999999</v>
      </c>
      <c r="B155" s="65">
        <v>1.0340549999999999</v>
      </c>
      <c r="C155" s="3">
        <f t="shared" si="66"/>
        <v>-0.64085227047924054</v>
      </c>
      <c r="D155">
        <v>65</v>
      </c>
      <c r="E155" s="58">
        <v>-0.64</v>
      </c>
      <c r="F155" t="str">
        <f t="shared" si="68"/>
        <v>good</v>
      </c>
      <c r="G155" s="58">
        <v>18.350000000000001</v>
      </c>
      <c r="H155" s="66">
        <f t="shared" si="57"/>
        <v>0.33750000000000036</v>
      </c>
      <c r="I155" t="str">
        <f t="shared" si="67"/>
        <v>good</v>
      </c>
      <c r="J155" s="58">
        <v>15.71</v>
      </c>
      <c r="K155" s="66">
        <f t="shared" si="58"/>
        <v>-0.28999999999999915</v>
      </c>
      <c r="L155" t="str">
        <f t="shared" si="59"/>
        <v>trouble</v>
      </c>
      <c r="M155" s="58">
        <v>21.65</v>
      </c>
      <c r="N155" s="66">
        <f t="shared" si="60"/>
        <v>0.44166666666666643</v>
      </c>
      <c r="O155" t="str">
        <f t="shared" si="61"/>
        <v>good</v>
      </c>
      <c r="P155" s="58">
        <v>24.5</v>
      </c>
      <c r="Q155" s="66">
        <f t="shared" si="62"/>
        <v>0.625</v>
      </c>
      <c r="R155" t="str">
        <f t="shared" si="63"/>
        <v>good</v>
      </c>
      <c r="S155" s="58">
        <v>24.93</v>
      </c>
      <c r="T155" s="66">
        <f t="shared" si="64"/>
        <v>0.48833333333333329</v>
      </c>
      <c r="U155" t="str">
        <f t="shared" si="65"/>
        <v>good</v>
      </c>
    </row>
    <row r="156" spans="1:21" x14ac:dyDescent="0.35">
      <c r="G156">
        <f>MAX(G138:G155)-MIN(G138:G155)</f>
        <v>1.370000000000001</v>
      </c>
      <c r="J156">
        <f>MAX(J138:J155)-MIN(J138:J155)</f>
        <v>1.1600000000000001</v>
      </c>
      <c r="M156">
        <f>MAX(M138:M155)-MIN(M138:M155)</f>
        <v>1.8300000000000018</v>
      </c>
      <c r="P156">
        <f>MAX(P138:P155)-MIN(P138:P155)</f>
        <v>1.6300000000000026</v>
      </c>
      <c r="S156">
        <f>MAX(S138:S155)-MIN(S138:S155)</f>
        <v>1.4400000000000013</v>
      </c>
    </row>
    <row r="157" spans="1:21" x14ac:dyDescent="0.35">
      <c r="B157">
        <f>SUM(F157:U157)</f>
        <v>14</v>
      </c>
      <c r="F157">
        <f>COUNTIF(F163:F180,"=trouble")</f>
        <v>12</v>
      </c>
      <c r="I157">
        <f>COUNTIF(I163:I180,"=trouble")</f>
        <v>2</v>
      </c>
      <c r="L157">
        <f>COUNTIF(L163:L180,"=trouble")</f>
        <v>0</v>
      </c>
      <c r="O157">
        <f>COUNTIF(O163:O180,"=trouble")</f>
        <v>0</v>
      </c>
      <c r="R157">
        <f>COUNTIF(R163:R180,"=trouble")</f>
        <v>0</v>
      </c>
      <c r="U157">
        <f>COUNTIF(U163:U180,"=trouble")</f>
        <v>0</v>
      </c>
    </row>
    <row r="158" spans="1:21" x14ac:dyDescent="0.35">
      <c r="G158" t="s">
        <v>17</v>
      </c>
      <c r="H158" s="67"/>
      <c r="I158" s="62"/>
      <c r="J158" s="62" t="s">
        <v>18</v>
      </c>
      <c r="K158" s="67"/>
      <c r="L158" s="62"/>
      <c r="M158" s="62" t="s">
        <v>19</v>
      </c>
      <c r="N158" s="67"/>
      <c r="O158" s="62"/>
      <c r="P158" s="62" t="s">
        <v>20</v>
      </c>
      <c r="Q158" s="67"/>
      <c r="R158" s="62"/>
      <c r="S158" s="62" t="s">
        <v>21</v>
      </c>
      <c r="T158" s="67"/>
    </row>
    <row r="159" spans="1:21" x14ac:dyDescent="0.35">
      <c r="B159" t="s">
        <v>121</v>
      </c>
      <c r="G159">
        <v>21</v>
      </c>
      <c r="H159" s="67"/>
      <c r="I159" s="62"/>
      <c r="J159" s="62">
        <v>17</v>
      </c>
      <c r="K159" s="67"/>
      <c r="L159" s="62"/>
      <c r="M159" s="62">
        <v>25</v>
      </c>
      <c r="N159" s="67"/>
      <c r="O159" s="62"/>
      <c r="P159" s="62">
        <v>26</v>
      </c>
      <c r="Q159" s="67"/>
      <c r="R159" s="62"/>
      <c r="S159" s="62">
        <v>28</v>
      </c>
      <c r="T159" s="67"/>
    </row>
    <row r="160" spans="1:21" x14ac:dyDescent="0.35">
      <c r="B160">
        <v>1.03922</v>
      </c>
      <c r="C160" t="s">
        <v>103</v>
      </c>
      <c r="G160">
        <v>17</v>
      </c>
      <c r="H160" s="67"/>
      <c r="I160" s="62"/>
      <c r="J160" s="62">
        <v>16</v>
      </c>
      <c r="K160" s="67"/>
      <c r="L160" s="62"/>
      <c r="M160" s="62">
        <v>19</v>
      </c>
      <c r="N160" s="67"/>
      <c r="O160" s="62"/>
      <c r="P160" s="62">
        <v>22</v>
      </c>
      <c r="Q160" s="67"/>
      <c r="R160" s="62"/>
      <c r="S160" s="62">
        <v>22</v>
      </c>
      <c r="T160" s="67"/>
    </row>
    <row r="161" spans="1:21" x14ac:dyDescent="0.35">
      <c r="A161">
        <v>1.037639</v>
      </c>
      <c r="B161" s="65">
        <v>1.037639</v>
      </c>
      <c r="C161" s="3">
        <f>(B161-$B$110)/(B161*$B$110*0.0075)</f>
        <v>-0.19548652375545059</v>
      </c>
      <c r="D161" t="s">
        <v>104</v>
      </c>
      <c r="E161" s="58">
        <v>-0.2</v>
      </c>
      <c r="G161" s="58">
        <v>16.07</v>
      </c>
      <c r="H161" s="66">
        <f t="shared" ref="H161:H180" si="69">(G161-G$60)/(G$59-G$60)</f>
        <v>-0.23249999999999993</v>
      </c>
      <c r="I161" t="str">
        <f>IF(OR(G161&lt;G$60,G161&gt;G$59),"trouble","good")</f>
        <v>trouble</v>
      </c>
      <c r="J161" s="58">
        <v>17.63</v>
      </c>
      <c r="K161" s="66">
        <f t="shared" ref="K161:K180" si="70">(J161-J$60)/(J$59-J$60)</f>
        <v>1.629999999999999</v>
      </c>
      <c r="L161" t="str">
        <f t="shared" ref="L161:L180" si="71">IF(OR(J161&lt;J$60,J161&gt;J$59),"trouble","good")</f>
        <v>trouble</v>
      </c>
      <c r="M161" s="58">
        <v>26.8</v>
      </c>
      <c r="N161" s="66">
        <f t="shared" ref="N161:N180" si="72">(M161-M$60)/(M$59-M$60)</f>
        <v>1.3</v>
      </c>
      <c r="O161" t="str">
        <f t="shared" ref="O161:O180" si="73">IF(OR(M161&lt;M$60,M161&gt;M$59),"trouble","good")</f>
        <v>trouble</v>
      </c>
      <c r="P161" s="58">
        <v>21.97</v>
      </c>
      <c r="Q161" s="66">
        <f t="shared" ref="Q161:Q180" si="74">(P161-P$60)/(P$59-P$60)</f>
        <v>-7.5000000000002842E-3</v>
      </c>
      <c r="R161" t="str">
        <f t="shared" ref="R161:R180" si="75">IF(OR(P161&lt;P$60,P161&gt;P$59),"trouble","good")</f>
        <v>trouble</v>
      </c>
      <c r="S161" s="58">
        <v>22.86</v>
      </c>
      <c r="T161" s="66">
        <f t="shared" ref="T161:T180" si="76">(S161-S$60)/(S$59-S$60)</f>
        <v>0.14333333333333323</v>
      </c>
      <c r="U161" t="str">
        <f t="shared" ref="U161:U180" si="77">IF(OR(S161&lt;S$60,S161&gt;S$59),"trouble","good")</f>
        <v>good</v>
      </c>
    </row>
    <row r="162" spans="1:21" x14ac:dyDescent="0.35">
      <c r="A162">
        <v>1.0001629999999999</v>
      </c>
      <c r="B162" s="65">
        <v>1.0001629999999999</v>
      </c>
      <c r="C162" s="3">
        <f t="shared" ref="C162:C180" si="78">(B162-$B$110)/(B162*$B$110*0.0075)</f>
        <v>-5.0102493211622097</v>
      </c>
      <c r="D162" t="s">
        <v>104</v>
      </c>
      <c r="E162" s="58">
        <v>-5.01</v>
      </c>
      <c r="G162" s="58">
        <v>16.12</v>
      </c>
      <c r="H162" s="66">
        <f t="shared" si="69"/>
        <v>-0.21999999999999975</v>
      </c>
      <c r="I162" t="str">
        <f t="shared" ref="I162:I180" si="79">IF(OR(G162&lt;$G$60,G162&gt;$G$59),"trouble","good")</f>
        <v>trouble</v>
      </c>
      <c r="J162" s="58">
        <v>17.68</v>
      </c>
      <c r="K162" s="66">
        <f t="shared" si="70"/>
        <v>1.6799999999999997</v>
      </c>
      <c r="L162" t="str">
        <f t="shared" si="71"/>
        <v>trouble</v>
      </c>
      <c r="M162" s="58">
        <v>26.78</v>
      </c>
      <c r="N162" s="66">
        <f t="shared" si="72"/>
        <v>1.2966666666666669</v>
      </c>
      <c r="O162" t="str">
        <f t="shared" si="73"/>
        <v>trouble</v>
      </c>
      <c r="P162" s="58">
        <v>21.91</v>
      </c>
      <c r="Q162" s="66">
        <f t="shared" si="74"/>
        <v>-2.2499999999999964E-2</v>
      </c>
      <c r="R162" t="str">
        <f t="shared" si="75"/>
        <v>trouble</v>
      </c>
      <c r="S162" s="58">
        <v>22.82</v>
      </c>
      <c r="T162" s="66">
        <f t="shared" si="76"/>
        <v>0.13666666666666671</v>
      </c>
      <c r="U162" t="str">
        <f t="shared" si="77"/>
        <v>good</v>
      </c>
    </row>
    <row r="163" spans="1:21" x14ac:dyDescent="0.35">
      <c r="A163">
        <v>1.047215</v>
      </c>
      <c r="B163" s="65">
        <v>1.047215</v>
      </c>
      <c r="C163" s="3">
        <f t="shared" si="78"/>
        <v>0.97952123202517449</v>
      </c>
      <c r="D163">
        <v>1</v>
      </c>
      <c r="E163" s="58">
        <v>0.98</v>
      </c>
      <c r="F163" t="str">
        <f t="shared" ref="F163:F180" si="80">IF(OR(E163&lt;-1,E163&gt;1),"trouble","good")</f>
        <v>good</v>
      </c>
      <c r="G163" s="58">
        <v>18.760000000000002</v>
      </c>
      <c r="H163" s="66">
        <f t="shared" si="69"/>
        <v>0.44000000000000039</v>
      </c>
      <c r="I163" t="str">
        <f t="shared" si="79"/>
        <v>good</v>
      </c>
      <c r="J163" s="58">
        <v>16.23</v>
      </c>
      <c r="K163" s="66">
        <f t="shared" si="70"/>
        <v>0.23000000000000043</v>
      </c>
      <c r="L163" t="str">
        <f t="shared" si="71"/>
        <v>good</v>
      </c>
      <c r="M163" s="58">
        <v>23.12</v>
      </c>
      <c r="N163" s="66">
        <f t="shared" si="72"/>
        <v>0.68666666666666687</v>
      </c>
      <c r="O163" t="str">
        <f t="shared" si="73"/>
        <v>good</v>
      </c>
      <c r="P163" s="58">
        <v>23.21</v>
      </c>
      <c r="Q163" s="66">
        <f t="shared" si="74"/>
        <v>0.30250000000000021</v>
      </c>
      <c r="R163" t="str">
        <f t="shared" si="75"/>
        <v>good</v>
      </c>
      <c r="S163" s="58">
        <v>23.92</v>
      </c>
      <c r="T163" s="66">
        <f t="shared" si="76"/>
        <v>0.32000000000000028</v>
      </c>
      <c r="U163" t="str">
        <f t="shared" si="77"/>
        <v>good</v>
      </c>
    </row>
    <row r="164" spans="1:21" x14ac:dyDescent="0.35">
      <c r="A164">
        <v>1.0485439999999999</v>
      </c>
      <c r="B164" s="65">
        <v>1.0485439999999999</v>
      </c>
      <c r="C164" s="3">
        <f t="shared" si="78"/>
        <v>1.1408980708054857</v>
      </c>
      <c r="D164">
        <v>1</v>
      </c>
      <c r="E164" s="58">
        <v>1.1399999999999999</v>
      </c>
      <c r="F164" t="str">
        <f t="shared" si="80"/>
        <v>trouble</v>
      </c>
      <c r="G164" s="58">
        <v>18.649999999999999</v>
      </c>
      <c r="H164" s="66">
        <f t="shared" si="69"/>
        <v>0.41249999999999964</v>
      </c>
      <c r="I164" t="str">
        <f t="shared" si="79"/>
        <v>good</v>
      </c>
      <c r="J164" s="58">
        <v>16.41</v>
      </c>
      <c r="K164" s="66">
        <f t="shared" si="70"/>
        <v>0.41000000000000014</v>
      </c>
      <c r="L164" t="str">
        <f t="shared" si="71"/>
        <v>good</v>
      </c>
      <c r="M164" s="58">
        <v>23.26</v>
      </c>
      <c r="N164" s="66">
        <f t="shared" si="72"/>
        <v>0.7100000000000003</v>
      </c>
      <c r="O164" t="str">
        <f t="shared" si="73"/>
        <v>good</v>
      </c>
      <c r="P164" s="58">
        <v>23.1</v>
      </c>
      <c r="Q164" s="66">
        <f t="shared" si="74"/>
        <v>0.27500000000000036</v>
      </c>
      <c r="R164" t="str">
        <f t="shared" si="75"/>
        <v>good</v>
      </c>
      <c r="S164" s="58">
        <v>23.82</v>
      </c>
      <c r="T164" s="66">
        <f t="shared" si="76"/>
        <v>0.3033333333333334</v>
      </c>
      <c r="U164" t="str">
        <f t="shared" si="77"/>
        <v>good</v>
      </c>
    </row>
    <row r="165" spans="1:21" x14ac:dyDescent="0.35">
      <c r="A165">
        <v>1.049105</v>
      </c>
      <c r="B165" s="65">
        <v>1.0488040000000001</v>
      </c>
      <c r="C165" s="3">
        <f t="shared" si="78"/>
        <v>1.1724213283436107</v>
      </c>
      <c r="D165">
        <v>3</v>
      </c>
      <c r="E165" s="58">
        <v>1.17</v>
      </c>
      <c r="F165" t="str">
        <f t="shared" si="80"/>
        <v>trouble</v>
      </c>
      <c r="G165" s="58">
        <v>18.739999999999998</v>
      </c>
      <c r="H165" s="66">
        <f t="shared" si="69"/>
        <v>0.43499999999999961</v>
      </c>
      <c r="I165" t="str">
        <f t="shared" si="79"/>
        <v>good</v>
      </c>
      <c r="J165" s="58">
        <v>16.420000000000002</v>
      </c>
      <c r="K165" s="66">
        <f t="shared" si="70"/>
        <v>0.42000000000000171</v>
      </c>
      <c r="L165" t="str">
        <f t="shared" si="71"/>
        <v>good</v>
      </c>
      <c r="M165" s="58">
        <v>23.25</v>
      </c>
      <c r="N165" s="66">
        <f t="shared" si="72"/>
        <v>0.70833333333333337</v>
      </c>
      <c r="O165" t="str">
        <f t="shared" si="73"/>
        <v>good</v>
      </c>
      <c r="P165" s="58">
        <v>23.06</v>
      </c>
      <c r="Q165" s="66">
        <f t="shared" si="74"/>
        <v>0.26499999999999968</v>
      </c>
      <c r="R165" t="str">
        <f t="shared" si="75"/>
        <v>good</v>
      </c>
      <c r="S165" s="58">
        <v>23.78</v>
      </c>
      <c r="T165" s="66">
        <f t="shared" si="76"/>
        <v>0.29666666666666686</v>
      </c>
      <c r="U165" t="str">
        <f t="shared" si="77"/>
        <v>good</v>
      </c>
    </row>
    <row r="166" spans="1:21" x14ac:dyDescent="0.35">
      <c r="A166">
        <v>1.04945</v>
      </c>
      <c r="B166" s="65">
        <v>1.0491250000000001</v>
      </c>
      <c r="C166" s="3">
        <f t="shared" si="78"/>
        <v>1.2113188738777259</v>
      </c>
      <c r="D166">
        <v>3</v>
      </c>
      <c r="E166" s="58">
        <v>1.21</v>
      </c>
      <c r="F166" t="str">
        <f t="shared" si="80"/>
        <v>trouble</v>
      </c>
      <c r="G166" s="58">
        <v>18.68</v>
      </c>
      <c r="H166" s="66">
        <f t="shared" si="69"/>
        <v>0.41999999999999993</v>
      </c>
      <c r="I166" t="str">
        <f t="shared" si="79"/>
        <v>good</v>
      </c>
      <c r="J166" s="58">
        <v>16.62</v>
      </c>
      <c r="K166" s="66">
        <f t="shared" si="70"/>
        <v>0.62000000000000099</v>
      </c>
      <c r="L166" t="str">
        <f t="shared" si="71"/>
        <v>good</v>
      </c>
      <c r="M166" s="58">
        <v>23.36</v>
      </c>
      <c r="N166" s="66">
        <f t="shared" si="72"/>
        <v>0.72666666666666657</v>
      </c>
      <c r="O166" t="str">
        <f t="shared" si="73"/>
        <v>good</v>
      </c>
      <c r="P166" s="58">
        <v>22.92</v>
      </c>
      <c r="Q166" s="66">
        <f t="shared" si="74"/>
        <v>0.23000000000000043</v>
      </c>
      <c r="R166" t="str">
        <f t="shared" si="75"/>
        <v>good</v>
      </c>
      <c r="S166" s="58">
        <v>23.67</v>
      </c>
      <c r="T166" s="66">
        <f t="shared" si="76"/>
        <v>0.2783333333333336</v>
      </c>
      <c r="U166" t="str">
        <f t="shared" si="77"/>
        <v>good</v>
      </c>
    </row>
    <row r="167" spans="1:21" x14ac:dyDescent="0.35">
      <c r="A167">
        <v>1.0494669999999999</v>
      </c>
      <c r="B167" s="65">
        <v>1.053836</v>
      </c>
      <c r="C167" s="3">
        <f t="shared" si="78"/>
        <v>1.7794539124599251</v>
      </c>
      <c r="D167">
        <v>10</v>
      </c>
      <c r="E167" s="58">
        <v>1.78</v>
      </c>
      <c r="F167" t="str">
        <f t="shared" si="80"/>
        <v>trouble</v>
      </c>
      <c r="G167" s="58">
        <v>18.11</v>
      </c>
      <c r="H167" s="66">
        <f t="shared" si="69"/>
        <v>0.27749999999999986</v>
      </c>
      <c r="I167" t="str">
        <f t="shared" si="79"/>
        <v>good</v>
      </c>
      <c r="J167" s="58">
        <v>16.61</v>
      </c>
      <c r="K167" s="66">
        <f t="shared" si="70"/>
        <v>0.60999999999999943</v>
      </c>
      <c r="L167" t="str">
        <f t="shared" si="71"/>
        <v>good</v>
      </c>
      <c r="M167" s="58">
        <v>23.17</v>
      </c>
      <c r="N167" s="66">
        <f t="shared" si="72"/>
        <v>0.69500000000000028</v>
      </c>
      <c r="O167" t="str">
        <f t="shared" si="73"/>
        <v>good</v>
      </c>
      <c r="P167" s="58">
        <v>23.24</v>
      </c>
      <c r="Q167" s="66">
        <f t="shared" si="74"/>
        <v>0.30999999999999961</v>
      </c>
      <c r="R167" t="str">
        <f t="shared" si="75"/>
        <v>good</v>
      </c>
      <c r="S167" s="58">
        <v>24.08</v>
      </c>
      <c r="T167" s="66">
        <f t="shared" si="76"/>
        <v>0.3466666666666664</v>
      </c>
      <c r="U167" t="str">
        <f t="shared" si="77"/>
        <v>good</v>
      </c>
    </row>
    <row r="168" spans="1:21" x14ac:dyDescent="0.35">
      <c r="A168">
        <v>1.0460259999999999</v>
      </c>
      <c r="B168" s="65">
        <v>1.0505519999999999</v>
      </c>
      <c r="C168" s="3">
        <f t="shared" si="78"/>
        <v>1.3839495294188413</v>
      </c>
      <c r="D168">
        <v>10</v>
      </c>
      <c r="E168" s="58">
        <v>1.38</v>
      </c>
      <c r="F168" t="str">
        <f t="shared" si="80"/>
        <v>trouble</v>
      </c>
      <c r="G168" s="58">
        <v>18.100000000000001</v>
      </c>
      <c r="H168" s="66">
        <f t="shared" si="69"/>
        <v>0.27500000000000036</v>
      </c>
      <c r="I168" t="str">
        <f t="shared" si="79"/>
        <v>good</v>
      </c>
      <c r="J168" s="58">
        <v>16.61</v>
      </c>
      <c r="K168" s="66">
        <f t="shared" si="70"/>
        <v>0.60999999999999943</v>
      </c>
      <c r="L168" t="str">
        <f t="shared" si="71"/>
        <v>good</v>
      </c>
      <c r="M168" s="58">
        <v>23.12</v>
      </c>
      <c r="N168" s="66">
        <f t="shared" si="72"/>
        <v>0.68666666666666687</v>
      </c>
      <c r="O168" t="str">
        <f t="shared" si="73"/>
        <v>good</v>
      </c>
      <c r="P168" s="58">
        <v>23.28</v>
      </c>
      <c r="Q168" s="66">
        <f t="shared" si="74"/>
        <v>0.32000000000000028</v>
      </c>
      <c r="R168" t="str">
        <f t="shared" si="75"/>
        <v>good</v>
      </c>
      <c r="S168" s="58">
        <v>24.12</v>
      </c>
      <c r="T168" s="66">
        <f t="shared" si="76"/>
        <v>0.3533333333333335</v>
      </c>
      <c r="U168" t="str">
        <f t="shared" si="77"/>
        <v>good</v>
      </c>
    </row>
    <row r="169" spans="1:21" x14ac:dyDescent="0.35">
      <c r="A169">
        <v>1.048011</v>
      </c>
      <c r="B169" s="65">
        <v>1.0538130000000001</v>
      </c>
      <c r="C169" s="3">
        <f t="shared" si="78"/>
        <v>1.7766925082002725</v>
      </c>
      <c r="D169">
        <v>20</v>
      </c>
      <c r="E169" s="58">
        <v>1.78</v>
      </c>
      <c r="F169" t="str">
        <f t="shared" si="80"/>
        <v>trouble</v>
      </c>
      <c r="G169" s="58">
        <v>17.399999999999999</v>
      </c>
      <c r="H169" s="66">
        <f t="shared" si="69"/>
        <v>9.9999999999999645E-2</v>
      </c>
      <c r="I169" t="str">
        <f t="shared" si="79"/>
        <v>good</v>
      </c>
      <c r="J169" s="58">
        <v>16.809999999999999</v>
      </c>
      <c r="K169" s="66">
        <f t="shared" si="70"/>
        <v>0.80999999999999872</v>
      </c>
      <c r="L169" t="str">
        <f t="shared" si="71"/>
        <v>good</v>
      </c>
      <c r="M169" s="58">
        <v>23.23</v>
      </c>
      <c r="N169" s="66">
        <f t="shared" si="72"/>
        <v>0.70500000000000007</v>
      </c>
      <c r="O169" t="str">
        <f t="shared" si="73"/>
        <v>good</v>
      </c>
      <c r="P169" s="58">
        <v>23.4</v>
      </c>
      <c r="Q169" s="66">
        <f t="shared" si="74"/>
        <v>0.34999999999999964</v>
      </c>
      <c r="R169" t="str">
        <f t="shared" si="75"/>
        <v>good</v>
      </c>
      <c r="S169" s="58">
        <v>24.36</v>
      </c>
      <c r="T169" s="66">
        <f t="shared" si="76"/>
        <v>0.39333333333333326</v>
      </c>
      <c r="U169" t="str">
        <f t="shared" si="77"/>
        <v>good</v>
      </c>
    </row>
    <row r="170" spans="1:21" x14ac:dyDescent="0.35">
      <c r="A170">
        <v>1.044378</v>
      </c>
      <c r="B170" s="65">
        <v>1.050289</v>
      </c>
      <c r="C170" s="3">
        <f t="shared" si="78"/>
        <v>1.3521684887397336</v>
      </c>
      <c r="D170">
        <v>20</v>
      </c>
      <c r="E170" s="58">
        <v>1.35</v>
      </c>
      <c r="F170" t="str">
        <f t="shared" si="80"/>
        <v>trouble</v>
      </c>
      <c r="G170" s="58">
        <v>17.45</v>
      </c>
      <c r="H170" s="66">
        <f t="shared" si="69"/>
        <v>0.11249999999999982</v>
      </c>
      <c r="I170" t="str">
        <f t="shared" si="79"/>
        <v>good</v>
      </c>
      <c r="J170" s="58">
        <v>16.45</v>
      </c>
      <c r="K170" s="66">
        <f t="shared" si="70"/>
        <v>0.44999999999999929</v>
      </c>
      <c r="L170" t="str">
        <f t="shared" si="71"/>
        <v>good</v>
      </c>
      <c r="M170" s="58">
        <v>23.01</v>
      </c>
      <c r="N170" s="66">
        <f t="shared" si="72"/>
        <v>0.66833333333333356</v>
      </c>
      <c r="O170" t="str">
        <f t="shared" si="73"/>
        <v>good</v>
      </c>
      <c r="P170" s="58">
        <v>23.68</v>
      </c>
      <c r="Q170" s="66">
        <f t="shared" si="74"/>
        <v>0.41999999999999993</v>
      </c>
      <c r="R170" t="str">
        <f t="shared" si="75"/>
        <v>good</v>
      </c>
      <c r="S170" s="58">
        <v>24.61</v>
      </c>
      <c r="T170" s="66">
        <f t="shared" si="76"/>
        <v>0.43499999999999989</v>
      </c>
      <c r="U170" t="str">
        <f t="shared" si="77"/>
        <v>good</v>
      </c>
    </row>
    <row r="171" spans="1:21" x14ac:dyDescent="0.35">
      <c r="A171">
        <v>1.0487249999999999</v>
      </c>
      <c r="B171" s="65">
        <v>1.053363</v>
      </c>
      <c r="C171" s="3">
        <f t="shared" si="78"/>
        <v>1.7226407731662199</v>
      </c>
      <c r="D171">
        <v>30</v>
      </c>
      <c r="E171" s="58">
        <v>1.72</v>
      </c>
      <c r="F171" t="str">
        <f t="shared" si="80"/>
        <v>trouble</v>
      </c>
      <c r="G171" s="58">
        <v>17.239999999999998</v>
      </c>
      <c r="H171" s="66">
        <f t="shared" si="69"/>
        <v>5.9999999999999609E-2</v>
      </c>
      <c r="I171" t="str">
        <f t="shared" si="79"/>
        <v>good</v>
      </c>
      <c r="J171" s="58">
        <v>16.61</v>
      </c>
      <c r="K171" s="66">
        <f t="shared" si="70"/>
        <v>0.60999999999999943</v>
      </c>
      <c r="L171" t="str">
        <f t="shared" si="71"/>
        <v>good</v>
      </c>
      <c r="M171" s="58">
        <v>23.13</v>
      </c>
      <c r="N171" s="66">
        <f t="shared" si="72"/>
        <v>0.68833333333333313</v>
      </c>
      <c r="O171" t="str">
        <f t="shared" si="73"/>
        <v>good</v>
      </c>
      <c r="P171" s="58">
        <v>23.5</v>
      </c>
      <c r="Q171" s="66">
        <f t="shared" si="74"/>
        <v>0.375</v>
      </c>
      <c r="R171" t="str">
        <f t="shared" si="75"/>
        <v>good</v>
      </c>
      <c r="S171" s="58">
        <v>24.72</v>
      </c>
      <c r="T171" s="66">
        <f t="shared" si="76"/>
        <v>0.45333333333333314</v>
      </c>
      <c r="U171" t="str">
        <f t="shared" si="77"/>
        <v>good</v>
      </c>
    </row>
    <row r="172" spans="1:21" x14ac:dyDescent="0.35">
      <c r="A172">
        <v>1.044171</v>
      </c>
      <c r="B172" s="65">
        <v>1.0489109999999999</v>
      </c>
      <c r="C172" s="3">
        <f t="shared" si="78"/>
        <v>1.1853898221619368</v>
      </c>
      <c r="D172">
        <v>30</v>
      </c>
      <c r="E172" s="58">
        <v>1.19</v>
      </c>
      <c r="F172" t="str">
        <f t="shared" si="80"/>
        <v>trouble</v>
      </c>
      <c r="G172" s="58">
        <v>17.37</v>
      </c>
      <c r="H172" s="66">
        <f t="shared" si="69"/>
        <v>9.2500000000000249E-2</v>
      </c>
      <c r="I172" t="str">
        <f t="shared" si="79"/>
        <v>good</v>
      </c>
      <c r="J172" s="58">
        <v>16.329999999999998</v>
      </c>
      <c r="K172" s="66">
        <f t="shared" si="70"/>
        <v>0.32999999999999829</v>
      </c>
      <c r="L172" t="str">
        <f t="shared" si="71"/>
        <v>good</v>
      </c>
      <c r="M172" s="58">
        <v>22.91</v>
      </c>
      <c r="N172" s="66">
        <f t="shared" si="72"/>
        <v>0.65166666666666673</v>
      </c>
      <c r="O172" t="str">
        <f t="shared" si="73"/>
        <v>good</v>
      </c>
      <c r="P172" s="58">
        <v>23.7</v>
      </c>
      <c r="Q172" s="66">
        <f t="shared" si="74"/>
        <v>0.42499999999999982</v>
      </c>
      <c r="R172" t="str">
        <f t="shared" si="75"/>
        <v>good</v>
      </c>
      <c r="S172" s="58">
        <v>24.9</v>
      </c>
      <c r="T172" s="66">
        <f t="shared" si="76"/>
        <v>0.48333333333333311</v>
      </c>
      <c r="U172" t="str">
        <f t="shared" si="77"/>
        <v>good</v>
      </c>
    </row>
    <row r="173" spans="1:21" x14ac:dyDescent="0.35">
      <c r="A173">
        <v>1.045364</v>
      </c>
      <c r="B173" s="65">
        <v>1.0540449999999999</v>
      </c>
      <c r="C173" s="3">
        <f t="shared" si="78"/>
        <v>1.8045411498780894</v>
      </c>
      <c r="D173">
        <v>40</v>
      </c>
      <c r="E173" s="58">
        <v>1.8</v>
      </c>
      <c r="F173" t="str">
        <f t="shared" si="80"/>
        <v>trouble</v>
      </c>
      <c r="G173" s="58">
        <v>16.93</v>
      </c>
      <c r="H173" s="66">
        <f t="shared" si="69"/>
        <v>-1.7500000000000071E-2</v>
      </c>
      <c r="I173" t="str">
        <f t="shared" si="79"/>
        <v>trouble</v>
      </c>
      <c r="J173" s="58">
        <v>16.36</v>
      </c>
      <c r="K173" s="66">
        <f t="shared" si="70"/>
        <v>0.35999999999999943</v>
      </c>
      <c r="L173" t="str">
        <f t="shared" si="71"/>
        <v>good</v>
      </c>
      <c r="M173" s="58">
        <v>23.11</v>
      </c>
      <c r="N173" s="66">
        <f t="shared" si="72"/>
        <v>0.68499999999999994</v>
      </c>
      <c r="O173" t="str">
        <f t="shared" si="73"/>
        <v>good</v>
      </c>
      <c r="P173" s="58">
        <v>24.1</v>
      </c>
      <c r="Q173" s="66">
        <f t="shared" si="74"/>
        <v>0.52500000000000036</v>
      </c>
      <c r="R173" t="str">
        <f t="shared" si="75"/>
        <v>good</v>
      </c>
      <c r="S173" s="58">
        <v>24.7</v>
      </c>
      <c r="T173" s="66">
        <f t="shared" si="76"/>
        <v>0.4499999999999999</v>
      </c>
      <c r="U173" t="str">
        <f t="shared" si="77"/>
        <v>good</v>
      </c>
    </row>
    <row r="174" spans="1:21" x14ac:dyDescent="0.35">
      <c r="A174">
        <v>1.0391490000000001</v>
      </c>
      <c r="B174" s="65">
        <v>1.047865</v>
      </c>
      <c r="C174" s="3">
        <f t="shared" si="78"/>
        <v>1.0585000999544447</v>
      </c>
      <c r="D174">
        <v>40</v>
      </c>
      <c r="E174" s="58">
        <v>1.06</v>
      </c>
      <c r="F174" t="str">
        <f t="shared" si="80"/>
        <v>trouble</v>
      </c>
      <c r="G174" s="58">
        <v>17.13</v>
      </c>
      <c r="H174" s="66">
        <f t="shared" si="69"/>
        <v>3.2499999999999751E-2</v>
      </c>
      <c r="I174" t="str">
        <f t="shared" si="79"/>
        <v>good</v>
      </c>
      <c r="J174" s="58">
        <v>16.14</v>
      </c>
      <c r="K174" s="66">
        <f t="shared" si="70"/>
        <v>0.14000000000000057</v>
      </c>
      <c r="L174" t="str">
        <f t="shared" si="71"/>
        <v>good</v>
      </c>
      <c r="M174" s="58">
        <v>22.89</v>
      </c>
      <c r="N174" s="66">
        <f t="shared" si="72"/>
        <v>0.64833333333333343</v>
      </c>
      <c r="O174" t="str">
        <f t="shared" si="73"/>
        <v>good</v>
      </c>
      <c r="P174" s="58">
        <v>24.28</v>
      </c>
      <c r="Q174" s="66">
        <f t="shared" si="74"/>
        <v>0.57000000000000028</v>
      </c>
      <c r="R174" t="str">
        <f t="shared" si="75"/>
        <v>good</v>
      </c>
      <c r="S174" s="58">
        <v>24.76</v>
      </c>
      <c r="T174" s="66">
        <f t="shared" si="76"/>
        <v>0.46000000000000024</v>
      </c>
      <c r="U174" t="str">
        <f t="shared" si="77"/>
        <v>good</v>
      </c>
    </row>
    <row r="175" spans="1:21" x14ac:dyDescent="0.35">
      <c r="A175">
        <v>1.0473920000000001</v>
      </c>
      <c r="B175" s="65">
        <v>1.0510729999999999</v>
      </c>
      <c r="C175" s="3">
        <f t="shared" si="78"/>
        <v>1.4468604479223186</v>
      </c>
      <c r="D175">
        <v>50</v>
      </c>
      <c r="E175" s="58">
        <v>1.45</v>
      </c>
      <c r="F175" t="str">
        <f t="shared" si="80"/>
        <v>trouble</v>
      </c>
      <c r="G175" s="58">
        <v>16.86</v>
      </c>
      <c r="H175" s="66">
        <f t="shared" si="69"/>
        <v>-3.5000000000000142E-2</v>
      </c>
      <c r="I175" t="str">
        <f t="shared" si="79"/>
        <v>trouble</v>
      </c>
      <c r="J175" s="58">
        <v>16.420000000000002</v>
      </c>
      <c r="K175" s="66">
        <f t="shared" si="70"/>
        <v>0.42000000000000171</v>
      </c>
      <c r="L175" t="str">
        <f t="shared" si="71"/>
        <v>good</v>
      </c>
      <c r="M175" s="58">
        <v>23.3</v>
      </c>
      <c r="N175" s="66">
        <f t="shared" si="72"/>
        <v>0.71666666666666679</v>
      </c>
      <c r="O175" t="str">
        <f t="shared" si="73"/>
        <v>good</v>
      </c>
      <c r="P175" s="58">
        <v>23.59</v>
      </c>
      <c r="Q175" s="66">
        <f t="shared" si="74"/>
        <v>0.39749999999999996</v>
      </c>
      <c r="R175" t="str">
        <f t="shared" si="75"/>
        <v>good</v>
      </c>
      <c r="S175" s="58">
        <v>25.06</v>
      </c>
      <c r="T175" s="66">
        <f t="shared" si="76"/>
        <v>0.50999999999999979</v>
      </c>
      <c r="U175" t="str">
        <f t="shared" si="77"/>
        <v>good</v>
      </c>
    </row>
    <row r="176" spans="1:21" x14ac:dyDescent="0.35">
      <c r="A176">
        <v>1.0396369999999999</v>
      </c>
      <c r="B176" s="65">
        <v>1.043072</v>
      </c>
      <c r="C176" s="3">
        <f t="shared" si="78"/>
        <v>0.47380891871174136</v>
      </c>
      <c r="D176">
        <v>50</v>
      </c>
      <c r="E176" s="58">
        <v>0.47</v>
      </c>
      <c r="F176" t="str">
        <f t="shared" si="80"/>
        <v>good</v>
      </c>
      <c r="G176" s="58">
        <v>17.11</v>
      </c>
      <c r="H176" s="66">
        <f t="shared" si="69"/>
        <v>2.7499999999999858E-2</v>
      </c>
      <c r="I176" t="str">
        <f t="shared" si="79"/>
        <v>good</v>
      </c>
      <c r="J176" s="58">
        <v>16.29</v>
      </c>
      <c r="K176" s="66">
        <f t="shared" si="70"/>
        <v>0.28999999999999915</v>
      </c>
      <c r="L176" t="str">
        <f t="shared" si="71"/>
        <v>good</v>
      </c>
      <c r="M176" s="58">
        <v>23.09</v>
      </c>
      <c r="N176" s="66">
        <f t="shared" si="72"/>
        <v>0.68166666666666664</v>
      </c>
      <c r="O176" t="str">
        <f t="shared" si="73"/>
        <v>good</v>
      </c>
      <c r="P176" s="58">
        <v>23.67</v>
      </c>
      <c r="Q176" s="66">
        <f t="shared" si="74"/>
        <v>0.41750000000000043</v>
      </c>
      <c r="R176" t="str">
        <f t="shared" si="75"/>
        <v>good</v>
      </c>
      <c r="S176" s="58">
        <v>25.07</v>
      </c>
      <c r="T176" s="66">
        <f t="shared" si="76"/>
        <v>0.51166666666666671</v>
      </c>
      <c r="U176" t="str">
        <f t="shared" si="77"/>
        <v>good</v>
      </c>
    </row>
    <row r="177" spans="1:21" x14ac:dyDescent="0.35">
      <c r="A177">
        <v>1.0493619999999999</v>
      </c>
      <c r="B177" s="65">
        <v>1.047064</v>
      </c>
      <c r="C177" s="3">
        <f t="shared" si="78"/>
        <v>0.96115979778495075</v>
      </c>
      <c r="D177">
        <v>60</v>
      </c>
      <c r="E177" s="58">
        <v>0.96</v>
      </c>
      <c r="F177" t="str">
        <f t="shared" si="80"/>
        <v>good</v>
      </c>
      <c r="G177" s="58">
        <v>17.36</v>
      </c>
      <c r="H177" s="66">
        <f t="shared" si="69"/>
        <v>8.9999999999999858E-2</v>
      </c>
      <c r="I177" t="str">
        <f t="shared" si="79"/>
        <v>good</v>
      </c>
      <c r="J177" s="58">
        <v>16.23</v>
      </c>
      <c r="K177" s="66">
        <f t="shared" si="70"/>
        <v>0.23000000000000043</v>
      </c>
      <c r="L177" t="str">
        <f t="shared" si="71"/>
        <v>good</v>
      </c>
      <c r="M177" s="58">
        <v>23.63</v>
      </c>
      <c r="N177" s="66">
        <f t="shared" si="72"/>
        <v>0.7716666666666665</v>
      </c>
      <c r="O177" t="str">
        <f t="shared" si="73"/>
        <v>good</v>
      </c>
      <c r="P177" s="58">
        <v>23.68</v>
      </c>
      <c r="Q177" s="66">
        <f t="shared" si="74"/>
        <v>0.41999999999999993</v>
      </c>
      <c r="R177" t="str">
        <f t="shared" si="75"/>
        <v>good</v>
      </c>
      <c r="S177" s="58">
        <v>24.34</v>
      </c>
      <c r="T177" s="66">
        <f t="shared" si="76"/>
        <v>0.38999999999999996</v>
      </c>
      <c r="U177" t="str">
        <f t="shared" si="77"/>
        <v>good</v>
      </c>
    </row>
    <row r="178" spans="1:21" x14ac:dyDescent="0.35">
      <c r="A178">
        <v>1.040108</v>
      </c>
      <c r="B178" s="65">
        <v>1.037458</v>
      </c>
      <c r="C178" s="3">
        <f t="shared" si="78"/>
        <v>-0.21790471145534951</v>
      </c>
      <c r="D178">
        <v>60</v>
      </c>
      <c r="E178" s="58">
        <v>-0.22</v>
      </c>
      <c r="F178" t="str">
        <f t="shared" si="80"/>
        <v>good</v>
      </c>
      <c r="G178" s="58">
        <v>17.68</v>
      </c>
      <c r="H178" s="66">
        <f t="shared" si="69"/>
        <v>0.16999999999999993</v>
      </c>
      <c r="I178" t="str">
        <f t="shared" si="79"/>
        <v>good</v>
      </c>
      <c r="J178" s="58">
        <v>16.16</v>
      </c>
      <c r="K178" s="66">
        <f t="shared" si="70"/>
        <v>0.16000000000000014</v>
      </c>
      <c r="L178" t="str">
        <f t="shared" si="71"/>
        <v>good</v>
      </c>
      <c r="M178" s="58">
        <v>23.41</v>
      </c>
      <c r="N178" s="66">
        <f t="shared" si="72"/>
        <v>0.73499999999999999</v>
      </c>
      <c r="O178" t="str">
        <f t="shared" si="73"/>
        <v>good</v>
      </c>
      <c r="P178" s="58">
        <v>23.73</v>
      </c>
      <c r="Q178" s="66">
        <f t="shared" si="74"/>
        <v>0.43250000000000011</v>
      </c>
      <c r="R178" t="str">
        <f t="shared" si="75"/>
        <v>good</v>
      </c>
      <c r="S178" s="58">
        <v>24.28</v>
      </c>
      <c r="T178" s="66">
        <f t="shared" si="76"/>
        <v>0.38000000000000017</v>
      </c>
      <c r="U178" t="str">
        <f t="shared" si="77"/>
        <v>good</v>
      </c>
    </row>
    <row r="179" spans="1:21" x14ac:dyDescent="0.35">
      <c r="A179">
        <v>1.047857</v>
      </c>
      <c r="B179" s="65">
        <v>1.03945</v>
      </c>
      <c r="C179" s="3">
        <f t="shared" si="78"/>
        <v>2.8389351552048175E-2</v>
      </c>
      <c r="D179">
        <v>65</v>
      </c>
      <c r="E179" s="58">
        <v>0.03</v>
      </c>
      <c r="F179" t="str">
        <f t="shared" si="80"/>
        <v>good</v>
      </c>
      <c r="G179" s="58">
        <v>18.010000000000002</v>
      </c>
      <c r="H179" s="66">
        <f t="shared" si="69"/>
        <v>0.25250000000000039</v>
      </c>
      <c r="I179" t="str">
        <f t="shared" si="79"/>
        <v>good</v>
      </c>
      <c r="J179" s="58">
        <v>16.46</v>
      </c>
      <c r="K179" s="66">
        <f t="shared" si="70"/>
        <v>0.46000000000000085</v>
      </c>
      <c r="L179" t="str">
        <f t="shared" si="71"/>
        <v>good</v>
      </c>
      <c r="M179" s="58">
        <v>23.71</v>
      </c>
      <c r="N179" s="66">
        <f t="shared" si="72"/>
        <v>0.78500000000000014</v>
      </c>
      <c r="O179" t="str">
        <f t="shared" si="73"/>
        <v>good</v>
      </c>
      <c r="P179" s="58">
        <v>23.3</v>
      </c>
      <c r="Q179" s="66">
        <f t="shared" si="74"/>
        <v>0.32500000000000018</v>
      </c>
      <c r="R179" t="str">
        <f t="shared" si="75"/>
        <v>good</v>
      </c>
      <c r="S179" s="58">
        <v>23.79</v>
      </c>
      <c r="T179" s="66">
        <f t="shared" si="76"/>
        <v>0.29833333333333317</v>
      </c>
      <c r="U179" t="str">
        <f t="shared" si="77"/>
        <v>good</v>
      </c>
    </row>
    <row r="180" spans="1:21" x14ac:dyDescent="0.35">
      <c r="A180">
        <v>1.0429809999999999</v>
      </c>
      <c r="B180" s="65">
        <v>1.034424</v>
      </c>
      <c r="C180" s="3">
        <f t="shared" si="78"/>
        <v>-0.59485597283408942</v>
      </c>
      <c r="D180">
        <v>65</v>
      </c>
      <c r="E180" s="58">
        <v>-0.59</v>
      </c>
      <c r="F180" t="str">
        <f t="shared" si="80"/>
        <v>good</v>
      </c>
      <c r="G180" s="58">
        <v>18.18</v>
      </c>
      <c r="H180" s="66">
        <f t="shared" si="69"/>
        <v>0.29499999999999993</v>
      </c>
      <c r="I180" t="str">
        <f t="shared" si="79"/>
        <v>good</v>
      </c>
      <c r="J180" s="58">
        <v>16.45</v>
      </c>
      <c r="K180" s="66">
        <f t="shared" si="70"/>
        <v>0.44999999999999929</v>
      </c>
      <c r="L180" t="str">
        <f t="shared" si="71"/>
        <v>good</v>
      </c>
      <c r="M180" s="58">
        <v>23.59</v>
      </c>
      <c r="N180" s="66">
        <f t="shared" si="72"/>
        <v>0.76500000000000001</v>
      </c>
      <c r="O180" t="str">
        <f t="shared" si="73"/>
        <v>good</v>
      </c>
      <c r="P180" s="58">
        <v>23.29</v>
      </c>
      <c r="Q180" s="66">
        <f t="shared" si="74"/>
        <v>0.32249999999999979</v>
      </c>
      <c r="R180" t="str">
        <f t="shared" si="75"/>
        <v>good</v>
      </c>
      <c r="S180" s="58">
        <v>23.75</v>
      </c>
      <c r="T180" s="66">
        <f t="shared" si="76"/>
        <v>0.29166666666666669</v>
      </c>
      <c r="U180" t="str">
        <f t="shared" si="77"/>
        <v>good</v>
      </c>
    </row>
    <row r="181" spans="1:21" x14ac:dyDescent="0.35">
      <c r="G181">
        <f>MAX(G163:G180)-MIN(G163:G180)</f>
        <v>1.9000000000000021</v>
      </c>
      <c r="J181">
        <f>MAX(J163:J180)-MIN(J163:J180)</f>
        <v>0.66999999999999815</v>
      </c>
      <c r="M181">
        <f>MAX(M163:M180)-MIN(M163:M180)</f>
        <v>0.82000000000000028</v>
      </c>
      <c r="P181">
        <f>MAX(P163:P180)-MIN(P163:P180)</f>
        <v>1.3599999999999994</v>
      </c>
      <c r="S181">
        <f>MAX(S163:S180)-MIN(S163:S180)</f>
        <v>1.3999999999999986</v>
      </c>
    </row>
    <row r="182" spans="1:21" x14ac:dyDescent="0.35">
      <c r="B182">
        <f>SUM(F182:U182)</f>
        <v>7</v>
      </c>
      <c r="F182">
        <f>COUNTIF(F188:F205,"=trouble")</f>
        <v>5</v>
      </c>
      <c r="I182">
        <f>COUNTIF(I188:I205,"=trouble")</f>
        <v>0</v>
      </c>
      <c r="L182">
        <f>COUNTIF(L188:L205,"=trouble")</f>
        <v>2</v>
      </c>
      <c r="O182">
        <f>COUNTIF(O188:O205,"=trouble")</f>
        <v>0</v>
      </c>
      <c r="R182">
        <f>COUNTIF(R188:R205,"=trouble")</f>
        <v>0</v>
      </c>
      <c r="U182">
        <f>COUNTIF(U188:U205,"=trouble")</f>
        <v>0</v>
      </c>
    </row>
    <row r="183" spans="1:21" x14ac:dyDescent="0.35">
      <c r="G183" t="s">
        <v>17</v>
      </c>
      <c r="H183" s="67"/>
      <c r="I183" s="62"/>
      <c r="J183" s="62" t="s">
        <v>18</v>
      </c>
      <c r="K183" s="67"/>
      <c r="L183" s="62"/>
      <c r="M183" s="62" t="s">
        <v>19</v>
      </c>
      <c r="N183" s="67"/>
      <c r="O183" s="62"/>
      <c r="P183" s="62" t="s">
        <v>20</v>
      </c>
      <c r="Q183" s="67"/>
      <c r="R183" s="62"/>
      <c r="S183" s="62" t="s">
        <v>21</v>
      </c>
      <c r="T183" s="67"/>
    </row>
    <row r="184" spans="1:21" x14ac:dyDescent="0.35">
      <c r="B184" t="s">
        <v>125</v>
      </c>
      <c r="G184">
        <v>21</v>
      </c>
      <c r="H184" s="67"/>
      <c r="I184" s="62"/>
      <c r="J184" s="62">
        <v>17</v>
      </c>
      <c r="K184" s="67"/>
      <c r="L184" s="62"/>
      <c r="M184" s="62">
        <v>25</v>
      </c>
      <c r="N184" s="67"/>
      <c r="O184" s="62"/>
      <c r="P184" s="62">
        <v>26</v>
      </c>
      <c r="Q184" s="67"/>
      <c r="R184" s="62"/>
      <c r="S184" s="62">
        <v>28</v>
      </c>
      <c r="T184" s="67"/>
    </row>
    <row r="185" spans="1:21" x14ac:dyDescent="0.35">
      <c r="B185">
        <v>1.03922</v>
      </c>
      <c r="C185" t="s">
        <v>103</v>
      </c>
      <c r="G185">
        <v>17</v>
      </c>
      <c r="H185" s="67"/>
      <c r="I185" s="62"/>
      <c r="J185" s="62">
        <v>16</v>
      </c>
      <c r="K185" s="67"/>
      <c r="L185" s="62"/>
      <c r="M185" s="62">
        <v>19</v>
      </c>
      <c r="N185" s="67"/>
      <c r="O185" s="62"/>
      <c r="P185" s="62">
        <v>22</v>
      </c>
      <c r="Q185" s="67"/>
      <c r="R185" s="62"/>
      <c r="S185" s="62">
        <v>22</v>
      </c>
      <c r="T185" s="67"/>
    </row>
    <row r="186" spans="1:21" x14ac:dyDescent="0.35">
      <c r="A186">
        <v>1.037639</v>
      </c>
      <c r="B186" s="65">
        <v>1.037639</v>
      </c>
      <c r="C186" s="3">
        <f>(B186-$B$110)/(B186*$B$110*0.0075)</f>
        <v>-0.19548652375545059</v>
      </c>
      <c r="D186" t="s">
        <v>104</v>
      </c>
      <c r="E186" s="58">
        <v>-0.2</v>
      </c>
      <c r="G186" s="58">
        <v>16.07</v>
      </c>
      <c r="H186" s="66">
        <f t="shared" ref="H186:H205" si="81">(G186-G$60)/(G$59-G$60)</f>
        <v>-0.23249999999999993</v>
      </c>
      <c r="I186" t="str">
        <f>IF(OR(G186&lt;G$60,G186&gt;G$59),"trouble","good")</f>
        <v>trouble</v>
      </c>
      <c r="J186" s="58">
        <v>17.63</v>
      </c>
      <c r="K186" s="66">
        <f t="shared" ref="K186:K205" si="82">(J186-J$60)/(J$59-J$60)</f>
        <v>1.629999999999999</v>
      </c>
      <c r="L186" t="str">
        <f t="shared" ref="L186:L205" si="83">IF(OR(J186&lt;J$60,J186&gt;J$59),"trouble","good")</f>
        <v>trouble</v>
      </c>
      <c r="M186" s="58">
        <v>26.8</v>
      </c>
      <c r="N186" s="66">
        <f t="shared" ref="N186:N205" si="84">(M186-M$60)/(M$59-M$60)</f>
        <v>1.3</v>
      </c>
      <c r="O186" t="str">
        <f t="shared" ref="O186:O205" si="85">IF(OR(M186&lt;M$60,M186&gt;M$59),"trouble","good")</f>
        <v>trouble</v>
      </c>
      <c r="P186" s="58">
        <v>21.97</v>
      </c>
      <c r="Q186" s="66">
        <f t="shared" ref="Q186:Q205" si="86">(P186-P$60)/(P$59-P$60)</f>
        <v>-7.5000000000002842E-3</v>
      </c>
      <c r="R186" t="str">
        <f t="shared" ref="R186:R205" si="87">IF(OR(P186&lt;P$60,P186&gt;P$59),"trouble","good")</f>
        <v>trouble</v>
      </c>
      <c r="S186" s="58">
        <v>22.86</v>
      </c>
      <c r="T186" s="66">
        <f t="shared" ref="T186:T205" si="88">(S186-S$60)/(S$59-S$60)</f>
        <v>0.14333333333333323</v>
      </c>
      <c r="U186" t="str">
        <f t="shared" ref="U186:U205" si="89">IF(OR(S186&lt;S$60,S186&gt;S$59),"trouble","good")</f>
        <v>good</v>
      </c>
    </row>
    <row r="187" spans="1:21" x14ac:dyDescent="0.35">
      <c r="A187">
        <v>1.0001629999999999</v>
      </c>
      <c r="B187" s="65">
        <v>1.0001629999999999</v>
      </c>
      <c r="C187" s="3">
        <f t="shared" ref="C187:C205" si="90">(B187-$B$110)/(B187*$B$110*0.0075)</f>
        <v>-5.0102493211622097</v>
      </c>
      <c r="D187" t="s">
        <v>104</v>
      </c>
      <c r="E187" s="58">
        <v>-5.01</v>
      </c>
      <c r="G187" s="58">
        <v>16.12</v>
      </c>
      <c r="H187" s="66">
        <f t="shared" si="81"/>
        <v>-0.21999999999999975</v>
      </c>
      <c r="I187" t="str">
        <f t="shared" ref="I187:I205" si="91">IF(OR(G187&lt;$G$60,G187&gt;$G$59),"trouble","good")</f>
        <v>trouble</v>
      </c>
      <c r="J187" s="58">
        <v>17.68</v>
      </c>
      <c r="K187" s="66">
        <f t="shared" si="82"/>
        <v>1.6799999999999997</v>
      </c>
      <c r="L187" t="str">
        <f t="shared" si="83"/>
        <v>trouble</v>
      </c>
      <c r="M187" s="58">
        <v>26.78</v>
      </c>
      <c r="N187" s="66">
        <f t="shared" si="84"/>
        <v>1.2966666666666669</v>
      </c>
      <c r="O187" t="str">
        <f t="shared" si="85"/>
        <v>trouble</v>
      </c>
      <c r="P187" s="58">
        <v>21.91</v>
      </c>
      <c r="Q187" s="66">
        <f t="shared" si="86"/>
        <v>-2.2499999999999964E-2</v>
      </c>
      <c r="R187" t="str">
        <f t="shared" si="87"/>
        <v>trouble</v>
      </c>
      <c r="S187" s="58">
        <v>22.82</v>
      </c>
      <c r="T187" s="66">
        <f t="shared" si="88"/>
        <v>0.13666666666666671</v>
      </c>
      <c r="U187" t="str">
        <f t="shared" si="89"/>
        <v>good</v>
      </c>
    </row>
    <row r="188" spans="1:21" x14ac:dyDescent="0.35">
      <c r="A188">
        <v>1.047215</v>
      </c>
      <c r="B188" s="65">
        <v>1.047215</v>
      </c>
      <c r="C188" s="3">
        <f t="shared" si="90"/>
        <v>0.97952123202517449</v>
      </c>
      <c r="D188">
        <v>1</v>
      </c>
      <c r="E188" s="58">
        <v>0.98</v>
      </c>
      <c r="F188" t="str">
        <f t="shared" ref="F188:F205" si="92">IF(OR(E188&lt;-1,E188&gt;1),"trouble","good")</f>
        <v>good</v>
      </c>
      <c r="G188" s="58">
        <v>18.760000000000002</v>
      </c>
      <c r="H188" s="66">
        <f t="shared" si="81"/>
        <v>0.44000000000000039</v>
      </c>
      <c r="I188" t="str">
        <f t="shared" si="91"/>
        <v>good</v>
      </c>
      <c r="J188" s="58">
        <v>16.23</v>
      </c>
      <c r="K188" s="66">
        <f t="shared" si="82"/>
        <v>0.23000000000000043</v>
      </c>
      <c r="L188" t="str">
        <f t="shared" si="83"/>
        <v>good</v>
      </c>
      <c r="M188" s="58">
        <v>23.12</v>
      </c>
      <c r="N188" s="66">
        <f t="shared" si="84"/>
        <v>0.68666666666666687</v>
      </c>
      <c r="O188" t="str">
        <f t="shared" si="85"/>
        <v>good</v>
      </c>
      <c r="P188" s="58">
        <v>23.21</v>
      </c>
      <c r="Q188" s="66">
        <f t="shared" si="86"/>
        <v>0.30250000000000021</v>
      </c>
      <c r="R188" t="str">
        <f t="shared" si="87"/>
        <v>good</v>
      </c>
      <c r="S188" s="58">
        <v>23.92</v>
      </c>
      <c r="T188" s="66">
        <f t="shared" si="88"/>
        <v>0.32000000000000028</v>
      </c>
      <c r="U188" t="str">
        <f t="shared" si="89"/>
        <v>good</v>
      </c>
    </row>
    <row r="189" spans="1:21" x14ac:dyDescent="0.35">
      <c r="A189">
        <v>1.0485439999999999</v>
      </c>
      <c r="B189" s="65">
        <v>1.0485439999999999</v>
      </c>
      <c r="C189" s="3">
        <f t="shared" si="90"/>
        <v>1.1408980708054857</v>
      </c>
      <c r="D189">
        <v>1</v>
      </c>
      <c r="E189" s="58">
        <v>1.1399999999999999</v>
      </c>
      <c r="F189" t="str">
        <f t="shared" si="92"/>
        <v>trouble</v>
      </c>
      <c r="G189" s="58">
        <v>18.649999999999999</v>
      </c>
      <c r="H189" s="66">
        <f t="shared" si="81"/>
        <v>0.41249999999999964</v>
      </c>
      <c r="I189" t="str">
        <f t="shared" si="91"/>
        <v>good</v>
      </c>
      <c r="J189" s="58">
        <v>16.41</v>
      </c>
      <c r="K189" s="66">
        <f t="shared" si="82"/>
        <v>0.41000000000000014</v>
      </c>
      <c r="L189" t="str">
        <f t="shared" si="83"/>
        <v>good</v>
      </c>
      <c r="M189" s="58">
        <v>23.26</v>
      </c>
      <c r="N189" s="66">
        <f t="shared" si="84"/>
        <v>0.7100000000000003</v>
      </c>
      <c r="O189" t="str">
        <f t="shared" si="85"/>
        <v>good</v>
      </c>
      <c r="P189" s="58">
        <v>23.1</v>
      </c>
      <c r="Q189" s="66">
        <f t="shared" si="86"/>
        <v>0.27500000000000036</v>
      </c>
      <c r="R189" t="str">
        <f t="shared" si="87"/>
        <v>good</v>
      </c>
      <c r="S189" s="58">
        <v>23.82</v>
      </c>
      <c r="T189" s="66">
        <f t="shared" si="88"/>
        <v>0.3033333333333334</v>
      </c>
      <c r="U189" t="str">
        <f t="shared" si="89"/>
        <v>good</v>
      </c>
    </row>
    <row r="190" spans="1:21" x14ac:dyDescent="0.35">
      <c r="A190">
        <v>1.049105</v>
      </c>
      <c r="B190" s="65">
        <v>1.0427580000000001</v>
      </c>
      <c r="C190" s="3">
        <f t="shared" si="90"/>
        <v>0.43531691076277879</v>
      </c>
      <c r="D190">
        <v>3</v>
      </c>
      <c r="E190" s="58">
        <v>0.44</v>
      </c>
      <c r="F190" t="str">
        <f t="shared" si="92"/>
        <v>good</v>
      </c>
      <c r="G190" s="58">
        <v>18.600000000000001</v>
      </c>
      <c r="H190" s="66">
        <f t="shared" si="81"/>
        <v>0.40000000000000036</v>
      </c>
      <c r="I190" t="str">
        <f t="shared" si="91"/>
        <v>good</v>
      </c>
      <c r="J190" s="58">
        <v>16.62</v>
      </c>
      <c r="K190" s="66">
        <f t="shared" si="82"/>
        <v>0.62000000000000099</v>
      </c>
      <c r="L190" t="str">
        <f t="shared" si="83"/>
        <v>good</v>
      </c>
      <c r="M190" s="58">
        <v>23.66</v>
      </c>
      <c r="N190" s="66">
        <f t="shared" si="84"/>
        <v>0.77666666666666673</v>
      </c>
      <c r="O190" t="str">
        <f t="shared" si="85"/>
        <v>good</v>
      </c>
      <c r="P190" s="58">
        <v>22.8</v>
      </c>
      <c r="Q190" s="66">
        <f t="shared" si="86"/>
        <v>0.20000000000000018</v>
      </c>
      <c r="R190" t="str">
        <f t="shared" si="87"/>
        <v>good</v>
      </c>
      <c r="S190" s="58">
        <v>23.6</v>
      </c>
      <c r="T190" s="66">
        <f t="shared" si="88"/>
        <v>0.26666666666666689</v>
      </c>
      <c r="U190" t="str">
        <f t="shared" si="89"/>
        <v>good</v>
      </c>
    </row>
    <row r="191" spans="1:21" x14ac:dyDescent="0.35">
      <c r="A191">
        <v>1.04945</v>
      </c>
      <c r="B191" s="65">
        <v>1.0430680000000001</v>
      </c>
      <c r="C191" s="3">
        <f t="shared" si="90"/>
        <v>0.47331872039179035</v>
      </c>
      <c r="D191">
        <v>3</v>
      </c>
      <c r="E191" s="58">
        <v>0.47</v>
      </c>
      <c r="F191" t="str">
        <f t="shared" si="92"/>
        <v>good</v>
      </c>
      <c r="G191" s="58">
        <v>18.52</v>
      </c>
      <c r="H191" s="66">
        <f t="shared" si="81"/>
        <v>0.37999999999999989</v>
      </c>
      <c r="I191" t="str">
        <f t="shared" si="91"/>
        <v>good</v>
      </c>
      <c r="J191" s="58">
        <v>16.850000000000001</v>
      </c>
      <c r="K191" s="66">
        <f t="shared" si="82"/>
        <v>0.85000000000000142</v>
      </c>
      <c r="L191" t="str">
        <f t="shared" si="83"/>
        <v>good</v>
      </c>
      <c r="M191" s="58">
        <v>23.77</v>
      </c>
      <c r="N191" s="66">
        <f t="shared" si="84"/>
        <v>0.79499999999999993</v>
      </c>
      <c r="O191" t="str">
        <f t="shared" si="85"/>
        <v>good</v>
      </c>
      <c r="P191" s="58">
        <v>22.64</v>
      </c>
      <c r="Q191" s="66">
        <f t="shared" si="86"/>
        <v>0.16000000000000014</v>
      </c>
      <c r="R191" t="str">
        <f t="shared" si="87"/>
        <v>good</v>
      </c>
      <c r="S191" s="58">
        <v>23.49</v>
      </c>
      <c r="T191" s="66">
        <f t="shared" si="88"/>
        <v>0.24833333333333307</v>
      </c>
      <c r="U191" t="str">
        <f t="shared" si="89"/>
        <v>good</v>
      </c>
    </row>
    <row r="192" spans="1:21" x14ac:dyDescent="0.35">
      <c r="A192">
        <v>1.0494669999999999</v>
      </c>
      <c r="B192" s="65">
        <v>1.0434479999999999</v>
      </c>
      <c r="C192" s="3">
        <f t="shared" si="90"/>
        <v>0.51987077999622711</v>
      </c>
      <c r="D192">
        <v>10</v>
      </c>
      <c r="E192" s="58">
        <v>0.52</v>
      </c>
      <c r="F192" t="str">
        <f t="shared" si="92"/>
        <v>good</v>
      </c>
      <c r="G192" s="58">
        <v>18.68</v>
      </c>
      <c r="H192" s="66">
        <f t="shared" si="81"/>
        <v>0.41999999999999993</v>
      </c>
      <c r="I192" t="str">
        <f t="shared" si="91"/>
        <v>good</v>
      </c>
      <c r="J192" s="58">
        <v>16.850000000000001</v>
      </c>
      <c r="K192" s="66">
        <f t="shared" si="82"/>
        <v>0.85000000000000142</v>
      </c>
      <c r="L192" t="str">
        <f t="shared" si="83"/>
        <v>good</v>
      </c>
      <c r="M192" s="58">
        <v>23.74</v>
      </c>
      <c r="N192" s="66">
        <f t="shared" si="84"/>
        <v>0.7899999999999997</v>
      </c>
      <c r="O192" t="str">
        <f t="shared" si="85"/>
        <v>good</v>
      </c>
      <c r="P192" s="58">
        <v>22.59</v>
      </c>
      <c r="Q192" s="66">
        <f t="shared" si="86"/>
        <v>0.14749999999999996</v>
      </c>
      <c r="R192" t="str">
        <f t="shared" si="87"/>
        <v>good</v>
      </c>
      <c r="S192" s="58">
        <v>23.42</v>
      </c>
      <c r="T192" s="66">
        <f t="shared" si="88"/>
        <v>0.23666666666666694</v>
      </c>
      <c r="U192" t="str">
        <f t="shared" si="89"/>
        <v>good</v>
      </c>
    </row>
    <row r="193" spans="1:21" x14ac:dyDescent="0.35">
      <c r="A193">
        <v>1.0460259999999999</v>
      </c>
      <c r="B193" s="65">
        <v>1.0398670000000001</v>
      </c>
      <c r="C193" s="3">
        <f t="shared" si="90"/>
        <v>7.9828455159036499E-2</v>
      </c>
      <c r="D193">
        <v>10</v>
      </c>
      <c r="E193" s="58">
        <v>0.08</v>
      </c>
      <c r="F193" t="str">
        <f t="shared" si="92"/>
        <v>good</v>
      </c>
      <c r="G193" s="58">
        <v>18.71</v>
      </c>
      <c r="H193" s="66">
        <f t="shared" si="81"/>
        <v>0.42750000000000021</v>
      </c>
      <c r="I193" t="str">
        <f t="shared" si="91"/>
        <v>good</v>
      </c>
      <c r="J193" s="58">
        <v>16.850000000000001</v>
      </c>
      <c r="K193" s="66">
        <f t="shared" si="82"/>
        <v>0.85000000000000142</v>
      </c>
      <c r="L193" t="str">
        <f t="shared" si="83"/>
        <v>good</v>
      </c>
      <c r="M193" s="58">
        <v>23.68</v>
      </c>
      <c r="N193" s="66">
        <f t="shared" si="84"/>
        <v>0.77999999999999992</v>
      </c>
      <c r="O193" t="str">
        <f t="shared" si="85"/>
        <v>good</v>
      </c>
      <c r="P193" s="58">
        <v>22.6</v>
      </c>
      <c r="Q193" s="66">
        <f t="shared" si="86"/>
        <v>0.15000000000000036</v>
      </c>
      <c r="R193" t="str">
        <f t="shared" si="87"/>
        <v>good</v>
      </c>
      <c r="S193" s="58">
        <v>23.43</v>
      </c>
      <c r="T193" s="66">
        <f t="shared" si="88"/>
        <v>0.23833333333333329</v>
      </c>
      <c r="U193" t="str">
        <f t="shared" si="89"/>
        <v>good</v>
      </c>
    </row>
    <row r="194" spans="1:21" x14ac:dyDescent="0.35">
      <c r="A194">
        <v>1.048011</v>
      </c>
      <c r="B194" s="65">
        <v>1.0420450000000001</v>
      </c>
      <c r="C194" s="3">
        <f t="shared" si="90"/>
        <v>0.34782694190150365</v>
      </c>
      <c r="D194">
        <v>20</v>
      </c>
      <c r="E194" s="58">
        <v>0.35</v>
      </c>
      <c r="F194" t="str">
        <f t="shared" si="92"/>
        <v>good</v>
      </c>
      <c r="G194" s="58">
        <v>18.43</v>
      </c>
      <c r="H194" s="66">
        <f t="shared" si="81"/>
        <v>0.35749999999999993</v>
      </c>
      <c r="I194" t="str">
        <f t="shared" si="91"/>
        <v>good</v>
      </c>
      <c r="J194" s="58">
        <v>16.63</v>
      </c>
      <c r="K194" s="66">
        <f t="shared" si="82"/>
        <v>0.62999999999999901</v>
      </c>
      <c r="L194" t="str">
        <f t="shared" si="83"/>
        <v>good</v>
      </c>
      <c r="M194" s="58">
        <v>23.56</v>
      </c>
      <c r="N194" s="66">
        <f t="shared" si="84"/>
        <v>0.75999999999999979</v>
      </c>
      <c r="O194" t="str">
        <f t="shared" si="85"/>
        <v>good</v>
      </c>
      <c r="P194" s="58">
        <v>22.9</v>
      </c>
      <c r="Q194" s="66">
        <f t="shared" si="86"/>
        <v>0.22499999999999964</v>
      </c>
      <c r="R194" t="str">
        <f t="shared" si="87"/>
        <v>good</v>
      </c>
      <c r="S194" s="58">
        <v>23.75</v>
      </c>
      <c r="T194" s="66">
        <f t="shared" si="88"/>
        <v>0.29166666666666669</v>
      </c>
      <c r="U194" t="str">
        <f t="shared" si="89"/>
        <v>good</v>
      </c>
    </row>
    <row r="195" spans="1:21" x14ac:dyDescent="0.35">
      <c r="A195">
        <v>1.044378</v>
      </c>
      <c r="B195" s="65">
        <v>1.0382830000000001</v>
      </c>
      <c r="C195" s="3">
        <f t="shared" si="90"/>
        <v>-0.11578574329434209</v>
      </c>
      <c r="D195">
        <v>20</v>
      </c>
      <c r="E195" s="58">
        <v>-0.12</v>
      </c>
      <c r="F195" t="str">
        <f t="shared" si="92"/>
        <v>good</v>
      </c>
      <c r="G195" s="58">
        <v>18.53</v>
      </c>
      <c r="H195" s="66">
        <f t="shared" si="81"/>
        <v>0.38250000000000028</v>
      </c>
      <c r="I195" t="str">
        <f t="shared" si="91"/>
        <v>good</v>
      </c>
      <c r="J195" s="58">
        <v>16.28</v>
      </c>
      <c r="K195" s="66">
        <f t="shared" si="82"/>
        <v>0.28000000000000114</v>
      </c>
      <c r="L195" t="str">
        <f t="shared" si="83"/>
        <v>good</v>
      </c>
      <c r="M195" s="58">
        <v>23.33</v>
      </c>
      <c r="N195" s="66">
        <f t="shared" si="84"/>
        <v>0.72166666666666635</v>
      </c>
      <c r="O195" t="str">
        <f t="shared" si="85"/>
        <v>good</v>
      </c>
      <c r="P195" s="58">
        <v>23.16</v>
      </c>
      <c r="Q195" s="66">
        <f t="shared" si="86"/>
        <v>0.29000000000000004</v>
      </c>
      <c r="R195" t="str">
        <f t="shared" si="87"/>
        <v>good</v>
      </c>
      <c r="S195" s="58">
        <v>23.95</v>
      </c>
      <c r="T195" s="66">
        <f t="shared" si="88"/>
        <v>0.3249999999999999</v>
      </c>
      <c r="U195" t="str">
        <f t="shared" si="89"/>
        <v>good</v>
      </c>
    </row>
    <row r="196" spans="1:21" x14ac:dyDescent="0.35">
      <c r="A196">
        <v>1.0487249999999999</v>
      </c>
      <c r="B196" s="65">
        <v>1.0419130000000001</v>
      </c>
      <c r="C196" s="3">
        <f t="shared" si="90"/>
        <v>0.33161650436898754</v>
      </c>
      <c r="D196">
        <v>30</v>
      </c>
      <c r="E196" s="58">
        <v>0.33</v>
      </c>
      <c r="F196" t="str">
        <f t="shared" si="92"/>
        <v>good</v>
      </c>
      <c r="G196" s="58">
        <v>18.350000000000001</v>
      </c>
      <c r="H196" s="66">
        <f t="shared" si="81"/>
        <v>0.33750000000000036</v>
      </c>
      <c r="I196" t="str">
        <f t="shared" si="91"/>
        <v>good</v>
      </c>
      <c r="J196" s="58">
        <v>16.34</v>
      </c>
      <c r="K196" s="66">
        <f t="shared" si="82"/>
        <v>0.33999999999999986</v>
      </c>
      <c r="L196" t="str">
        <f t="shared" si="83"/>
        <v>good</v>
      </c>
      <c r="M196" s="58">
        <v>23.21</v>
      </c>
      <c r="N196" s="66">
        <f t="shared" si="84"/>
        <v>0.70166666666666677</v>
      </c>
      <c r="O196" t="str">
        <f t="shared" si="85"/>
        <v>good</v>
      </c>
      <c r="P196" s="58">
        <v>23.28</v>
      </c>
      <c r="Q196" s="66">
        <f t="shared" si="86"/>
        <v>0.32000000000000028</v>
      </c>
      <c r="R196" t="str">
        <f t="shared" si="87"/>
        <v>good</v>
      </c>
      <c r="S196" s="58">
        <v>24.07</v>
      </c>
      <c r="T196" s="66">
        <f t="shared" si="88"/>
        <v>0.34500000000000003</v>
      </c>
      <c r="U196" t="str">
        <f t="shared" si="89"/>
        <v>good</v>
      </c>
    </row>
    <row r="197" spans="1:21" x14ac:dyDescent="0.35">
      <c r="A197">
        <v>1.044171</v>
      </c>
      <c r="B197" s="65">
        <v>1.0373730000000001</v>
      </c>
      <c r="C197" s="3">
        <f t="shared" si="90"/>
        <v>-0.22843528918315537</v>
      </c>
      <c r="D197">
        <v>30</v>
      </c>
      <c r="E197" s="58">
        <v>-0.23</v>
      </c>
      <c r="F197" t="str">
        <f t="shared" si="92"/>
        <v>good</v>
      </c>
      <c r="G197" s="58">
        <v>18.510000000000002</v>
      </c>
      <c r="H197" s="66">
        <f t="shared" si="81"/>
        <v>0.37750000000000039</v>
      </c>
      <c r="I197" t="str">
        <f t="shared" si="91"/>
        <v>good</v>
      </c>
      <c r="J197" s="58">
        <v>16.05</v>
      </c>
      <c r="K197" s="66">
        <f t="shared" si="82"/>
        <v>5.0000000000000711E-2</v>
      </c>
      <c r="L197" t="str">
        <f t="shared" si="83"/>
        <v>good</v>
      </c>
      <c r="M197" s="58">
        <v>22.98</v>
      </c>
      <c r="N197" s="66">
        <f t="shared" si="84"/>
        <v>0.66333333333333344</v>
      </c>
      <c r="O197" t="str">
        <f t="shared" si="85"/>
        <v>good</v>
      </c>
      <c r="P197" s="58">
        <v>23.5</v>
      </c>
      <c r="Q197" s="66">
        <f t="shared" si="86"/>
        <v>0.375</v>
      </c>
      <c r="R197" t="str">
        <f t="shared" si="87"/>
        <v>good</v>
      </c>
      <c r="S197" s="58">
        <v>24.22</v>
      </c>
      <c r="T197" s="66">
        <f t="shared" si="88"/>
        <v>0.36999999999999983</v>
      </c>
      <c r="U197" t="str">
        <f t="shared" si="89"/>
        <v>good</v>
      </c>
    </row>
    <row r="198" spans="1:21" x14ac:dyDescent="0.35">
      <c r="A198">
        <v>1.045364</v>
      </c>
      <c r="B198" s="65">
        <v>1.040373</v>
      </c>
      <c r="C198" s="3">
        <f t="shared" si="90"/>
        <v>0.1421907925489897</v>
      </c>
      <c r="D198">
        <v>40</v>
      </c>
      <c r="E198" s="58">
        <v>0.14000000000000001</v>
      </c>
      <c r="F198" t="str">
        <f t="shared" si="92"/>
        <v>good</v>
      </c>
      <c r="G198" s="58">
        <v>17.59</v>
      </c>
      <c r="H198" s="66">
        <f t="shared" si="81"/>
        <v>0.14749999999999996</v>
      </c>
      <c r="I198" t="str">
        <f t="shared" si="91"/>
        <v>good</v>
      </c>
      <c r="J198" s="58">
        <v>16.25</v>
      </c>
      <c r="K198" s="66">
        <f t="shared" si="82"/>
        <v>0.25</v>
      </c>
      <c r="L198" t="str">
        <f t="shared" si="83"/>
        <v>good</v>
      </c>
      <c r="M198" s="58">
        <v>23.11</v>
      </c>
      <c r="N198" s="66">
        <f t="shared" si="84"/>
        <v>0.68499999999999994</v>
      </c>
      <c r="O198" t="str">
        <f t="shared" si="85"/>
        <v>good</v>
      </c>
      <c r="P198" s="58">
        <v>23.71</v>
      </c>
      <c r="Q198" s="66">
        <f t="shared" si="86"/>
        <v>0.42750000000000021</v>
      </c>
      <c r="R198" t="str">
        <f t="shared" si="87"/>
        <v>good</v>
      </c>
      <c r="S198" s="58">
        <v>24.57</v>
      </c>
      <c r="T198" s="66">
        <f t="shared" si="88"/>
        <v>0.4283333333333334</v>
      </c>
      <c r="U198" t="str">
        <f t="shared" si="89"/>
        <v>good</v>
      </c>
    </row>
    <row r="199" spans="1:21" x14ac:dyDescent="0.35">
      <c r="A199">
        <v>1.0391490000000001</v>
      </c>
      <c r="B199" s="65">
        <v>1.034135</v>
      </c>
      <c r="C199" s="3">
        <f t="shared" si="90"/>
        <v>-0.63087738662044834</v>
      </c>
      <c r="D199">
        <v>40</v>
      </c>
      <c r="E199" s="58">
        <v>-0.63</v>
      </c>
      <c r="F199" t="str">
        <f t="shared" si="92"/>
        <v>good</v>
      </c>
      <c r="G199" s="58">
        <v>17.78</v>
      </c>
      <c r="H199" s="66">
        <f t="shared" si="81"/>
        <v>0.19500000000000028</v>
      </c>
      <c r="I199" t="str">
        <f t="shared" si="91"/>
        <v>good</v>
      </c>
      <c r="J199" s="58">
        <v>16.03</v>
      </c>
      <c r="K199" s="66">
        <f t="shared" si="82"/>
        <v>3.0000000000001137E-2</v>
      </c>
      <c r="L199" t="str">
        <f t="shared" si="83"/>
        <v>good</v>
      </c>
      <c r="M199" s="58">
        <v>22.88</v>
      </c>
      <c r="N199" s="66">
        <f t="shared" si="84"/>
        <v>0.6466666666666665</v>
      </c>
      <c r="O199" t="str">
        <f t="shared" si="85"/>
        <v>good</v>
      </c>
      <c r="P199" s="58">
        <v>23.87</v>
      </c>
      <c r="Q199" s="66">
        <f t="shared" si="86"/>
        <v>0.46750000000000025</v>
      </c>
      <c r="R199" t="str">
        <f t="shared" si="87"/>
        <v>good</v>
      </c>
      <c r="S199" s="58">
        <v>24.66</v>
      </c>
      <c r="T199" s="66">
        <f t="shared" si="88"/>
        <v>0.44333333333333336</v>
      </c>
      <c r="U199" t="str">
        <f t="shared" si="89"/>
        <v>good</v>
      </c>
    </row>
    <row r="200" spans="1:21" x14ac:dyDescent="0.35">
      <c r="A200">
        <v>1.0473920000000001</v>
      </c>
      <c r="B200" s="65">
        <v>1.037196</v>
      </c>
      <c r="C200" s="3">
        <f t="shared" si="90"/>
        <v>-0.25036920788634931</v>
      </c>
      <c r="D200">
        <v>50</v>
      </c>
      <c r="E200" s="58">
        <v>-0.25</v>
      </c>
      <c r="F200" t="str">
        <f t="shared" si="92"/>
        <v>good</v>
      </c>
      <c r="G200" s="58">
        <v>17.579999999999998</v>
      </c>
      <c r="H200" s="66">
        <f t="shared" si="81"/>
        <v>0.14499999999999957</v>
      </c>
      <c r="I200" t="str">
        <f t="shared" si="91"/>
        <v>good</v>
      </c>
      <c r="J200" s="58">
        <v>16.3</v>
      </c>
      <c r="K200" s="66">
        <f t="shared" si="82"/>
        <v>0.30000000000000071</v>
      </c>
      <c r="L200" t="str">
        <f t="shared" si="83"/>
        <v>good</v>
      </c>
      <c r="M200" s="58">
        <v>23.15</v>
      </c>
      <c r="N200" s="66">
        <f t="shared" si="84"/>
        <v>0.69166666666666643</v>
      </c>
      <c r="O200" t="str">
        <f t="shared" si="85"/>
        <v>good</v>
      </c>
      <c r="P200" s="58">
        <v>23.7</v>
      </c>
      <c r="Q200" s="66">
        <f t="shared" si="86"/>
        <v>0.42499999999999982</v>
      </c>
      <c r="R200" t="str">
        <f t="shared" si="87"/>
        <v>good</v>
      </c>
      <c r="S200" s="58">
        <v>24.52</v>
      </c>
      <c r="T200" s="66">
        <f t="shared" si="88"/>
        <v>0.41999999999999993</v>
      </c>
      <c r="U200" t="str">
        <f t="shared" si="89"/>
        <v>good</v>
      </c>
    </row>
    <row r="201" spans="1:21" x14ac:dyDescent="0.35">
      <c r="A201">
        <v>1.0396369999999999</v>
      </c>
      <c r="B201" s="65">
        <v>1.0292600000000001</v>
      </c>
      <c r="C201" s="3">
        <f t="shared" si="90"/>
        <v>-1.2415536288586966</v>
      </c>
      <c r="D201">
        <v>50</v>
      </c>
      <c r="E201" s="58">
        <v>-1.24</v>
      </c>
      <c r="F201" t="str">
        <f t="shared" si="92"/>
        <v>trouble</v>
      </c>
      <c r="G201" s="58">
        <v>17.84</v>
      </c>
      <c r="H201" s="66">
        <f t="shared" si="81"/>
        <v>0.20999999999999996</v>
      </c>
      <c r="I201" t="str">
        <f t="shared" si="91"/>
        <v>good</v>
      </c>
      <c r="J201" s="58">
        <v>16.18</v>
      </c>
      <c r="K201" s="66">
        <f t="shared" si="82"/>
        <v>0.17999999999999972</v>
      </c>
      <c r="L201" t="str">
        <f t="shared" si="83"/>
        <v>good</v>
      </c>
      <c r="M201" s="58">
        <v>22.92</v>
      </c>
      <c r="N201" s="66">
        <f t="shared" si="84"/>
        <v>0.65333333333333365</v>
      </c>
      <c r="O201" t="str">
        <f t="shared" si="85"/>
        <v>good</v>
      </c>
      <c r="P201" s="58">
        <v>23.79</v>
      </c>
      <c r="Q201" s="66">
        <f t="shared" si="86"/>
        <v>0.44749999999999979</v>
      </c>
      <c r="R201" t="str">
        <f t="shared" si="87"/>
        <v>good</v>
      </c>
      <c r="S201" s="58">
        <v>24.52</v>
      </c>
      <c r="T201" s="66">
        <f t="shared" si="88"/>
        <v>0.41999999999999993</v>
      </c>
      <c r="U201" t="str">
        <f t="shared" si="89"/>
        <v>good</v>
      </c>
    </row>
    <row r="202" spans="1:21" x14ac:dyDescent="0.35">
      <c r="A202">
        <v>1.0493619999999999</v>
      </c>
      <c r="B202" s="65">
        <v>1.034591</v>
      </c>
      <c r="C202" s="3">
        <f t="shared" si="90"/>
        <v>-0.57405000496626557</v>
      </c>
      <c r="D202">
        <v>60</v>
      </c>
      <c r="E202" s="58">
        <v>-0.56999999999999995</v>
      </c>
      <c r="F202" t="str">
        <f t="shared" si="92"/>
        <v>good</v>
      </c>
      <c r="G202" s="58">
        <v>17.36</v>
      </c>
      <c r="H202" s="66">
        <f t="shared" si="81"/>
        <v>8.9999999999999858E-2</v>
      </c>
      <c r="I202" t="str">
        <f t="shared" si="91"/>
        <v>good</v>
      </c>
      <c r="J202" s="58">
        <v>16.22</v>
      </c>
      <c r="K202" s="66">
        <f t="shared" si="82"/>
        <v>0.21999999999999886</v>
      </c>
      <c r="L202" t="str">
        <f t="shared" si="83"/>
        <v>good</v>
      </c>
      <c r="M202" s="58">
        <v>23.17</v>
      </c>
      <c r="N202" s="66">
        <f t="shared" si="84"/>
        <v>0.69500000000000028</v>
      </c>
      <c r="O202" t="str">
        <f t="shared" si="85"/>
        <v>good</v>
      </c>
      <c r="P202" s="58">
        <v>23.88</v>
      </c>
      <c r="Q202" s="66">
        <f t="shared" si="86"/>
        <v>0.46999999999999975</v>
      </c>
      <c r="R202" t="str">
        <f t="shared" si="87"/>
        <v>good</v>
      </c>
      <c r="S202" s="58">
        <v>24.62</v>
      </c>
      <c r="T202" s="66">
        <f t="shared" si="88"/>
        <v>0.43666666666666681</v>
      </c>
      <c r="U202" t="str">
        <f t="shared" si="89"/>
        <v>good</v>
      </c>
    </row>
    <row r="203" spans="1:21" x14ac:dyDescent="0.35">
      <c r="A203">
        <v>1.040108</v>
      </c>
      <c r="B203" s="65">
        <v>1.0251209999999999</v>
      </c>
      <c r="C203" s="3">
        <f t="shared" si="90"/>
        <v>-1.7645924658249932</v>
      </c>
      <c r="D203">
        <v>60</v>
      </c>
      <c r="E203" s="58">
        <v>-1.76</v>
      </c>
      <c r="F203" t="str">
        <f t="shared" si="92"/>
        <v>trouble</v>
      </c>
      <c r="G203" s="58">
        <v>17.63</v>
      </c>
      <c r="H203" s="66">
        <f t="shared" si="81"/>
        <v>0.15749999999999975</v>
      </c>
      <c r="I203" t="str">
        <f t="shared" si="91"/>
        <v>good</v>
      </c>
      <c r="J203" s="58">
        <v>16.14</v>
      </c>
      <c r="K203" s="66">
        <f t="shared" si="82"/>
        <v>0.14000000000000057</v>
      </c>
      <c r="L203" t="str">
        <f t="shared" si="83"/>
        <v>good</v>
      </c>
      <c r="M203" s="58">
        <v>22.95</v>
      </c>
      <c r="N203" s="66">
        <f t="shared" si="84"/>
        <v>0.65833333333333321</v>
      </c>
      <c r="O203" t="str">
        <f t="shared" si="85"/>
        <v>good</v>
      </c>
      <c r="P203" s="58">
        <v>23.93</v>
      </c>
      <c r="Q203" s="66">
        <f t="shared" si="86"/>
        <v>0.48249999999999993</v>
      </c>
      <c r="R203" t="str">
        <f t="shared" si="87"/>
        <v>good</v>
      </c>
      <c r="S203" s="58">
        <v>24.6</v>
      </c>
      <c r="T203" s="66">
        <f t="shared" si="88"/>
        <v>0.43333333333333357</v>
      </c>
      <c r="U203" t="str">
        <f t="shared" si="89"/>
        <v>good</v>
      </c>
    </row>
    <row r="204" spans="1:21" x14ac:dyDescent="0.35">
      <c r="A204">
        <v>1.047857</v>
      </c>
      <c r="B204" s="65">
        <v>1.0302659999999999</v>
      </c>
      <c r="C204" s="3">
        <f t="shared" si="90"/>
        <v>-1.1150618633372393</v>
      </c>
      <c r="D204">
        <v>65</v>
      </c>
      <c r="E204" s="58">
        <v>-1.1200000000000001</v>
      </c>
      <c r="F204" t="str">
        <f t="shared" si="92"/>
        <v>trouble</v>
      </c>
      <c r="G204" s="58">
        <v>17.53</v>
      </c>
      <c r="H204" s="66">
        <f t="shared" si="81"/>
        <v>0.13250000000000028</v>
      </c>
      <c r="I204" t="str">
        <f t="shared" si="91"/>
        <v>good</v>
      </c>
      <c r="J204" s="58">
        <v>15.99</v>
      </c>
      <c r="K204" s="66">
        <f t="shared" si="82"/>
        <v>-9.9999999999997868E-3</v>
      </c>
      <c r="L204" t="str">
        <f t="shared" si="83"/>
        <v>trouble</v>
      </c>
      <c r="M204" s="58">
        <v>23.38</v>
      </c>
      <c r="N204" s="66">
        <f t="shared" si="84"/>
        <v>0.72999999999999987</v>
      </c>
      <c r="O204" t="str">
        <f t="shared" si="85"/>
        <v>good</v>
      </c>
      <c r="P204" s="58">
        <v>23.87</v>
      </c>
      <c r="Q204" s="66">
        <f t="shared" si="86"/>
        <v>0.46750000000000025</v>
      </c>
      <c r="R204" t="str">
        <f t="shared" si="87"/>
        <v>good</v>
      </c>
      <c r="S204" s="58">
        <v>24.49</v>
      </c>
      <c r="T204" s="66">
        <f t="shared" si="88"/>
        <v>0.41499999999999976</v>
      </c>
      <c r="U204" t="str">
        <f t="shared" si="89"/>
        <v>good</v>
      </c>
    </row>
    <row r="205" spans="1:21" x14ac:dyDescent="0.35">
      <c r="A205">
        <v>1.0429809999999999</v>
      </c>
      <c r="B205" s="65">
        <v>1.0253890000000001</v>
      </c>
      <c r="C205" s="3">
        <f t="shared" si="90"/>
        <v>-1.730597880636314</v>
      </c>
      <c r="D205">
        <v>65</v>
      </c>
      <c r="E205" s="58">
        <v>-1.73</v>
      </c>
      <c r="F205" t="str">
        <f t="shared" si="92"/>
        <v>trouble</v>
      </c>
      <c r="G205" s="58">
        <v>17.670000000000002</v>
      </c>
      <c r="H205" s="66">
        <f t="shared" si="81"/>
        <v>0.16750000000000043</v>
      </c>
      <c r="I205" t="str">
        <f t="shared" si="91"/>
        <v>good</v>
      </c>
      <c r="J205" s="58">
        <v>15.97</v>
      </c>
      <c r="K205" s="66">
        <f t="shared" si="82"/>
        <v>-2.9999999999999361E-2</v>
      </c>
      <c r="L205" t="str">
        <f t="shared" si="83"/>
        <v>trouble</v>
      </c>
      <c r="M205" s="58">
        <v>23.27</v>
      </c>
      <c r="N205" s="66">
        <f t="shared" si="84"/>
        <v>0.71166666666666656</v>
      </c>
      <c r="O205" t="str">
        <f t="shared" si="85"/>
        <v>good</v>
      </c>
      <c r="P205" s="58">
        <v>23.89</v>
      </c>
      <c r="Q205" s="66">
        <f t="shared" si="86"/>
        <v>0.47250000000000014</v>
      </c>
      <c r="R205" t="str">
        <f t="shared" si="87"/>
        <v>good</v>
      </c>
      <c r="S205" s="58">
        <v>24.46</v>
      </c>
      <c r="T205" s="66">
        <f t="shared" si="88"/>
        <v>0.41000000000000014</v>
      </c>
      <c r="U205" t="str">
        <f t="shared" si="89"/>
        <v>good</v>
      </c>
    </row>
    <row r="206" spans="1:21" x14ac:dyDescent="0.35">
      <c r="G206">
        <f>MAX(G188:G205)-MIN(G188:G205)</f>
        <v>1.4000000000000021</v>
      </c>
      <c r="J206">
        <f>MAX(J188:J205)-MIN(J188:J205)</f>
        <v>0.88000000000000078</v>
      </c>
      <c r="M206">
        <f>MAX(M188:M205)-MIN(M188:M205)</f>
        <v>0.89000000000000057</v>
      </c>
      <c r="P206">
        <f>MAX(P188:P205)-MIN(P188:P205)</f>
        <v>1.3399999999999999</v>
      </c>
      <c r="S206">
        <f>MAX(S188:S205)-MIN(S188:S205)</f>
        <v>1.2399999999999984</v>
      </c>
    </row>
    <row r="207" spans="1:21" x14ac:dyDescent="0.35">
      <c r="B207">
        <f>SUM(F207:U207)</f>
        <v>5</v>
      </c>
      <c r="F207">
        <f>COUNTIF(F213:F230,"=trouble")</f>
        <v>5</v>
      </c>
      <c r="I207">
        <f>COUNTIF(I213:I230,"=trouble")</f>
        <v>0</v>
      </c>
      <c r="L207">
        <f>COUNTIF(L213:L230,"=trouble")</f>
        <v>0</v>
      </c>
      <c r="O207">
        <f>COUNTIF(O213:O230,"=trouble")</f>
        <v>0</v>
      </c>
      <c r="R207">
        <f>COUNTIF(R213:R230,"=trouble")</f>
        <v>0</v>
      </c>
      <c r="U207">
        <f>COUNTIF(U213:U230,"=trouble")</f>
        <v>0</v>
      </c>
    </row>
    <row r="208" spans="1:21" x14ac:dyDescent="0.35">
      <c r="G208" t="s">
        <v>17</v>
      </c>
      <c r="H208" s="67"/>
      <c r="I208" s="62"/>
      <c r="J208" s="62" t="s">
        <v>18</v>
      </c>
      <c r="K208" s="67"/>
      <c r="L208" s="62"/>
      <c r="M208" s="62" t="s">
        <v>19</v>
      </c>
      <c r="N208" s="67"/>
      <c r="O208" s="62"/>
      <c r="P208" s="62" t="s">
        <v>20</v>
      </c>
      <c r="Q208" s="67"/>
      <c r="R208" s="62"/>
      <c r="S208" s="62" t="s">
        <v>21</v>
      </c>
      <c r="T208" s="67"/>
    </row>
    <row r="209" spans="1:21" x14ac:dyDescent="0.35">
      <c r="B209" t="s">
        <v>124</v>
      </c>
      <c r="G209">
        <v>21</v>
      </c>
      <c r="H209" s="67"/>
      <c r="I209" s="62"/>
      <c r="J209" s="62">
        <v>17</v>
      </c>
      <c r="K209" s="67"/>
      <c r="L209" s="62"/>
      <c r="M209" s="62">
        <v>25</v>
      </c>
      <c r="N209" s="67"/>
      <c r="O209" s="62"/>
      <c r="P209" s="62">
        <v>26</v>
      </c>
      <c r="Q209" s="67"/>
      <c r="R209" s="62"/>
      <c r="S209" s="62">
        <v>28</v>
      </c>
      <c r="T209" s="67"/>
    </row>
    <row r="210" spans="1:21" x14ac:dyDescent="0.35">
      <c r="B210">
        <v>1.03922</v>
      </c>
      <c r="C210" t="s">
        <v>103</v>
      </c>
      <c r="G210">
        <v>17</v>
      </c>
      <c r="H210" s="67"/>
      <c r="I210" s="62"/>
      <c r="J210" s="62">
        <v>16</v>
      </c>
      <c r="K210" s="67"/>
      <c r="L210" s="62"/>
      <c r="M210" s="62">
        <v>19</v>
      </c>
      <c r="N210" s="67"/>
      <c r="O210" s="62"/>
      <c r="P210" s="62">
        <v>22</v>
      </c>
      <c r="Q210" s="67"/>
      <c r="R210" s="62"/>
      <c r="S210" s="62">
        <v>22</v>
      </c>
      <c r="T210" s="67"/>
    </row>
    <row r="211" spans="1:21" x14ac:dyDescent="0.35">
      <c r="A211">
        <v>1.037639</v>
      </c>
      <c r="B211" s="65">
        <v>1.037639</v>
      </c>
      <c r="C211" s="3">
        <f>(B211-$B$110)/(B211*$B$110*0.0075)</f>
        <v>-0.19548652375545059</v>
      </c>
      <c r="D211" t="s">
        <v>104</v>
      </c>
      <c r="E211" s="58">
        <v>-0.2</v>
      </c>
      <c r="G211" s="58">
        <v>16.07</v>
      </c>
      <c r="H211" s="66">
        <f t="shared" ref="H211:H230" si="93">(G211-G$60)/(G$59-G$60)</f>
        <v>-0.23249999999999993</v>
      </c>
      <c r="I211" t="str">
        <f>IF(OR(G211&lt;G$60,G211&gt;G$59),"trouble","good")</f>
        <v>trouble</v>
      </c>
      <c r="J211" s="58">
        <v>17.63</v>
      </c>
      <c r="K211" s="66">
        <f t="shared" ref="K211:K230" si="94">(J211-J$60)/(J$59-J$60)</f>
        <v>1.629999999999999</v>
      </c>
      <c r="L211" t="str">
        <f t="shared" ref="L211:L230" si="95">IF(OR(J211&lt;J$60,J211&gt;J$59),"trouble","good")</f>
        <v>trouble</v>
      </c>
      <c r="M211" s="58">
        <v>26.8</v>
      </c>
      <c r="N211" s="66">
        <f t="shared" ref="N211:N230" si="96">(M211-M$60)/(M$59-M$60)</f>
        <v>1.3</v>
      </c>
      <c r="O211" t="str">
        <f t="shared" ref="O211:O230" si="97">IF(OR(M211&lt;M$60,M211&gt;M$59),"trouble","good")</f>
        <v>trouble</v>
      </c>
      <c r="P211" s="58">
        <v>21.97</v>
      </c>
      <c r="Q211" s="66">
        <f t="shared" ref="Q211:Q230" si="98">(P211-P$60)/(P$59-P$60)</f>
        <v>-7.5000000000002842E-3</v>
      </c>
      <c r="R211" t="str">
        <f t="shared" ref="R211:R230" si="99">IF(OR(P211&lt;P$60,P211&gt;P$59),"trouble","good")</f>
        <v>trouble</v>
      </c>
      <c r="S211" s="58">
        <v>22.86</v>
      </c>
      <c r="T211" s="66">
        <f t="shared" ref="T211:T230" si="100">(S211-S$60)/(S$59-S$60)</f>
        <v>0.14333333333333323</v>
      </c>
      <c r="U211" t="str">
        <f t="shared" ref="U211:U230" si="101">IF(OR(S211&lt;S$60,S211&gt;S$59),"trouble","good")</f>
        <v>good</v>
      </c>
    </row>
    <row r="212" spans="1:21" x14ac:dyDescent="0.35">
      <c r="A212">
        <v>1.0001629999999999</v>
      </c>
      <c r="B212" s="65">
        <v>1.0001629999999999</v>
      </c>
      <c r="C212" s="3">
        <f t="shared" ref="C212:C230" si="102">(B212-$B$110)/(B212*$B$110*0.0075)</f>
        <v>-5.0102493211622097</v>
      </c>
      <c r="D212" t="s">
        <v>104</v>
      </c>
      <c r="E212" s="58">
        <v>-5.01</v>
      </c>
      <c r="G212" s="58">
        <v>16.12</v>
      </c>
      <c r="H212" s="66">
        <f t="shared" si="93"/>
        <v>-0.21999999999999975</v>
      </c>
      <c r="I212" t="str">
        <f t="shared" ref="I212:I230" si="103">IF(OR(G212&lt;$G$60,G212&gt;$G$59),"trouble","good")</f>
        <v>trouble</v>
      </c>
      <c r="J212" s="58">
        <v>17.68</v>
      </c>
      <c r="K212" s="66">
        <f t="shared" si="94"/>
        <v>1.6799999999999997</v>
      </c>
      <c r="L212" t="str">
        <f t="shared" si="95"/>
        <v>trouble</v>
      </c>
      <c r="M212" s="58">
        <v>26.78</v>
      </c>
      <c r="N212" s="66">
        <f t="shared" si="96"/>
        <v>1.2966666666666669</v>
      </c>
      <c r="O212" t="str">
        <f t="shared" si="97"/>
        <v>trouble</v>
      </c>
      <c r="P212" s="58">
        <v>21.91</v>
      </c>
      <c r="Q212" s="66">
        <f t="shared" si="98"/>
        <v>-2.2499999999999964E-2</v>
      </c>
      <c r="R212" t="str">
        <f t="shared" si="99"/>
        <v>trouble</v>
      </c>
      <c r="S212" s="58">
        <v>22.82</v>
      </c>
      <c r="T212" s="66">
        <f t="shared" si="100"/>
        <v>0.13666666666666671</v>
      </c>
      <c r="U212" t="str">
        <f t="shared" si="101"/>
        <v>good</v>
      </c>
    </row>
    <row r="213" spans="1:21" x14ac:dyDescent="0.35">
      <c r="A213">
        <v>1.047215</v>
      </c>
      <c r="B213" s="65">
        <v>1.047215</v>
      </c>
      <c r="C213" s="3">
        <f t="shared" si="102"/>
        <v>0.97952123202517449</v>
      </c>
      <c r="D213">
        <v>1</v>
      </c>
      <c r="E213" s="58">
        <v>0.98</v>
      </c>
      <c r="F213" t="str">
        <f t="shared" ref="F213:F230" si="104">IF(OR(E213&lt;-1,E213&gt;1),"trouble","good")</f>
        <v>good</v>
      </c>
      <c r="G213" s="58">
        <v>18.760000000000002</v>
      </c>
      <c r="H213" s="66">
        <f t="shared" si="93"/>
        <v>0.44000000000000039</v>
      </c>
      <c r="I213" t="str">
        <f t="shared" si="103"/>
        <v>good</v>
      </c>
      <c r="J213" s="58">
        <v>16.23</v>
      </c>
      <c r="K213" s="66">
        <f t="shared" si="94"/>
        <v>0.23000000000000043</v>
      </c>
      <c r="L213" t="str">
        <f t="shared" si="95"/>
        <v>good</v>
      </c>
      <c r="M213" s="58">
        <v>23.12</v>
      </c>
      <c r="N213" s="66">
        <f t="shared" si="96"/>
        <v>0.68666666666666687</v>
      </c>
      <c r="O213" t="str">
        <f t="shared" si="97"/>
        <v>good</v>
      </c>
      <c r="P213" s="58">
        <v>23.21</v>
      </c>
      <c r="Q213" s="66">
        <f t="shared" si="98"/>
        <v>0.30250000000000021</v>
      </c>
      <c r="R213" t="str">
        <f t="shared" si="99"/>
        <v>good</v>
      </c>
      <c r="S213" s="58">
        <v>23.92</v>
      </c>
      <c r="T213" s="66">
        <f t="shared" si="100"/>
        <v>0.32000000000000028</v>
      </c>
      <c r="U213" t="str">
        <f t="shared" si="101"/>
        <v>good</v>
      </c>
    </row>
    <row r="214" spans="1:21" x14ac:dyDescent="0.35">
      <c r="A214">
        <v>1.0485439999999999</v>
      </c>
      <c r="B214" s="65">
        <v>1.0485439999999999</v>
      </c>
      <c r="C214" s="3">
        <f t="shared" si="102"/>
        <v>1.1408980708054857</v>
      </c>
      <c r="D214">
        <v>1</v>
      </c>
      <c r="E214" s="58">
        <v>1.1399999999999999</v>
      </c>
      <c r="F214" t="str">
        <f t="shared" si="104"/>
        <v>trouble</v>
      </c>
      <c r="G214" s="58">
        <v>18.649999999999999</v>
      </c>
      <c r="H214" s="66">
        <f t="shared" si="93"/>
        <v>0.41249999999999964</v>
      </c>
      <c r="I214" t="str">
        <f t="shared" si="103"/>
        <v>good</v>
      </c>
      <c r="J214" s="58">
        <v>16.41</v>
      </c>
      <c r="K214" s="66">
        <f t="shared" si="94"/>
        <v>0.41000000000000014</v>
      </c>
      <c r="L214" t="str">
        <f t="shared" si="95"/>
        <v>good</v>
      </c>
      <c r="M214" s="58">
        <v>23.26</v>
      </c>
      <c r="N214" s="66">
        <f t="shared" si="96"/>
        <v>0.7100000000000003</v>
      </c>
      <c r="O214" t="str">
        <f t="shared" si="97"/>
        <v>good</v>
      </c>
      <c r="P214" s="58">
        <v>23.1</v>
      </c>
      <c r="Q214" s="66">
        <f t="shared" si="98"/>
        <v>0.27500000000000036</v>
      </c>
      <c r="R214" t="str">
        <f t="shared" si="99"/>
        <v>good</v>
      </c>
      <c r="S214" s="58">
        <v>23.82</v>
      </c>
      <c r="T214" s="66">
        <f t="shared" si="100"/>
        <v>0.3033333333333334</v>
      </c>
      <c r="U214" t="str">
        <f t="shared" si="101"/>
        <v>good</v>
      </c>
    </row>
    <row r="215" spans="1:21" x14ac:dyDescent="0.35">
      <c r="A215">
        <v>1.049105</v>
      </c>
      <c r="B215" s="65">
        <v>1.0427580000000001</v>
      </c>
      <c r="C215" s="3">
        <f t="shared" si="102"/>
        <v>0.43531691076277879</v>
      </c>
      <c r="D215">
        <v>3</v>
      </c>
      <c r="E215" s="58">
        <v>0.44</v>
      </c>
      <c r="F215" t="str">
        <f t="shared" si="104"/>
        <v>good</v>
      </c>
      <c r="G215" s="58">
        <v>18.600000000000001</v>
      </c>
      <c r="H215" s="66">
        <f t="shared" si="93"/>
        <v>0.40000000000000036</v>
      </c>
      <c r="I215" t="str">
        <f t="shared" si="103"/>
        <v>good</v>
      </c>
      <c r="J215" s="58">
        <v>16.62</v>
      </c>
      <c r="K215" s="66">
        <f t="shared" si="94"/>
        <v>0.62000000000000099</v>
      </c>
      <c r="L215" t="str">
        <f t="shared" si="95"/>
        <v>good</v>
      </c>
      <c r="M215" s="58">
        <v>23.66</v>
      </c>
      <c r="N215" s="66">
        <f t="shared" si="96"/>
        <v>0.77666666666666673</v>
      </c>
      <c r="O215" t="str">
        <f t="shared" si="97"/>
        <v>good</v>
      </c>
      <c r="P215" s="58">
        <v>22.8</v>
      </c>
      <c r="Q215" s="66">
        <f t="shared" si="98"/>
        <v>0.20000000000000018</v>
      </c>
      <c r="R215" t="str">
        <f t="shared" si="99"/>
        <v>good</v>
      </c>
      <c r="S215" s="58">
        <v>23.6</v>
      </c>
      <c r="T215" s="66">
        <f t="shared" si="100"/>
        <v>0.26666666666666689</v>
      </c>
      <c r="U215" t="str">
        <f t="shared" si="101"/>
        <v>good</v>
      </c>
    </row>
    <row r="216" spans="1:21" x14ac:dyDescent="0.35">
      <c r="A216">
        <v>1.04945</v>
      </c>
      <c r="B216" s="65">
        <v>1.0430680000000001</v>
      </c>
      <c r="C216" s="3">
        <f t="shared" si="102"/>
        <v>0.47331872039179035</v>
      </c>
      <c r="D216">
        <v>3</v>
      </c>
      <c r="E216" s="58">
        <v>0.47</v>
      </c>
      <c r="F216" t="str">
        <f t="shared" si="104"/>
        <v>good</v>
      </c>
      <c r="G216" s="58">
        <v>18.52</v>
      </c>
      <c r="H216" s="66">
        <f t="shared" si="93"/>
        <v>0.37999999999999989</v>
      </c>
      <c r="I216" t="str">
        <f t="shared" si="103"/>
        <v>good</v>
      </c>
      <c r="J216" s="58">
        <v>16.850000000000001</v>
      </c>
      <c r="K216" s="66">
        <f t="shared" si="94"/>
        <v>0.85000000000000142</v>
      </c>
      <c r="L216" t="str">
        <f t="shared" si="95"/>
        <v>good</v>
      </c>
      <c r="M216" s="58">
        <v>23.77</v>
      </c>
      <c r="N216" s="66">
        <f t="shared" si="96"/>
        <v>0.79499999999999993</v>
      </c>
      <c r="O216" t="str">
        <f t="shared" si="97"/>
        <v>good</v>
      </c>
      <c r="P216" s="58">
        <v>22.64</v>
      </c>
      <c r="Q216" s="66">
        <f t="shared" si="98"/>
        <v>0.16000000000000014</v>
      </c>
      <c r="R216" t="str">
        <f t="shared" si="99"/>
        <v>good</v>
      </c>
      <c r="S216" s="58">
        <v>23.49</v>
      </c>
      <c r="T216" s="66">
        <f t="shared" si="100"/>
        <v>0.24833333333333307</v>
      </c>
      <c r="U216" t="str">
        <f t="shared" si="101"/>
        <v>good</v>
      </c>
    </row>
    <row r="217" spans="1:21" x14ac:dyDescent="0.35">
      <c r="A217">
        <v>1.0494669999999999</v>
      </c>
      <c r="B217" s="65">
        <v>1.0434479999999999</v>
      </c>
      <c r="C217" s="3">
        <f t="shared" si="102"/>
        <v>0.51987077999622711</v>
      </c>
      <c r="D217">
        <v>10</v>
      </c>
      <c r="E217" s="58">
        <v>0.52</v>
      </c>
      <c r="F217" t="str">
        <f t="shared" si="104"/>
        <v>good</v>
      </c>
      <c r="G217" s="58">
        <v>18.68</v>
      </c>
      <c r="H217" s="66">
        <f t="shared" si="93"/>
        <v>0.41999999999999993</v>
      </c>
      <c r="I217" t="str">
        <f t="shared" si="103"/>
        <v>good</v>
      </c>
      <c r="J217" s="58">
        <v>16.850000000000001</v>
      </c>
      <c r="K217" s="66">
        <f t="shared" si="94"/>
        <v>0.85000000000000142</v>
      </c>
      <c r="L217" t="str">
        <f t="shared" si="95"/>
        <v>good</v>
      </c>
      <c r="M217" s="58">
        <v>23.74</v>
      </c>
      <c r="N217" s="66">
        <f t="shared" si="96"/>
        <v>0.7899999999999997</v>
      </c>
      <c r="O217" t="str">
        <f t="shared" si="97"/>
        <v>good</v>
      </c>
      <c r="P217" s="58">
        <v>22.59</v>
      </c>
      <c r="Q217" s="66">
        <f t="shared" si="98"/>
        <v>0.14749999999999996</v>
      </c>
      <c r="R217" t="str">
        <f t="shared" si="99"/>
        <v>good</v>
      </c>
      <c r="S217" s="58">
        <v>23.42</v>
      </c>
      <c r="T217" s="66">
        <f t="shared" si="100"/>
        <v>0.23666666666666694</v>
      </c>
      <c r="U217" t="str">
        <f t="shared" si="101"/>
        <v>good</v>
      </c>
    </row>
    <row r="218" spans="1:21" x14ac:dyDescent="0.35">
      <c r="A218">
        <v>1.0460259999999999</v>
      </c>
      <c r="B218" s="65">
        <v>1.0398670000000001</v>
      </c>
      <c r="C218" s="3">
        <f t="shared" si="102"/>
        <v>7.9828455159036499E-2</v>
      </c>
      <c r="D218">
        <v>10</v>
      </c>
      <c r="E218" s="58">
        <v>0.08</v>
      </c>
      <c r="F218" t="str">
        <f t="shared" si="104"/>
        <v>good</v>
      </c>
      <c r="G218" s="58">
        <v>18.71</v>
      </c>
      <c r="H218" s="66">
        <f t="shared" si="93"/>
        <v>0.42750000000000021</v>
      </c>
      <c r="I218" t="str">
        <f t="shared" si="103"/>
        <v>good</v>
      </c>
      <c r="J218" s="58">
        <v>16.850000000000001</v>
      </c>
      <c r="K218" s="66">
        <f t="shared" si="94"/>
        <v>0.85000000000000142</v>
      </c>
      <c r="L218" t="str">
        <f t="shared" si="95"/>
        <v>good</v>
      </c>
      <c r="M218" s="58">
        <v>23.68</v>
      </c>
      <c r="N218" s="66">
        <f t="shared" si="96"/>
        <v>0.77999999999999992</v>
      </c>
      <c r="O218" t="str">
        <f t="shared" si="97"/>
        <v>good</v>
      </c>
      <c r="P218" s="58">
        <v>22.6</v>
      </c>
      <c r="Q218" s="66">
        <f t="shared" si="98"/>
        <v>0.15000000000000036</v>
      </c>
      <c r="R218" t="str">
        <f t="shared" si="99"/>
        <v>good</v>
      </c>
      <c r="S218" s="58">
        <v>23.43</v>
      </c>
      <c r="T218" s="66">
        <f t="shared" si="100"/>
        <v>0.23833333333333329</v>
      </c>
      <c r="U218" t="str">
        <f t="shared" si="101"/>
        <v>good</v>
      </c>
    </row>
    <row r="219" spans="1:21" x14ac:dyDescent="0.35">
      <c r="A219">
        <v>1.048011</v>
      </c>
      <c r="B219" s="65">
        <v>1.0420450000000001</v>
      </c>
      <c r="C219" s="3">
        <f t="shared" si="102"/>
        <v>0.34782694190150365</v>
      </c>
      <c r="D219">
        <v>20</v>
      </c>
      <c r="E219" s="58">
        <v>0.35</v>
      </c>
      <c r="F219" t="str">
        <f t="shared" si="104"/>
        <v>good</v>
      </c>
      <c r="G219" s="58">
        <v>18.43</v>
      </c>
      <c r="H219" s="66">
        <f t="shared" si="93"/>
        <v>0.35749999999999993</v>
      </c>
      <c r="I219" t="str">
        <f t="shared" si="103"/>
        <v>good</v>
      </c>
      <c r="J219" s="58">
        <v>16.63</v>
      </c>
      <c r="K219" s="66">
        <f t="shared" si="94"/>
        <v>0.62999999999999901</v>
      </c>
      <c r="L219" t="str">
        <f t="shared" si="95"/>
        <v>good</v>
      </c>
      <c r="M219" s="58">
        <v>23.56</v>
      </c>
      <c r="N219" s="66">
        <f t="shared" si="96"/>
        <v>0.75999999999999979</v>
      </c>
      <c r="O219" t="str">
        <f t="shared" si="97"/>
        <v>good</v>
      </c>
      <c r="P219" s="58">
        <v>22.9</v>
      </c>
      <c r="Q219" s="66">
        <f t="shared" si="98"/>
        <v>0.22499999999999964</v>
      </c>
      <c r="R219" t="str">
        <f t="shared" si="99"/>
        <v>good</v>
      </c>
      <c r="S219" s="58">
        <v>23.75</v>
      </c>
      <c r="T219" s="66">
        <f t="shared" si="100"/>
        <v>0.29166666666666669</v>
      </c>
      <c r="U219" t="str">
        <f t="shared" si="101"/>
        <v>good</v>
      </c>
    </row>
    <row r="220" spans="1:21" x14ac:dyDescent="0.35">
      <c r="A220">
        <v>1.044378</v>
      </c>
      <c r="B220" s="65">
        <v>1.0382830000000001</v>
      </c>
      <c r="C220" s="3">
        <f t="shared" si="102"/>
        <v>-0.11578574329434209</v>
      </c>
      <c r="D220">
        <v>20</v>
      </c>
      <c r="E220" s="58">
        <v>-0.12</v>
      </c>
      <c r="F220" t="str">
        <f t="shared" si="104"/>
        <v>good</v>
      </c>
      <c r="G220" s="58">
        <v>18.53</v>
      </c>
      <c r="H220" s="66">
        <f t="shared" si="93"/>
        <v>0.38250000000000028</v>
      </c>
      <c r="I220" t="str">
        <f t="shared" si="103"/>
        <v>good</v>
      </c>
      <c r="J220" s="58">
        <v>16.28</v>
      </c>
      <c r="K220" s="66">
        <f t="shared" si="94"/>
        <v>0.28000000000000114</v>
      </c>
      <c r="L220" t="str">
        <f t="shared" si="95"/>
        <v>good</v>
      </c>
      <c r="M220" s="58">
        <v>23.33</v>
      </c>
      <c r="N220" s="66">
        <f t="shared" si="96"/>
        <v>0.72166666666666635</v>
      </c>
      <c r="O220" t="str">
        <f t="shared" si="97"/>
        <v>good</v>
      </c>
      <c r="P220" s="58">
        <v>23.16</v>
      </c>
      <c r="Q220" s="66">
        <f t="shared" si="98"/>
        <v>0.29000000000000004</v>
      </c>
      <c r="R220" t="str">
        <f t="shared" si="99"/>
        <v>good</v>
      </c>
      <c r="S220" s="58">
        <v>23.95</v>
      </c>
      <c r="T220" s="66">
        <f t="shared" si="100"/>
        <v>0.3249999999999999</v>
      </c>
      <c r="U220" t="str">
        <f t="shared" si="101"/>
        <v>good</v>
      </c>
    </row>
    <row r="221" spans="1:21" x14ac:dyDescent="0.35">
      <c r="A221">
        <v>1.0487249999999999</v>
      </c>
      <c r="B221" s="65">
        <v>1.0420259999999999</v>
      </c>
      <c r="C221" s="3">
        <f t="shared" si="102"/>
        <v>0.34549387437888307</v>
      </c>
      <c r="D221">
        <v>30</v>
      </c>
      <c r="E221" s="58">
        <v>0.35</v>
      </c>
      <c r="F221" t="str">
        <f t="shared" si="104"/>
        <v>good</v>
      </c>
      <c r="G221" s="58">
        <v>18.03</v>
      </c>
      <c r="H221" s="66">
        <f t="shared" si="93"/>
        <v>0.25750000000000028</v>
      </c>
      <c r="I221" t="str">
        <f t="shared" si="103"/>
        <v>good</v>
      </c>
      <c r="J221" s="58">
        <v>16.39</v>
      </c>
      <c r="K221" s="66">
        <f t="shared" si="94"/>
        <v>0.39000000000000057</v>
      </c>
      <c r="L221" t="str">
        <f t="shared" si="95"/>
        <v>good</v>
      </c>
      <c r="M221" s="58">
        <v>23.35</v>
      </c>
      <c r="N221" s="66">
        <f t="shared" si="96"/>
        <v>0.7250000000000002</v>
      </c>
      <c r="O221" t="str">
        <f t="shared" si="97"/>
        <v>good</v>
      </c>
      <c r="P221" s="58">
        <v>23.32</v>
      </c>
      <c r="Q221" s="66">
        <f t="shared" si="98"/>
        <v>0.33000000000000007</v>
      </c>
      <c r="R221" t="str">
        <f t="shared" si="99"/>
        <v>good</v>
      </c>
      <c r="S221" s="58">
        <v>24.16</v>
      </c>
      <c r="T221" s="66">
        <f t="shared" si="100"/>
        <v>0.36000000000000004</v>
      </c>
      <c r="U221" t="str">
        <f t="shared" si="101"/>
        <v>good</v>
      </c>
    </row>
    <row r="222" spans="1:21" x14ac:dyDescent="0.35">
      <c r="A222">
        <v>1.044171</v>
      </c>
      <c r="B222" s="65">
        <v>1.0374319999999999</v>
      </c>
      <c r="C222" s="3">
        <f t="shared" si="102"/>
        <v>-0.22112564615974359</v>
      </c>
      <c r="D222">
        <v>30</v>
      </c>
      <c r="E222" s="58">
        <v>-0.22</v>
      </c>
      <c r="F222" t="str">
        <f t="shared" si="104"/>
        <v>good</v>
      </c>
      <c r="G222" s="58">
        <v>18.170000000000002</v>
      </c>
      <c r="H222" s="66">
        <f t="shared" si="93"/>
        <v>0.29250000000000043</v>
      </c>
      <c r="I222" t="str">
        <f t="shared" si="103"/>
        <v>good</v>
      </c>
      <c r="J222" s="58">
        <v>16.11</v>
      </c>
      <c r="K222" s="66">
        <f t="shared" si="94"/>
        <v>0.10999999999999943</v>
      </c>
      <c r="L222" t="str">
        <f t="shared" si="95"/>
        <v>good</v>
      </c>
      <c r="M222" s="58">
        <v>23.12</v>
      </c>
      <c r="N222" s="66">
        <f t="shared" si="96"/>
        <v>0.68666666666666687</v>
      </c>
      <c r="O222" t="str">
        <f t="shared" si="97"/>
        <v>good</v>
      </c>
      <c r="P222" s="58">
        <v>23.54</v>
      </c>
      <c r="Q222" s="66">
        <f t="shared" si="98"/>
        <v>0.38499999999999979</v>
      </c>
      <c r="R222" t="str">
        <f t="shared" si="99"/>
        <v>good</v>
      </c>
      <c r="S222" s="58">
        <v>24.31</v>
      </c>
      <c r="T222" s="66">
        <f t="shared" si="100"/>
        <v>0.38499999999999979</v>
      </c>
      <c r="U222" t="str">
        <f t="shared" si="101"/>
        <v>good</v>
      </c>
    </row>
    <row r="223" spans="1:21" x14ac:dyDescent="0.35">
      <c r="A223">
        <v>1.045364</v>
      </c>
      <c r="B223" s="65">
        <v>1.0403070000000001</v>
      </c>
      <c r="C223" s="3">
        <f t="shared" si="102"/>
        <v>0.13406001501288617</v>
      </c>
      <c r="D223">
        <v>40</v>
      </c>
      <c r="E223" s="58">
        <v>0.13</v>
      </c>
      <c r="F223" t="str">
        <f t="shared" si="104"/>
        <v>good</v>
      </c>
      <c r="G223" s="58">
        <v>17.34</v>
      </c>
      <c r="H223" s="66">
        <f t="shared" si="93"/>
        <v>8.4999999999999964E-2</v>
      </c>
      <c r="I223" t="str">
        <f t="shared" si="103"/>
        <v>good</v>
      </c>
      <c r="J223" s="58">
        <v>16.399999999999999</v>
      </c>
      <c r="K223" s="66">
        <f t="shared" si="94"/>
        <v>0.39999999999999858</v>
      </c>
      <c r="L223" t="str">
        <f t="shared" si="95"/>
        <v>good</v>
      </c>
      <c r="M223" s="58">
        <v>23.44</v>
      </c>
      <c r="N223" s="66">
        <f t="shared" si="96"/>
        <v>0.74000000000000021</v>
      </c>
      <c r="O223" t="str">
        <f t="shared" si="97"/>
        <v>good</v>
      </c>
      <c r="P223" s="58">
        <v>23.35</v>
      </c>
      <c r="Q223" s="66">
        <f t="shared" si="98"/>
        <v>0.33750000000000036</v>
      </c>
      <c r="R223" t="str">
        <f t="shared" si="99"/>
        <v>good</v>
      </c>
      <c r="S223" s="58">
        <v>24.72</v>
      </c>
      <c r="T223" s="66">
        <f t="shared" si="100"/>
        <v>0.45333333333333314</v>
      </c>
      <c r="U223" t="str">
        <f t="shared" si="101"/>
        <v>good</v>
      </c>
    </row>
    <row r="224" spans="1:21" x14ac:dyDescent="0.35">
      <c r="A224">
        <v>1.0391490000000001</v>
      </c>
      <c r="B224" s="65">
        <v>1.033949</v>
      </c>
      <c r="C224" s="3">
        <f t="shared" si="102"/>
        <v>-0.65407136918533448</v>
      </c>
      <c r="D224">
        <v>40</v>
      </c>
      <c r="E224" s="58">
        <v>-0.65</v>
      </c>
      <c r="F224" t="str">
        <f t="shared" si="104"/>
        <v>good</v>
      </c>
      <c r="G224" s="58">
        <v>17.53</v>
      </c>
      <c r="H224" s="66">
        <f t="shared" si="93"/>
        <v>0.13250000000000028</v>
      </c>
      <c r="I224" t="str">
        <f t="shared" si="103"/>
        <v>good</v>
      </c>
      <c r="J224" s="58">
        <v>16.2</v>
      </c>
      <c r="K224" s="66">
        <f t="shared" si="94"/>
        <v>0.19999999999999929</v>
      </c>
      <c r="L224" t="str">
        <f t="shared" si="95"/>
        <v>good</v>
      </c>
      <c r="M224" s="58">
        <v>23.21</v>
      </c>
      <c r="N224" s="66">
        <f t="shared" si="96"/>
        <v>0.70166666666666677</v>
      </c>
      <c r="O224" t="str">
        <f t="shared" si="97"/>
        <v>good</v>
      </c>
      <c r="P224" s="58">
        <v>23.49</v>
      </c>
      <c r="Q224" s="66">
        <f t="shared" si="98"/>
        <v>0.37249999999999961</v>
      </c>
      <c r="R224" t="str">
        <f t="shared" si="99"/>
        <v>good</v>
      </c>
      <c r="S224" s="58">
        <v>24.82</v>
      </c>
      <c r="T224" s="66">
        <f t="shared" si="100"/>
        <v>0.47000000000000003</v>
      </c>
      <c r="U224" t="str">
        <f t="shared" si="101"/>
        <v>good</v>
      </c>
    </row>
    <row r="225" spans="1:21" x14ac:dyDescent="0.35">
      <c r="A225">
        <v>1.0473920000000001</v>
      </c>
      <c r="B225" s="65">
        <v>1.037048</v>
      </c>
      <c r="C225" s="3">
        <f t="shared" si="102"/>
        <v>-0.26871518132967059</v>
      </c>
      <c r="D225">
        <v>50</v>
      </c>
      <c r="E225" s="58">
        <v>-0.27</v>
      </c>
      <c r="F225" t="str">
        <f t="shared" si="104"/>
        <v>good</v>
      </c>
      <c r="G225" s="58">
        <v>17.32</v>
      </c>
      <c r="H225" s="66">
        <f t="shared" si="93"/>
        <v>8.0000000000000071E-2</v>
      </c>
      <c r="I225" t="str">
        <f t="shared" si="103"/>
        <v>good</v>
      </c>
      <c r="J225" s="58">
        <v>16.420000000000002</v>
      </c>
      <c r="K225" s="66">
        <f t="shared" si="94"/>
        <v>0.42000000000000171</v>
      </c>
      <c r="L225" t="str">
        <f t="shared" si="95"/>
        <v>good</v>
      </c>
      <c r="M225" s="58">
        <v>23.55</v>
      </c>
      <c r="N225" s="66">
        <f t="shared" si="96"/>
        <v>0.75833333333333341</v>
      </c>
      <c r="O225" t="str">
        <f t="shared" si="97"/>
        <v>good</v>
      </c>
      <c r="P225" s="58">
        <v>23.82</v>
      </c>
      <c r="Q225" s="66">
        <f t="shared" si="98"/>
        <v>0.45500000000000007</v>
      </c>
      <c r="R225" t="str">
        <f t="shared" si="99"/>
        <v>good</v>
      </c>
      <c r="S225" s="58">
        <v>24.16</v>
      </c>
      <c r="T225" s="66">
        <f t="shared" si="100"/>
        <v>0.36000000000000004</v>
      </c>
      <c r="U225" t="str">
        <f t="shared" si="101"/>
        <v>good</v>
      </c>
    </row>
    <row r="226" spans="1:21" x14ac:dyDescent="0.35">
      <c r="A226">
        <v>1.0396369999999999</v>
      </c>
      <c r="B226" s="65">
        <v>1.028966</v>
      </c>
      <c r="C226" s="3">
        <f t="shared" si="102"/>
        <v>-1.2785671112359567</v>
      </c>
      <c r="D226">
        <v>50</v>
      </c>
      <c r="E226" s="58">
        <v>-1.28</v>
      </c>
      <c r="F226" t="str">
        <f t="shared" si="104"/>
        <v>trouble</v>
      </c>
      <c r="G226" s="58">
        <v>17.57</v>
      </c>
      <c r="H226" s="66">
        <f t="shared" si="93"/>
        <v>0.14250000000000007</v>
      </c>
      <c r="I226" t="str">
        <f t="shared" si="103"/>
        <v>good</v>
      </c>
      <c r="J226" s="58">
        <v>16.28</v>
      </c>
      <c r="K226" s="66">
        <f t="shared" si="94"/>
        <v>0.28000000000000114</v>
      </c>
      <c r="L226" t="str">
        <f t="shared" si="95"/>
        <v>good</v>
      </c>
      <c r="M226" s="58">
        <v>23.32</v>
      </c>
      <c r="N226" s="66">
        <f t="shared" si="96"/>
        <v>0.72000000000000008</v>
      </c>
      <c r="O226" t="str">
        <f t="shared" si="97"/>
        <v>good</v>
      </c>
      <c r="P226" s="58">
        <v>23.93</v>
      </c>
      <c r="Q226" s="66">
        <f t="shared" si="98"/>
        <v>0.48249999999999993</v>
      </c>
      <c r="R226" t="str">
        <f t="shared" si="99"/>
        <v>good</v>
      </c>
      <c r="S226" s="58">
        <v>24.16</v>
      </c>
      <c r="T226" s="66">
        <f t="shared" si="100"/>
        <v>0.36000000000000004</v>
      </c>
      <c r="U226" t="str">
        <f t="shared" si="101"/>
        <v>good</v>
      </c>
    </row>
    <row r="227" spans="1:21" x14ac:dyDescent="0.35">
      <c r="A227">
        <v>1.0493619999999999</v>
      </c>
      <c r="B227" s="65">
        <v>1.03349</v>
      </c>
      <c r="C227" s="3">
        <f t="shared" si="102"/>
        <v>-0.71134385401421418</v>
      </c>
      <c r="D227">
        <v>60</v>
      </c>
      <c r="E227" s="58">
        <v>-0.71</v>
      </c>
      <c r="F227" t="str">
        <f t="shared" si="104"/>
        <v>good</v>
      </c>
      <c r="G227" s="58">
        <v>17.23</v>
      </c>
      <c r="H227" s="66">
        <f t="shared" si="93"/>
        <v>5.7500000000000107E-2</v>
      </c>
      <c r="I227" t="str">
        <f t="shared" si="103"/>
        <v>good</v>
      </c>
      <c r="J227" s="58">
        <v>16.27</v>
      </c>
      <c r="K227" s="66">
        <f t="shared" si="94"/>
        <v>0.26999999999999957</v>
      </c>
      <c r="L227" t="str">
        <f t="shared" si="95"/>
        <v>good</v>
      </c>
      <c r="M227" s="58">
        <v>24</v>
      </c>
      <c r="N227" s="66">
        <f t="shared" si="96"/>
        <v>0.83333333333333337</v>
      </c>
      <c r="O227" t="str">
        <f t="shared" si="97"/>
        <v>good</v>
      </c>
      <c r="P227" s="58">
        <v>23.54</v>
      </c>
      <c r="Q227" s="66">
        <f t="shared" si="98"/>
        <v>0.38499999999999979</v>
      </c>
      <c r="R227" t="str">
        <f t="shared" si="99"/>
        <v>good</v>
      </c>
      <c r="S227" s="58">
        <v>24.24</v>
      </c>
      <c r="T227" s="66">
        <f t="shared" si="100"/>
        <v>0.37333333333333307</v>
      </c>
      <c r="U227" t="str">
        <f t="shared" si="101"/>
        <v>good</v>
      </c>
    </row>
    <row r="228" spans="1:21" x14ac:dyDescent="0.35">
      <c r="A228">
        <v>1.040108</v>
      </c>
      <c r="B228" s="65">
        <v>1.023782</v>
      </c>
      <c r="C228" s="3">
        <f t="shared" si="102"/>
        <v>-1.9347051486162317</v>
      </c>
      <c r="D228">
        <v>60</v>
      </c>
      <c r="E228" s="58">
        <v>-1.93</v>
      </c>
      <c r="F228" t="str">
        <f t="shared" si="104"/>
        <v>trouble</v>
      </c>
      <c r="G228" s="58">
        <v>17.489999999999998</v>
      </c>
      <c r="H228" s="66">
        <f t="shared" si="93"/>
        <v>0.12249999999999961</v>
      </c>
      <c r="I228" t="str">
        <f t="shared" si="103"/>
        <v>good</v>
      </c>
      <c r="J228" s="58">
        <v>16.21</v>
      </c>
      <c r="K228" s="66">
        <f t="shared" si="94"/>
        <v>0.21000000000000085</v>
      </c>
      <c r="L228" t="str">
        <f t="shared" si="95"/>
        <v>good</v>
      </c>
      <c r="M228" s="58">
        <v>23.75</v>
      </c>
      <c r="N228" s="66">
        <f t="shared" si="96"/>
        <v>0.79166666666666663</v>
      </c>
      <c r="O228" t="str">
        <f t="shared" si="97"/>
        <v>good</v>
      </c>
      <c r="P228" s="58">
        <v>23.58</v>
      </c>
      <c r="Q228" s="66">
        <f t="shared" si="98"/>
        <v>0.39499999999999957</v>
      </c>
      <c r="R228" t="str">
        <f t="shared" si="99"/>
        <v>good</v>
      </c>
      <c r="S228" s="58">
        <v>24.24</v>
      </c>
      <c r="T228" s="66">
        <f t="shared" si="100"/>
        <v>0.37333333333333307</v>
      </c>
      <c r="U228" t="str">
        <f t="shared" si="101"/>
        <v>good</v>
      </c>
    </row>
    <row r="229" spans="1:21" x14ac:dyDescent="0.35">
      <c r="A229">
        <v>1.047857</v>
      </c>
      <c r="B229" s="65">
        <v>1.0295559999999999</v>
      </c>
      <c r="C229" s="3">
        <f t="shared" si="102"/>
        <v>-1.204309709418202</v>
      </c>
      <c r="D229">
        <v>65</v>
      </c>
      <c r="E229" s="58">
        <v>-1.2</v>
      </c>
      <c r="F229" t="str">
        <f t="shared" si="104"/>
        <v>trouble</v>
      </c>
      <c r="G229" s="58">
        <v>18.04</v>
      </c>
      <c r="H229" s="66">
        <f t="shared" si="93"/>
        <v>0.25999999999999979</v>
      </c>
      <c r="I229" t="str">
        <f t="shared" si="103"/>
        <v>good</v>
      </c>
      <c r="J229" s="58">
        <v>16.38</v>
      </c>
      <c r="K229" s="66">
        <f t="shared" si="94"/>
        <v>0.37999999999999901</v>
      </c>
      <c r="L229" t="str">
        <f t="shared" si="95"/>
        <v>good</v>
      </c>
      <c r="M229" s="58">
        <v>24.31</v>
      </c>
      <c r="N229" s="66">
        <f t="shared" si="96"/>
        <v>0.88499999999999979</v>
      </c>
      <c r="O229" t="str">
        <f t="shared" si="97"/>
        <v>good</v>
      </c>
      <c r="P229" s="58">
        <v>23.03</v>
      </c>
      <c r="Q229" s="66">
        <f t="shared" si="98"/>
        <v>0.25750000000000028</v>
      </c>
      <c r="R229" t="str">
        <f t="shared" si="99"/>
        <v>good</v>
      </c>
      <c r="S229" s="58">
        <v>23.54</v>
      </c>
      <c r="T229" s="66">
        <f t="shared" si="100"/>
        <v>0.25666666666666654</v>
      </c>
      <c r="U229" t="str">
        <f t="shared" si="101"/>
        <v>good</v>
      </c>
    </row>
    <row r="230" spans="1:21" x14ac:dyDescent="0.35">
      <c r="A230">
        <v>1.0429809999999999</v>
      </c>
      <c r="B230" s="65">
        <v>1.024462</v>
      </c>
      <c r="C230" s="3">
        <f t="shared" si="102"/>
        <v>-1.8482592673915492</v>
      </c>
      <c r="D230">
        <v>65</v>
      </c>
      <c r="E230" s="58">
        <v>-1.85</v>
      </c>
      <c r="F230" t="str">
        <f t="shared" si="104"/>
        <v>trouble</v>
      </c>
      <c r="G230" s="58">
        <v>18.190000000000001</v>
      </c>
      <c r="H230" s="66">
        <f t="shared" si="93"/>
        <v>0.29750000000000032</v>
      </c>
      <c r="I230" t="str">
        <f t="shared" si="103"/>
        <v>good</v>
      </c>
      <c r="J230" s="58">
        <v>16.37</v>
      </c>
      <c r="K230" s="66">
        <f t="shared" si="94"/>
        <v>0.37000000000000099</v>
      </c>
      <c r="L230" t="str">
        <f t="shared" si="95"/>
        <v>good</v>
      </c>
      <c r="M230" s="58">
        <v>24.18</v>
      </c>
      <c r="N230" s="66">
        <f t="shared" si="96"/>
        <v>0.86333333333333329</v>
      </c>
      <c r="O230" t="str">
        <f t="shared" si="97"/>
        <v>good</v>
      </c>
      <c r="P230" s="58">
        <v>23.04</v>
      </c>
      <c r="Q230" s="66">
        <f t="shared" si="98"/>
        <v>0.25999999999999979</v>
      </c>
      <c r="R230" t="str">
        <f t="shared" si="99"/>
        <v>good</v>
      </c>
      <c r="S230" s="58">
        <v>23.51</v>
      </c>
      <c r="T230" s="66">
        <f t="shared" si="100"/>
        <v>0.25166666666666693</v>
      </c>
      <c r="U230" t="str">
        <f t="shared" si="101"/>
        <v>good</v>
      </c>
    </row>
    <row r="231" spans="1:21" x14ac:dyDescent="0.35">
      <c r="G231">
        <f>MAX(G213:G230)-MIN(G213:G230)</f>
        <v>1.5300000000000011</v>
      </c>
      <c r="J231">
        <f>MAX(J213:J230)-MIN(J213:J230)</f>
        <v>0.74000000000000199</v>
      </c>
      <c r="M231">
        <f>MAX(M213:M230)-MIN(M213:M230)</f>
        <v>1.1899999999999977</v>
      </c>
      <c r="P231">
        <f>MAX(P213:P230)-MIN(P213:P230)</f>
        <v>1.3399999999999999</v>
      </c>
      <c r="S231">
        <f>MAX(S213:S230)-MIN(S213:S230)</f>
        <v>1.3999999999999986</v>
      </c>
    </row>
    <row r="232" spans="1:21" x14ac:dyDescent="0.35">
      <c r="B232">
        <f>SUM(F232:U232)</f>
        <v>2</v>
      </c>
      <c r="F232">
        <f>COUNTIF(F238:F255,"=trouble")</f>
        <v>1</v>
      </c>
      <c r="I232">
        <f>COUNTIF(I238:I255,"=trouble")</f>
        <v>0</v>
      </c>
      <c r="L232">
        <f>COUNTIF(L238:L255,"=trouble")</f>
        <v>1</v>
      </c>
      <c r="O232">
        <f>COUNTIF(O238:O255,"=trouble")</f>
        <v>0</v>
      </c>
      <c r="R232">
        <f>COUNTIF(R238:R255,"=trouble")</f>
        <v>0</v>
      </c>
      <c r="U232">
        <f>COUNTIF(U238:U255,"=trouble")</f>
        <v>0</v>
      </c>
    </row>
    <row r="233" spans="1:21" x14ac:dyDescent="0.35">
      <c r="G233" t="s">
        <v>17</v>
      </c>
      <c r="H233" s="67"/>
      <c r="I233" s="62"/>
      <c r="J233" s="62" t="s">
        <v>18</v>
      </c>
      <c r="K233" s="67"/>
      <c r="L233" s="62"/>
      <c r="M233" s="62" t="s">
        <v>19</v>
      </c>
      <c r="N233" s="67"/>
      <c r="O233" s="62"/>
      <c r="P233" s="62" t="s">
        <v>20</v>
      </c>
      <c r="Q233" s="67"/>
      <c r="R233" s="62"/>
      <c r="S233" s="62" t="s">
        <v>21</v>
      </c>
      <c r="T233" s="67"/>
    </row>
    <row r="234" spans="1:21" x14ac:dyDescent="0.35">
      <c r="B234" t="s">
        <v>130</v>
      </c>
      <c r="G234">
        <v>21</v>
      </c>
      <c r="H234" s="67"/>
      <c r="I234" s="62"/>
      <c r="J234" s="62">
        <v>17</v>
      </c>
      <c r="K234" s="67"/>
      <c r="L234" s="62"/>
      <c r="M234" s="62">
        <v>25</v>
      </c>
      <c r="N234" s="67"/>
      <c r="O234" s="62"/>
      <c r="P234" s="62">
        <v>26</v>
      </c>
      <c r="Q234" s="67"/>
      <c r="R234" s="62"/>
      <c r="S234" s="62">
        <v>28</v>
      </c>
      <c r="T234" s="67"/>
    </row>
    <row r="235" spans="1:21" x14ac:dyDescent="0.35">
      <c r="B235">
        <v>1.03922</v>
      </c>
      <c r="C235" t="s">
        <v>103</v>
      </c>
      <c r="G235">
        <v>17</v>
      </c>
      <c r="H235" s="67"/>
      <c r="I235" s="62"/>
      <c r="J235" s="62">
        <v>16</v>
      </c>
      <c r="K235" s="67"/>
      <c r="L235" s="62"/>
      <c r="M235" s="62">
        <v>19</v>
      </c>
      <c r="N235" s="67"/>
      <c r="O235" s="62"/>
      <c r="P235" s="62">
        <v>22</v>
      </c>
      <c r="Q235" s="67"/>
      <c r="R235" s="62"/>
      <c r="S235" s="62">
        <v>22</v>
      </c>
      <c r="T235" s="67"/>
    </row>
    <row r="236" spans="1:21" x14ac:dyDescent="0.35">
      <c r="A236">
        <v>1.037639</v>
      </c>
      <c r="B236" s="65">
        <v>1.037639</v>
      </c>
      <c r="C236" s="3">
        <f>(B236-$B$110)/(B236*$B$110*0.0075)</f>
        <v>-0.19548652375545059</v>
      </c>
      <c r="D236" t="s">
        <v>104</v>
      </c>
      <c r="E236" s="58">
        <v>-0.2</v>
      </c>
      <c r="G236" s="58">
        <v>16.07</v>
      </c>
      <c r="H236" s="66">
        <f t="shared" ref="H236:H255" si="105">(G236-G$60)/(G$59-G$60)</f>
        <v>-0.23249999999999993</v>
      </c>
      <c r="I236" t="str">
        <f>IF(OR(G236&lt;G$60,G236&gt;G$59),"trouble","good")</f>
        <v>trouble</v>
      </c>
      <c r="J236" s="58">
        <v>17.63</v>
      </c>
      <c r="K236" s="66">
        <f t="shared" ref="K236:K255" si="106">(J236-J$60)/(J$59-J$60)</f>
        <v>1.629999999999999</v>
      </c>
      <c r="L236" t="str">
        <f t="shared" ref="L236:L255" si="107">IF(OR(J236&lt;J$60,J236&gt;J$59),"trouble","good")</f>
        <v>trouble</v>
      </c>
      <c r="M236" s="58">
        <v>26.8</v>
      </c>
      <c r="N236" s="66">
        <f t="shared" ref="N236:N255" si="108">(M236-M$60)/(M$59-M$60)</f>
        <v>1.3</v>
      </c>
      <c r="O236" t="str">
        <f t="shared" ref="O236:O255" si="109">IF(OR(M236&lt;M$60,M236&gt;M$59),"trouble","good")</f>
        <v>trouble</v>
      </c>
      <c r="P236" s="58">
        <v>21.97</v>
      </c>
      <c r="Q236" s="66">
        <f t="shared" ref="Q236:Q255" si="110">(P236-P$60)/(P$59-P$60)</f>
        <v>-7.5000000000002842E-3</v>
      </c>
      <c r="R236" t="str">
        <f t="shared" ref="R236:R255" si="111">IF(OR(P236&lt;P$60,P236&gt;P$59),"trouble","good")</f>
        <v>trouble</v>
      </c>
      <c r="S236" s="58">
        <v>22.86</v>
      </c>
      <c r="T236" s="66">
        <f t="shared" ref="T236:T255" si="112">(S236-S$60)/(S$59-S$60)</f>
        <v>0.14333333333333323</v>
      </c>
      <c r="U236" t="str">
        <f t="shared" ref="U236:U255" si="113">IF(OR(S236&lt;S$60,S236&gt;S$59),"trouble","good")</f>
        <v>good</v>
      </c>
    </row>
    <row r="237" spans="1:21" x14ac:dyDescent="0.35">
      <c r="A237">
        <v>1.0001629999999999</v>
      </c>
      <c r="B237" s="65">
        <v>1.0001629999999999</v>
      </c>
      <c r="C237" s="3">
        <f t="shared" ref="C237:C255" si="114">(B237-$B$110)/(B237*$B$110*0.0075)</f>
        <v>-5.0102493211622097</v>
      </c>
      <c r="D237" t="s">
        <v>104</v>
      </c>
      <c r="E237" s="58">
        <v>-5.01</v>
      </c>
      <c r="G237" s="58">
        <v>16.12</v>
      </c>
      <c r="H237" s="66">
        <f t="shared" si="105"/>
        <v>-0.21999999999999975</v>
      </c>
      <c r="I237" t="str">
        <f t="shared" ref="I237:I255" si="115">IF(OR(G237&lt;$G$60,G237&gt;$G$59),"trouble","good")</f>
        <v>trouble</v>
      </c>
      <c r="J237" s="58">
        <v>17.68</v>
      </c>
      <c r="K237" s="66">
        <f t="shared" si="106"/>
        <v>1.6799999999999997</v>
      </c>
      <c r="L237" t="str">
        <f t="shared" si="107"/>
        <v>trouble</v>
      </c>
      <c r="M237" s="58">
        <v>26.78</v>
      </c>
      <c r="N237" s="66">
        <f t="shared" si="108"/>
        <v>1.2966666666666669</v>
      </c>
      <c r="O237" t="str">
        <f t="shared" si="109"/>
        <v>trouble</v>
      </c>
      <c r="P237" s="58">
        <v>21.91</v>
      </c>
      <c r="Q237" s="66">
        <f t="shared" si="110"/>
        <v>-2.2499999999999964E-2</v>
      </c>
      <c r="R237" t="str">
        <f t="shared" si="111"/>
        <v>trouble</v>
      </c>
      <c r="S237" s="58">
        <v>22.82</v>
      </c>
      <c r="T237" s="66">
        <f t="shared" si="112"/>
        <v>0.13666666666666671</v>
      </c>
      <c r="U237" t="str">
        <f t="shared" si="113"/>
        <v>good</v>
      </c>
    </row>
    <row r="238" spans="1:21" x14ac:dyDescent="0.35">
      <c r="A238">
        <v>1.047215</v>
      </c>
      <c r="B238" s="65">
        <v>1.047215</v>
      </c>
      <c r="C238" s="3">
        <f t="shared" si="114"/>
        <v>0.97952123202517449</v>
      </c>
      <c r="D238">
        <v>1</v>
      </c>
      <c r="E238" s="58">
        <v>0.98</v>
      </c>
      <c r="F238" t="str">
        <f t="shared" ref="F238:F255" si="116">IF(OR(E238&lt;-1,E238&gt;1),"trouble","good")</f>
        <v>good</v>
      </c>
      <c r="G238" s="58">
        <v>18.760000000000002</v>
      </c>
      <c r="H238" s="66">
        <f t="shared" si="105"/>
        <v>0.44000000000000039</v>
      </c>
      <c r="I238" t="str">
        <f t="shared" si="115"/>
        <v>good</v>
      </c>
      <c r="J238" s="58">
        <v>16.23</v>
      </c>
      <c r="K238" s="66">
        <f t="shared" si="106"/>
        <v>0.23000000000000043</v>
      </c>
      <c r="L238" t="str">
        <f t="shared" si="107"/>
        <v>good</v>
      </c>
      <c r="M238" s="58">
        <v>23.12</v>
      </c>
      <c r="N238" s="66">
        <f t="shared" si="108"/>
        <v>0.68666666666666687</v>
      </c>
      <c r="O238" t="str">
        <f t="shared" si="109"/>
        <v>good</v>
      </c>
      <c r="P238" s="58">
        <v>23.21</v>
      </c>
      <c r="Q238" s="66">
        <f t="shared" si="110"/>
        <v>0.30250000000000021</v>
      </c>
      <c r="R238" t="str">
        <f t="shared" si="111"/>
        <v>good</v>
      </c>
      <c r="S238" s="58">
        <v>23.92</v>
      </c>
      <c r="T238" s="66">
        <f t="shared" si="112"/>
        <v>0.32000000000000028</v>
      </c>
      <c r="U238" t="str">
        <f t="shared" si="113"/>
        <v>good</v>
      </c>
    </row>
    <row r="239" spans="1:21" x14ac:dyDescent="0.35">
      <c r="A239">
        <v>1.0485439999999999</v>
      </c>
      <c r="B239" s="65">
        <v>1.0485439999999999</v>
      </c>
      <c r="C239" s="3">
        <f t="shared" si="114"/>
        <v>1.1408980708054857</v>
      </c>
      <c r="D239">
        <v>1</v>
      </c>
      <c r="E239" s="58">
        <v>1.1399999999999999</v>
      </c>
      <c r="F239" t="str">
        <f t="shared" si="116"/>
        <v>trouble</v>
      </c>
      <c r="G239" s="58">
        <v>18.649999999999999</v>
      </c>
      <c r="H239" s="66">
        <f t="shared" si="105"/>
        <v>0.41249999999999964</v>
      </c>
      <c r="I239" t="str">
        <f t="shared" si="115"/>
        <v>good</v>
      </c>
      <c r="J239" s="58">
        <v>16.41</v>
      </c>
      <c r="K239" s="66">
        <f t="shared" si="106"/>
        <v>0.41000000000000014</v>
      </c>
      <c r="L239" t="str">
        <f t="shared" si="107"/>
        <v>good</v>
      </c>
      <c r="M239" s="58">
        <v>23.26</v>
      </c>
      <c r="N239" s="66">
        <f t="shared" si="108"/>
        <v>0.7100000000000003</v>
      </c>
      <c r="O239" t="str">
        <f t="shared" si="109"/>
        <v>good</v>
      </c>
      <c r="P239" s="58">
        <v>23.1</v>
      </c>
      <c r="Q239" s="66">
        <f t="shared" si="110"/>
        <v>0.27500000000000036</v>
      </c>
      <c r="R239" t="str">
        <f t="shared" si="111"/>
        <v>good</v>
      </c>
      <c r="S239" s="58">
        <v>23.82</v>
      </c>
      <c r="T239" s="66">
        <f t="shared" si="112"/>
        <v>0.3033333333333334</v>
      </c>
      <c r="U239" t="str">
        <f t="shared" si="113"/>
        <v>good</v>
      </c>
    </row>
    <row r="240" spans="1:21" x14ac:dyDescent="0.35">
      <c r="A240">
        <v>1.049105</v>
      </c>
      <c r="B240" s="65">
        <v>1.0454220000000001</v>
      </c>
      <c r="C240" s="3">
        <f t="shared" si="114"/>
        <v>0.76115195478703179</v>
      </c>
      <c r="D240">
        <v>3</v>
      </c>
      <c r="E240" s="58">
        <v>0.76</v>
      </c>
      <c r="F240" t="str">
        <f t="shared" si="116"/>
        <v>good</v>
      </c>
      <c r="G240" s="58">
        <v>18.68</v>
      </c>
      <c r="H240" s="66">
        <f t="shared" si="105"/>
        <v>0.41999999999999993</v>
      </c>
      <c r="I240" t="str">
        <f t="shared" si="115"/>
        <v>good</v>
      </c>
      <c r="J240" s="58">
        <v>16.37</v>
      </c>
      <c r="K240" s="66">
        <f t="shared" si="106"/>
        <v>0.37000000000000099</v>
      </c>
      <c r="L240" t="str">
        <f t="shared" si="107"/>
        <v>good</v>
      </c>
      <c r="M240" s="58">
        <v>23.47</v>
      </c>
      <c r="N240" s="66">
        <f t="shared" si="108"/>
        <v>0.74499999999999977</v>
      </c>
      <c r="O240" t="str">
        <f t="shared" si="109"/>
        <v>good</v>
      </c>
      <c r="P240" s="58">
        <v>23</v>
      </c>
      <c r="Q240" s="66">
        <f t="shared" si="110"/>
        <v>0.25</v>
      </c>
      <c r="R240" t="str">
        <f t="shared" si="111"/>
        <v>good</v>
      </c>
      <c r="S240" s="58">
        <v>23.74</v>
      </c>
      <c r="T240" s="66">
        <f t="shared" si="112"/>
        <v>0.28999999999999976</v>
      </c>
      <c r="U240" t="str">
        <f t="shared" si="113"/>
        <v>good</v>
      </c>
    </row>
    <row r="241" spans="1:21" x14ac:dyDescent="0.35">
      <c r="A241">
        <v>1.04945</v>
      </c>
      <c r="B241" s="65">
        <v>1.04575</v>
      </c>
      <c r="C241" s="3">
        <f t="shared" si="114"/>
        <v>0.80115500173251153</v>
      </c>
      <c r="D241">
        <v>3</v>
      </c>
      <c r="E241" s="58">
        <v>0.8</v>
      </c>
      <c r="F241" t="str">
        <f t="shared" si="116"/>
        <v>good</v>
      </c>
      <c r="G241" s="58">
        <v>18.62</v>
      </c>
      <c r="H241" s="66">
        <f t="shared" si="105"/>
        <v>0.40500000000000025</v>
      </c>
      <c r="I241" t="str">
        <f t="shared" si="115"/>
        <v>good</v>
      </c>
      <c r="J241" s="58">
        <v>16.57</v>
      </c>
      <c r="K241" s="66">
        <f t="shared" si="106"/>
        <v>0.57000000000000028</v>
      </c>
      <c r="L241" t="str">
        <f t="shared" si="107"/>
        <v>good</v>
      </c>
      <c r="M241" s="58">
        <v>23.59</v>
      </c>
      <c r="N241" s="66">
        <f t="shared" si="108"/>
        <v>0.76500000000000001</v>
      </c>
      <c r="O241" t="str">
        <f t="shared" si="109"/>
        <v>good</v>
      </c>
      <c r="P241" s="58">
        <v>22.86</v>
      </c>
      <c r="Q241" s="66">
        <f t="shared" si="110"/>
        <v>0.21499999999999986</v>
      </c>
      <c r="R241" t="str">
        <f t="shared" si="111"/>
        <v>good</v>
      </c>
      <c r="S241" s="58">
        <v>23.63</v>
      </c>
      <c r="T241" s="66">
        <f t="shared" si="112"/>
        <v>0.2716666666666665</v>
      </c>
      <c r="U241" t="str">
        <f t="shared" si="113"/>
        <v>good</v>
      </c>
    </row>
    <row r="242" spans="1:21" x14ac:dyDescent="0.35">
      <c r="A242">
        <v>1.0494669999999999</v>
      </c>
      <c r="B242" s="65">
        <v>1.0457669999999999</v>
      </c>
      <c r="C242" s="3">
        <f t="shared" si="114"/>
        <v>0.80322764639113575</v>
      </c>
      <c r="D242">
        <v>10</v>
      </c>
      <c r="E242" s="58">
        <v>0.8</v>
      </c>
      <c r="F242" t="str">
        <f t="shared" si="116"/>
        <v>good</v>
      </c>
      <c r="G242" s="58">
        <v>18.62</v>
      </c>
      <c r="H242" s="66">
        <f t="shared" si="105"/>
        <v>0.40500000000000025</v>
      </c>
      <c r="I242" t="str">
        <f t="shared" si="115"/>
        <v>good</v>
      </c>
      <c r="J242" s="58">
        <v>16.579999999999998</v>
      </c>
      <c r="K242" s="66">
        <f t="shared" si="106"/>
        <v>0.57999999999999829</v>
      </c>
      <c r="L242" t="str">
        <f t="shared" si="107"/>
        <v>good</v>
      </c>
      <c r="M242" s="58">
        <v>23.59</v>
      </c>
      <c r="N242" s="66">
        <f t="shared" si="108"/>
        <v>0.76500000000000001</v>
      </c>
      <c r="O242" t="str">
        <f t="shared" si="109"/>
        <v>good</v>
      </c>
      <c r="P242" s="58">
        <v>22.85</v>
      </c>
      <c r="Q242" s="66">
        <f t="shared" si="110"/>
        <v>0.21250000000000036</v>
      </c>
      <c r="R242" t="str">
        <f t="shared" si="111"/>
        <v>good</v>
      </c>
      <c r="S242" s="58">
        <v>23.63</v>
      </c>
      <c r="T242" s="66">
        <f t="shared" si="112"/>
        <v>0.2716666666666665</v>
      </c>
      <c r="U242" t="str">
        <f t="shared" si="113"/>
        <v>good</v>
      </c>
    </row>
    <row r="243" spans="1:21" x14ac:dyDescent="0.35">
      <c r="A243">
        <v>1.0460259999999999</v>
      </c>
      <c r="B243" s="65">
        <v>13042305</v>
      </c>
      <c r="C243" s="3">
        <f t="shared" si="114"/>
        <v>128.301343997652</v>
      </c>
      <c r="D243">
        <v>10</v>
      </c>
      <c r="E243" s="58">
        <v>0.38</v>
      </c>
      <c r="F243" t="str">
        <f t="shared" si="116"/>
        <v>good</v>
      </c>
      <c r="G243" s="58">
        <v>18.62</v>
      </c>
      <c r="H243" s="66">
        <f t="shared" si="105"/>
        <v>0.40500000000000025</v>
      </c>
      <c r="I243" t="str">
        <f t="shared" si="115"/>
        <v>good</v>
      </c>
      <c r="J243" s="58">
        <v>16.600000000000001</v>
      </c>
      <c r="K243" s="66">
        <f t="shared" si="106"/>
        <v>0.60000000000000142</v>
      </c>
      <c r="L243" t="str">
        <f t="shared" si="107"/>
        <v>good</v>
      </c>
      <c r="M243" s="58">
        <v>23.53</v>
      </c>
      <c r="N243" s="66">
        <f t="shared" si="108"/>
        <v>0.75500000000000023</v>
      </c>
      <c r="O243" t="str">
        <f t="shared" si="109"/>
        <v>good</v>
      </c>
      <c r="P243" s="58">
        <v>22.86</v>
      </c>
      <c r="Q243" s="66">
        <f t="shared" si="110"/>
        <v>0.21499999999999986</v>
      </c>
      <c r="R243" t="str">
        <f t="shared" si="111"/>
        <v>good</v>
      </c>
      <c r="S243" s="58">
        <v>23.65</v>
      </c>
      <c r="T243" s="66">
        <f t="shared" si="112"/>
        <v>0.27499999999999974</v>
      </c>
      <c r="U243" t="str">
        <f t="shared" si="113"/>
        <v>good</v>
      </c>
    </row>
    <row r="244" spans="1:21" x14ac:dyDescent="0.35">
      <c r="A244">
        <v>1.048011</v>
      </c>
      <c r="B244" s="65">
        <v>1.04254</v>
      </c>
      <c r="C244" s="3">
        <f t="shared" si="114"/>
        <v>0.4085795231003454</v>
      </c>
      <c r="D244">
        <v>20</v>
      </c>
      <c r="E244" s="58">
        <v>0.41</v>
      </c>
      <c r="F244" t="str">
        <f t="shared" si="116"/>
        <v>good</v>
      </c>
      <c r="G244" s="58">
        <v>18.399999999999999</v>
      </c>
      <c r="H244" s="66">
        <f t="shared" si="105"/>
        <v>0.34999999999999964</v>
      </c>
      <c r="I244" t="str">
        <f t="shared" si="115"/>
        <v>good</v>
      </c>
      <c r="J244" s="58">
        <v>16.63</v>
      </c>
      <c r="K244" s="66">
        <f t="shared" si="106"/>
        <v>0.62999999999999901</v>
      </c>
      <c r="L244" t="str">
        <f t="shared" si="107"/>
        <v>good</v>
      </c>
      <c r="M244" s="58">
        <v>23.63</v>
      </c>
      <c r="N244" s="66">
        <f t="shared" si="108"/>
        <v>0.7716666666666665</v>
      </c>
      <c r="O244" t="str">
        <f t="shared" si="109"/>
        <v>good</v>
      </c>
      <c r="P244" s="58">
        <v>22.89</v>
      </c>
      <c r="Q244" s="66">
        <f t="shared" si="110"/>
        <v>0.22250000000000014</v>
      </c>
      <c r="R244" t="str">
        <f t="shared" si="111"/>
        <v>good</v>
      </c>
      <c r="S244" s="58">
        <v>23.71</v>
      </c>
      <c r="T244" s="66">
        <f t="shared" si="112"/>
        <v>0.28500000000000014</v>
      </c>
      <c r="U244" t="str">
        <f t="shared" si="113"/>
        <v>good</v>
      </c>
    </row>
    <row r="245" spans="1:21" x14ac:dyDescent="0.35">
      <c r="A245">
        <v>1.044378</v>
      </c>
      <c r="B245" s="65">
        <v>1.0387329999999999</v>
      </c>
      <c r="C245" s="3">
        <f t="shared" si="114"/>
        <v>-6.0152858824686212E-2</v>
      </c>
      <c r="D245">
        <v>20</v>
      </c>
      <c r="E245" s="58">
        <v>-0.06</v>
      </c>
      <c r="F245" t="str">
        <f t="shared" si="116"/>
        <v>good</v>
      </c>
      <c r="G245" s="58">
        <v>18.489999999999998</v>
      </c>
      <c r="H245" s="66">
        <f t="shared" si="105"/>
        <v>0.37249999999999961</v>
      </c>
      <c r="I245" t="str">
        <f t="shared" si="115"/>
        <v>good</v>
      </c>
      <c r="J245" s="58">
        <v>16.3</v>
      </c>
      <c r="K245" s="66">
        <f t="shared" si="106"/>
        <v>0.30000000000000071</v>
      </c>
      <c r="L245" t="str">
        <f t="shared" si="107"/>
        <v>good</v>
      </c>
      <c r="M245" s="58">
        <v>23.41</v>
      </c>
      <c r="N245" s="66">
        <f t="shared" si="108"/>
        <v>0.73499999999999999</v>
      </c>
      <c r="O245" t="str">
        <f t="shared" si="109"/>
        <v>good</v>
      </c>
      <c r="P245" s="58">
        <v>23.14</v>
      </c>
      <c r="Q245" s="66">
        <f t="shared" si="110"/>
        <v>0.28500000000000014</v>
      </c>
      <c r="R245" t="str">
        <f t="shared" si="111"/>
        <v>good</v>
      </c>
      <c r="S245" s="58">
        <v>23.92</v>
      </c>
      <c r="T245" s="66">
        <f t="shared" si="112"/>
        <v>0.32000000000000028</v>
      </c>
      <c r="U245" t="str">
        <f t="shared" si="113"/>
        <v>good</v>
      </c>
    </row>
    <row r="246" spans="1:21" x14ac:dyDescent="0.35">
      <c r="A246">
        <v>1.0487249999999999</v>
      </c>
      <c r="B246" s="65">
        <v>1.0431049999999999</v>
      </c>
      <c r="C246" s="3">
        <f t="shared" si="114"/>
        <v>0.47785291140179864</v>
      </c>
      <c r="D246">
        <v>30</v>
      </c>
      <c r="E246" s="58">
        <v>0.48</v>
      </c>
      <c r="F246" t="str">
        <f t="shared" si="116"/>
        <v>good</v>
      </c>
      <c r="G246" s="58">
        <v>17.690000000000001</v>
      </c>
      <c r="H246" s="66">
        <f t="shared" si="105"/>
        <v>0.17250000000000032</v>
      </c>
      <c r="I246" t="str">
        <f t="shared" si="115"/>
        <v>good</v>
      </c>
      <c r="J246" s="58">
        <v>16.45</v>
      </c>
      <c r="K246" s="66">
        <f t="shared" si="106"/>
        <v>0.44999999999999929</v>
      </c>
      <c r="L246" t="str">
        <f t="shared" si="107"/>
        <v>good</v>
      </c>
      <c r="M246" s="58">
        <v>23.65</v>
      </c>
      <c r="N246" s="66">
        <f t="shared" si="108"/>
        <v>0.7749999999999998</v>
      </c>
      <c r="O246" t="str">
        <f t="shared" si="109"/>
        <v>good</v>
      </c>
      <c r="P246" s="58">
        <v>23.32</v>
      </c>
      <c r="Q246" s="66">
        <f t="shared" si="110"/>
        <v>0.33000000000000007</v>
      </c>
      <c r="R246" t="str">
        <f t="shared" si="111"/>
        <v>good</v>
      </c>
      <c r="S246" s="58">
        <v>24.14</v>
      </c>
      <c r="T246" s="66">
        <f t="shared" si="112"/>
        <v>0.35666666666666674</v>
      </c>
      <c r="U246" t="str">
        <f t="shared" si="113"/>
        <v>good</v>
      </c>
    </row>
    <row r="247" spans="1:21" x14ac:dyDescent="0.35">
      <c r="A247">
        <v>1.044171</v>
      </c>
      <c r="B247" s="65">
        <v>1.038438</v>
      </c>
      <c r="C247" s="3">
        <f t="shared" si="114"/>
        <v>-9.6617861635137095E-2</v>
      </c>
      <c r="D247">
        <v>30</v>
      </c>
      <c r="E247" s="58">
        <v>-0.1</v>
      </c>
      <c r="F247" t="str">
        <f t="shared" si="116"/>
        <v>good</v>
      </c>
      <c r="G247" s="58">
        <v>17.829999999999998</v>
      </c>
      <c r="H247" s="66">
        <f t="shared" si="105"/>
        <v>0.20749999999999957</v>
      </c>
      <c r="I247" t="str">
        <f t="shared" si="115"/>
        <v>good</v>
      </c>
      <c r="J247" s="58">
        <v>16.170000000000002</v>
      </c>
      <c r="K247" s="66">
        <f t="shared" si="106"/>
        <v>0.17000000000000171</v>
      </c>
      <c r="L247" t="str">
        <f t="shared" si="107"/>
        <v>good</v>
      </c>
      <c r="M247" s="58">
        <v>23.42</v>
      </c>
      <c r="N247" s="66">
        <f t="shared" si="108"/>
        <v>0.73666666666666691</v>
      </c>
      <c r="O247" t="str">
        <f t="shared" si="109"/>
        <v>good</v>
      </c>
      <c r="P247" s="58">
        <v>23.54</v>
      </c>
      <c r="Q247" s="66">
        <f t="shared" si="110"/>
        <v>0.38499999999999979</v>
      </c>
      <c r="R247" t="str">
        <f t="shared" si="111"/>
        <v>good</v>
      </c>
      <c r="S247" s="58">
        <v>24.31</v>
      </c>
      <c r="T247" s="66">
        <f t="shared" si="112"/>
        <v>0.38499999999999979</v>
      </c>
      <c r="U247" t="str">
        <f t="shared" si="113"/>
        <v>good</v>
      </c>
    </row>
    <row r="248" spans="1:21" x14ac:dyDescent="0.35">
      <c r="A248">
        <v>1.045364</v>
      </c>
      <c r="B248" s="65">
        <v>1.044387</v>
      </c>
      <c r="C248" s="3">
        <f t="shared" si="114"/>
        <v>0.63475808992148652</v>
      </c>
      <c r="D248">
        <v>40</v>
      </c>
      <c r="E248" s="58">
        <v>0.63</v>
      </c>
      <c r="F248" t="str">
        <f t="shared" si="116"/>
        <v>good</v>
      </c>
      <c r="G248" s="58">
        <v>17.63</v>
      </c>
      <c r="H248" s="66">
        <f t="shared" si="105"/>
        <v>0.15749999999999975</v>
      </c>
      <c r="I248" t="str">
        <f t="shared" si="115"/>
        <v>good</v>
      </c>
      <c r="J248" s="58">
        <v>16.63</v>
      </c>
      <c r="K248" s="66">
        <f t="shared" si="106"/>
        <v>0.62999999999999901</v>
      </c>
      <c r="L248" t="str">
        <f t="shared" si="107"/>
        <v>good</v>
      </c>
      <c r="M248" s="58">
        <v>23.67</v>
      </c>
      <c r="N248" s="66">
        <f t="shared" si="108"/>
        <v>0.77833333333333365</v>
      </c>
      <c r="O248" t="str">
        <f t="shared" si="109"/>
        <v>good</v>
      </c>
      <c r="P248" s="58">
        <v>22.99</v>
      </c>
      <c r="Q248" s="66">
        <f t="shared" si="110"/>
        <v>0.24749999999999961</v>
      </c>
      <c r="R248" t="str">
        <f t="shared" si="111"/>
        <v>good</v>
      </c>
      <c r="S248" s="58">
        <v>24.34</v>
      </c>
      <c r="T248" s="66">
        <f t="shared" si="112"/>
        <v>0.38999999999999996</v>
      </c>
      <c r="U248" t="str">
        <f t="shared" si="113"/>
        <v>good</v>
      </c>
    </row>
    <row r="249" spans="1:21" x14ac:dyDescent="0.35">
      <c r="A249">
        <v>1.0391490000000001</v>
      </c>
      <c r="B249" s="65">
        <v>1.0379830000000001</v>
      </c>
      <c r="C249" s="3">
        <f t="shared" si="114"/>
        <v>-0.15290113149359219</v>
      </c>
      <c r="D249">
        <v>40</v>
      </c>
      <c r="E249" s="58">
        <v>-0.15</v>
      </c>
      <c r="F249" t="str">
        <f t="shared" si="116"/>
        <v>good</v>
      </c>
      <c r="G249" s="58">
        <v>17.84</v>
      </c>
      <c r="H249" s="66">
        <f t="shared" si="105"/>
        <v>0.20999999999999996</v>
      </c>
      <c r="I249" t="str">
        <f t="shared" si="115"/>
        <v>good</v>
      </c>
      <c r="J249" s="58">
        <v>16.43</v>
      </c>
      <c r="K249" s="66">
        <f t="shared" si="106"/>
        <v>0.42999999999999972</v>
      </c>
      <c r="L249" t="str">
        <f t="shared" si="107"/>
        <v>good</v>
      </c>
      <c r="M249" s="58">
        <v>23.44</v>
      </c>
      <c r="N249" s="66">
        <f t="shared" si="108"/>
        <v>0.74000000000000021</v>
      </c>
      <c r="O249" t="str">
        <f t="shared" si="109"/>
        <v>good</v>
      </c>
      <c r="P249" s="58">
        <v>23.12</v>
      </c>
      <c r="Q249" s="66">
        <f t="shared" si="110"/>
        <v>0.28000000000000025</v>
      </c>
      <c r="R249" t="str">
        <f t="shared" si="111"/>
        <v>good</v>
      </c>
      <c r="S249" s="58">
        <v>24.43</v>
      </c>
      <c r="T249" s="66">
        <f t="shared" si="112"/>
        <v>0.40499999999999997</v>
      </c>
      <c r="U249" t="str">
        <f t="shared" si="113"/>
        <v>good</v>
      </c>
    </row>
    <row r="250" spans="1:21" x14ac:dyDescent="0.35">
      <c r="A250">
        <v>1.0473920000000001</v>
      </c>
      <c r="B250" s="65">
        <v>1.0425819999999999</v>
      </c>
      <c r="C250" s="3">
        <f t="shared" si="114"/>
        <v>0.41373163251455669</v>
      </c>
      <c r="D250">
        <v>50</v>
      </c>
      <c r="E250" s="58">
        <v>0.41</v>
      </c>
      <c r="F250" t="str">
        <f t="shared" si="116"/>
        <v>good</v>
      </c>
      <c r="G250" s="58">
        <v>18.28</v>
      </c>
      <c r="H250" s="66">
        <f t="shared" si="105"/>
        <v>0.32000000000000028</v>
      </c>
      <c r="I250" t="str">
        <f t="shared" si="115"/>
        <v>good</v>
      </c>
      <c r="J250" s="58">
        <v>16.96</v>
      </c>
      <c r="K250" s="66">
        <f t="shared" si="106"/>
        <v>0.96000000000000085</v>
      </c>
      <c r="L250" t="str">
        <f t="shared" si="107"/>
        <v>good</v>
      </c>
      <c r="M250" s="58">
        <v>24.04</v>
      </c>
      <c r="N250" s="66">
        <f t="shared" si="108"/>
        <v>0.83999999999999986</v>
      </c>
      <c r="O250" t="str">
        <f t="shared" si="109"/>
        <v>good</v>
      </c>
      <c r="P250" s="58">
        <v>22.78</v>
      </c>
      <c r="Q250" s="66">
        <f t="shared" si="110"/>
        <v>0.19500000000000028</v>
      </c>
      <c r="R250" t="str">
        <f t="shared" si="111"/>
        <v>good</v>
      </c>
      <c r="S250" s="58">
        <v>23.24</v>
      </c>
      <c r="T250" s="66">
        <f t="shared" si="112"/>
        <v>0.20666666666666642</v>
      </c>
      <c r="U250" t="str">
        <f t="shared" si="113"/>
        <v>good</v>
      </c>
    </row>
    <row r="251" spans="1:21" x14ac:dyDescent="0.35">
      <c r="A251">
        <v>1.0396369999999999</v>
      </c>
      <c r="B251" s="65">
        <v>1.034456</v>
      </c>
      <c r="C251" s="3">
        <f t="shared" si="114"/>
        <v>-0.59086868026079453</v>
      </c>
      <c r="D251">
        <v>50</v>
      </c>
      <c r="E251" s="58">
        <v>-0.59</v>
      </c>
      <c r="F251" t="str">
        <f t="shared" si="116"/>
        <v>good</v>
      </c>
      <c r="G251" s="58">
        <v>18.55</v>
      </c>
      <c r="H251" s="66">
        <f t="shared" si="105"/>
        <v>0.38750000000000018</v>
      </c>
      <c r="I251" t="str">
        <f t="shared" si="115"/>
        <v>good</v>
      </c>
      <c r="J251" s="58">
        <v>16.8</v>
      </c>
      <c r="K251" s="66">
        <f t="shared" si="106"/>
        <v>0.80000000000000071</v>
      </c>
      <c r="L251" t="str">
        <f t="shared" si="107"/>
        <v>good</v>
      </c>
      <c r="M251" s="58">
        <v>23.8</v>
      </c>
      <c r="N251" s="66">
        <f t="shared" si="108"/>
        <v>0.80000000000000016</v>
      </c>
      <c r="O251" t="str">
        <f t="shared" si="109"/>
        <v>good</v>
      </c>
      <c r="P251" s="58">
        <v>22.89</v>
      </c>
      <c r="Q251" s="66">
        <f t="shared" si="110"/>
        <v>0.22250000000000014</v>
      </c>
      <c r="R251" t="str">
        <f t="shared" si="111"/>
        <v>good</v>
      </c>
      <c r="S251" s="58">
        <v>23.27</v>
      </c>
      <c r="T251" s="66">
        <f t="shared" si="112"/>
        <v>0.21166666666666659</v>
      </c>
      <c r="U251" t="str">
        <f t="shared" si="113"/>
        <v>good</v>
      </c>
    </row>
    <row r="252" spans="1:21" x14ac:dyDescent="0.35">
      <c r="A252">
        <v>1.0493619999999999</v>
      </c>
      <c r="B252" s="65">
        <v>1.0449250000000001</v>
      </c>
      <c r="C252" s="3">
        <f t="shared" si="114"/>
        <v>0.70048972493684969</v>
      </c>
      <c r="D252">
        <v>60</v>
      </c>
      <c r="E252" s="58">
        <v>0.7</v>
      </c>
      <c r="F252" t="str">
        <f t="shared" si="116"/>
        <v>good</v>
      </c>
      <c r="G252" s="58">
        <v>18.670000000000002</v>
      </c>
      <c r="H252" s="66">
        <f t="shared" si="105"/>
        <v>0.41750000000000043</v>
      </c>
      <c r="I252" t="str">
        <f t="shared" si="115"/>
        <v>good</v>
      </c>
      <c r="J252" s="58">
        <v>16.420000000000002</v>
      </c>
      <c r="K252" s="66">
        <f t="shared" si="106"/>
        <v>0.42000000000000171</v>
      </c>
      <c r="L252" t="str">
        <f t="shared" si="107"/>
        <v>good</v>
      </c>
      <c r="M252" s="58">
        <v>24.23</v>
      </c>
      <c r="N252" s="66">
        <f t="shared" si="108"/>
        <v>0.8716666666666667</v>
      </c>
      <c r="O252" t="str">
        <f t="shared" si="109"/>
        <v>good</v>
      </c>
      <c r="P252" s="58">
        <v>22.76</v>
      </c>
      <c r="Q252" s="66">
        <f t="shared" si="110"/>
        <v>0.19000000000000039</v>
      </c>
      <c r="R252" t="str">
        <f t="shared" si="111"/>
        <v>good</v>
      </c>
      <c r="S252" s="58">
        <v>23.22</v>
      </c>
      <c r="T252" s="66">
        <f t="shared" si="112"/>
        <v>0.20333333333333314</v>
      </c>
      <c r="U252" t="str">
        <f t="shared" si="113"/>
        <v>good</v>
      </c>
    </row>
    <row r="253" spans="1:21" x14ac:dyDescent="0.35">
      <c r="A253">
        <v>1.040108</v>
      </c>
      <c r="B253" s="65">
        <v>1.035396</v>
      </c>
      <c r="C253" s="3">
        <f t="shared" si="114"/>
        <v>-0.47385191611742938</v>
      </c>
      <c r="D253">
        <v>60</v>
      </c>
      <c r="E253" s="58">
        <v>-0.47</v>
      </c>
      <c r="F253" t="str">
        <f t="shared" si="116"/>
        <v>good</v>
      </c>
      <c r="G253" s="58">
        <v>18.97</v>
      </c>
      <c r="H253" s="66">
        <f t="shared" si="105"/>
        <v>0.49249999999999972</v>
      </c>
      <c r="I253" t="str">
        <f t="shared" si="115"/>
        <v>good</v>
      </c>
      <c r="J253" s="58">
        <v>16.3</v>
      </c>
      <c r="K253" s="66">
        <f t="shared" si="106"/>
        <v>0.30000000000000071</v>
      </c>
      <c r="L253" t="str">
        <f t="shared" si="107"/>
        <v>good</v>
      </c>
      <c r="M253" s="58">
        <v>23.97</v>
      </c>
      <c r="N253" s="66">
        <f t="shared" si="108"/>
        <v>0.82833333333333314</v>
      </c>
      <c r="O253" t="str">
        <f t="shared" si="109"/>
        <v>good</v>
      </c>
      <c r="P253" s="58">
        <v>22.83</v>
      </c>
      <c r="Q253" s="66">
        <f t="shared" si="110"/>
        <v>0.20749999999999957</v>
      </c>
      <c r="R253" t="str">
        <f t="shared" si="111"/>
        <v>good</v>
      </c>
      <c r="S253" s="58">
        <v>23.22</v>
      </c>
      <c r="T253" s="66">
        <f t="shared" si="112"/>
        <v>0.20333333333333314</v>
      </c>
      <c r="U253" t="str">
        <f t="shared" si="113"/>
        <v>good</v>
      </c>
    </row>
    <row r="254" spans="1:21" x14ac:dyDescent="0.35">
      <c r="A254">
        <v>1.047857</v>
      </c>
      <c r="B254" s="65">
        <v>1.042643</v>
      </c>
      <c r="C254" s="3">
        <f t="shared" si="114"/>
        <v>0.42121371888342529</v>
      </c>
      <c r="D254">
        <v>65</v>
      </c>
      <c r="E254" s="58">
        <v>0.42</v>
      </c>
      <c r="F254" t="str">
        <f t="shared" si="116"/>
        <v>good</v>
      </c>
      <c r="G254" s="58">
        <v>19.170000000000002</v>
      </c>
      <c r="H254" s="66">
        <f t="shared" si="105"/>
        <v>0.54250000000000043</v>
      </c>
      <c r="I254" t="str">
        <f t="shared" si="115"/>
        <v>good</v>
      </c>
      <c r="J254" s="58">
        <v>16.010000000000002</v>
      </c>
      <c r="K254" s="66">
        <f t="shared" si="106"/>
        <v>1.0000000000001563E-2</v>
      </c>
      <c r="L254" t="str">
        <f t="shared" si="107"/>
        <v>good</v>
      </c>
      <c r="M254" s="58">
        <v>23.67</v>
      </c>
      <c r="N254" s="66">
        <f t="shared" si="108"/>
        <v>0.77833333333333365</v>
      </c>
      <c r="O254" t="str">
        <f t="shared" si="109"/>
        <v>good</v>
      </c>
      <c r="P254" s="58">
        <v>23.05</v>
      </c>
      <c r="Q254" s="66">
        <f t="shared" si="110"/>
        <v>0.26250000000000018</v>
      </c>
      <c r="R254" t="str">
        <f t="shared" si="111"/>
        <v>good</v>
      </c>
      <c r="S254" s="58">
        <v>23.37</v>
      </c>
      <c r="T254" s="66">
        <f t="shared" si="112"/>
        <v>0.2283333333333335</v>
      </c>
      <c r="U254" t="str">
        <f t="shared" si="113"/>
        <v>good</v>
      </c>
    </row>
    <row r="255" spans="1:21" x14ac:dyDescent="0.35">
      <c r="A255">
        <v>1.0429809999999999</v>
      </c>
      <c r="B255" s="65">
        <v>1.0377540000000001</v>
      </c>
      <c r="C255" s="3">
        <f t="shared" si="114"/>
        <v>-0.18124698655719901</v>
      </c>
      <c r="D255">
        <v>65</v>
      </c>
      <c r="E255" s="58">
        <v>-0.18</v>
      </c>
      <c r="F255" t="str">
        <f t="shared" si="116"/>
        <v>good</v>
      </c>
      <c r="G255" s="58">
        <v>19.329999999999998</v>
      </c>
      <c r="H255" s="66">
        <f t="shared" si="105"/>
        <v>0.58249999999999957</v>
      </c>
      <c r="I255" t="str">
        <f t="shared" si="115"/>
        <v>good</v>
      </c>
      <c r="J255" s="58">
        <v>15.97</v>
      </c>
      <c r="K255" s="66">
        <f t="shared" si="106"/>
        <v>-2.9999999999999361E-2</v>
      </c>
      <c r="L255" t="str">
        <f t="shared" si="107"/>
        <v>trouble</v>
      </c>
      <c r="M255" s="58">
        <v>23.55</v>
      </c>
      <c r="N255" s="66">
        <f t="shared" si="108"/>
        <v>0.75833333333333341</v>
      </c>
      <c r="O255" t="str">
        <f t="shared" si="109"/>
        <v>good</v>
      </c>
      <c r="P255" s="58">
        <v>23.08</v>
      </c>
      <c r="Q255" s="66">
        <f t="shared" si="110"/>
        <v>0.26999999999999957</v>
      </c>
      <c r="R255" t="str">
        <f t="shared" si="111"/>
        <v>good</v>
      </c>
      <c r="S255" s="58">
        <v>23.36</v>
      </c>
      <c r="T255" s="66">
        <f t="shared" si="112"/>
        <v>0.22666666666666657</v>
      </c>
      <c r="U255" t="str">
        <f t="shared" si="113"/>
        <v>good</v>
      </c>
    </row>
    <row r="256" spans="1:21" x14ac:dyDescent="0.35">
      <c r="G256">
        <f>MAX(G238:G255)-MIN(G238:G255)</f>
        <v>1.6999999999999993</v>
      </c>
      <c r="J256">
        <f>MAX(J238:J255)-MIN(J238:J255)</f>
        <v>0.99000000000000021</v>
      </c>
      <c r="M256">
        <f>MAX(M238:M255)-MIN(M238:M255)</f>
        <v>1.1099999999999994</v>
      </c>
      <c r="P256">
        <f>MAX(P238:P255)-MIN(P238:P255)</f>
        <v>0.77999999999999758</v>
      </c>
      <c r="S256">
        <f>MAX(S238:S255)-MIN(S238:S255)</f>
        <v>1.2100000000000009</v>
      </c>
    </row>
    <row r="257" spans="1:10" x14ac:dyDescent="0.35">
      <c r="B257" t="s">
        <v>111</v>
      </c>
      <c r="C257">
        <v>1.03922</v>
      </c>
    </row>
    <row r="258" spans="1:10" x14ac:dyDescent="0.35">
      <c r="A258" s="119" t="s">
        <v>106</v>
      </c>
      <c r="B258" s="119" t="s">
        <v>106</v>
      </c>
      <c r="C258" s="119"/>
      <c r="D258" s="119" t="s">
        <v>107</v>
      </c>
      <c r="E258" s="119"/>
      <c r="F258" s="119"/>
      <c r="H258" s="119" t="s">
        <v>108</v>
      </c>
      <c r="I258" s="119"/>
      <c r="J258" s="119"/>
    </row>
    <row r="259" spans="1:10" x14ac:dyDescent="0.35">
      <c r="A259" t="s">
        <v>112</v>
      </c>
      <c r="B259" t="s">
        <v>109</v>
      </c>
      <c r="D259" t="s">
        <v>112</v>
      </c>
      <c r="E259" t="s">
        <v>110</v>
      </c>
      <c r="F259" t="s">
        <v>109</v>
      </c>
      <c r="H259" t="s">
        <v>112</v>
      </c>
      <c r="I259" t="s">
        <v>110</v>
      </c>
      <c r="J259" t="s">
        <v>109</v>
      </c>
    </row>
    <row r="260" spans="1:10" x14ac:dyDescent="0.35">
      <c r="A260">
        <v>1.037639</v>
      </c>
      <c r="B260" s="3">
        <f>(A260-$C$257)/(A260*$C$257*0.0075)</f>
        <v>-0.19548652375545059</v>
      </c>
      <c r="D260">
        <v>1.037639</v>
      </c>
      <c r="E260" s="3">
        <f>(D260-A260)/(D260*A260*0.0075)</f>
        <v>0</v>
      </c>
      <c r="F260" s="3">
        <f>(D260-$C$257)/(D260*$C$257*0.0075)</f>
        <v>-0.19548652375545059</v>
      </c>
      <c r="H260">
        <v>1.037639</v>
      </c>
      <c r="I260" s="3">
        <f>(H260-A260)/(H260*A260*0.0075)</f>
        <v>0</v>
      </c>
      <c r="J260" s="3">
        <f>(H260-$C$257)/(H260*$C$257*0.0075)</f>
        <v>-0.19548652375545059</v>
      </c>
    </row>
    <row r="261" spans="1:10" x14ac:dyDescent="0.35">
      <c r="A261">
        <v>1.0001629999999999</v>
      </c>
      <c r="B261" s="3">
        <f t="shared" ref="B261:B279" si="117">(A261-$C$257)/(A261*$C$257*0.0075)</f>
        <v>-5.0102493211622097</v>
      </c>
      <c r="D261">
        <v>1.0001629999999999</v>
      </c>
      <c r="E261" s="3">
        <f t="shared" ref="E261:E279" si="118">(D261-A261)/(D261*A261*0.0075)</f>
        <v>0</v>
      </c>
      <c r="F261" s="3">
        <f t="shared" ref="F261:F279" si="119">(D261-$C$257)/(D261*$C$257*0.0075)</f>
        <v>-5.0102493211622097</v>
      </c>
      <c r="H261">
        <v>1.0001629999999999</v>
      </c>
      <c r="I261" s="3">
        <f t="shared" ref="I261:I279" si="120">(H261-A261)/(H261*A261*0.0075)</f>
        <v>0</v>
      </c>
      <c r="J261" s="3">
        <f t="shared" ref="J261:J279" si="121">(H261-$C$257)/(H261*$C$257*0.0075)</f>
        <v>-5.0102493211622097</v>
      </c>
    </row>
    <row r="262" spans="1:10" x14ac:dyDescent="0.35">
      <c r="A262">
        <v>1.047215</v>
      </c>
      <c r="B262" s="3">
        <f t="shared" si="117"/>
        <v>0.97952123202517449</v>
      </c>
      <c r="D262">
        <v>1.048338</v>
      </c>
      <c r="E262" s="3">
        <f t="shared" si="118"/>
        <v>0.1363896171333914</v>
      </c>
      <c r="F262" s="3">
        <f t="shared" si="119"/>
        <v>1.1159108491585661</v>
      </c>
      <c r="H262">
        <v>1.048338</v>
      </c>
      <c r="I262" s="3">
        <f t="shared" si="120"/>
        <v>0.1363896171333914</v>
      </c>
      <c r="J262" s="3">
        <f t="shared" si="121"/>
        <v>1.1159108491585661</v>
      </c>
    </row>
    <row r="263" spans="1:10" x14ac:dyDescent="0.35">
      <c r="A263">
        <v>1.0485439999999999</v>
      </c>
      <c r="B263" s="3">
        <f t="shared" si="117"/>
        <v>1.1408980708054857</v>
      </c>
      <c r="D263">
        <v>1.0496669999999999</v>
      </c>
      <c r="E263" s="3">
        <f t="shared" si="118"/>
        <v>0.13604428095427884</v>
      </c>
      <c r="F263" s="3">
        <f t="shared" si="119"/>
        <v>1.2769423517597644</v>
      </c>
      <c r="H263">
        <v>1.0496669999999999</v>
      </c>
      <c r="I263" s="3">
        <f t="shared" si="120"/>
        <v>0.13604428095427884</v>
      </c>
      <c r="J263" s="3">
        <f t="shared" si="121"/>
        <v>1.2769423517597644</v>
      </c>
    </row>
    <row r="264" spans="1:10" x14ac:dyDescent="0.35">
      <c r="A264">
        <v>1.049105</v>
      </c>
      <c r="B264" s="3">
        <f t="shared" si="117"/>
        <v>1.2088960461274483</v>
      </c>
      <c r="D264">
        <v>1.0485530000000001</v>
      </c>
      <c r="E264" s="3">
        <f t="shared" si="118"/>
        <v>-6.6906524431670417E-2</v>
      </c>
      <c r="F264" s="3">
        <f t="shared" si="119"/>
        <v>1.1419895216957781</v>
      </c>
      <c r="H264">
        <v>1.0485530000000001</v>
      </c>
      <c r="I264" s="3">
        <f t="shared" si="120"/>
        <v>-6.6906524431670417E-2</v>
      </c>
      <c r="J264" s="3">
        <f t="shared" si="121"/>
        <v>1.1419895216957781</v>
      </c>
    </row>
    <row r="265" spans="1:10" x14ac:dyDescent="0.35">
      <c r="A265">
        <v>1.04945</v>
      </c>
      <c r="B265" s="3">
        <f t="shared" si="117"/>
        <v>1.2506768818702325</v>
      </c>
      <c r="D265">
        <v>1.048883</v>
      </c>
      <c r="E265" s="3">
        <f t="shared" si="118"/>
        <v>-6.8680428657121581E-2</v>
      </c>
      <c r="F265" s="3">
        <f t="shared" si="119"/>
        <v>1.1819964532131109</v>
      </c>
      <c r="H265">
        <v>1.048883</v>
      </c>
      <c r="I265" s="3">
        <f t="shared" si="120"/>
        <v>-6.8680428657121581E-2</v>
      </c>
      <c r="J265" s="3">
        <f t="shared" si="121"/>
        <v>1.1819964532131109</v>
      </c>
    </row>
    <row r="266" spans="1:10" x14ac:dyDescent="0.35">
      <c r="A266">
        <v>1.0494669999999999</v>
      </c>
      <c r="B266" s="3">
        <f t="shared" si="117"/>
        <v>1.2527349375449257</v>
      </c>
      <c r="D266">
        <v>1.0533330000000001</v>
      </c>
      <c r="E266" s="3">
        <f t="shared" si="118"/>
        <v>0.46630074454048132</v>
      </c>
      <c r="F266" s="3">
        <f t="shared" si="119"/>
        <v>1.7190356820854074</v>
      </c>
      <c r="H266">
        <v>1.0522830000000001</v>
      </c>
      <c r="I266" s="3">
        <f t="shared" si="120"/>
        <v>0.33999305500673116</v>
      </c>
      <c r="J266" s="3">
        <f t="shared" si="121"/>
        <v>1.5927279925516569</v>
      </c>
    </row>
    <row r="267" spans="1:10" x14ac:dyDescent="0.35">
      <c r="A267">
        <v>1.0460259999999999</v>
      </c>
      <c r="B267" s="3">
        <f t="shared" si="117"/>
        <v>0.834796665500385</v>
      </c>
      <c r="D267">
        <v>1.0499449999999999</v>
      </c>
      <c r="E267" s="3">
        <f t="shared" si="118"/>
        <v>0.4757786732249743</v>
      </c>
      <c r="F267" s="3">
        <f t="shared" si="119"/>
        <v>1.3105753387253594</v>
      </c>
      <c r="H267">
        <v>1.048875</v>
      </c>
      <c r="I267" s="3">
        <f t="shared" si="120"/>
        <v>0.34623022045052448</v>
      </c>
      <c r="J267" s="3">
        <f t="shared" si="121"/>
        <v>1.1810268859509094</v>
      </c>
    </row>
    <row r="268" spans="1:10" x14ac:dyDescent="0.35">
      <c r="A268">
        <v>1.048011</v>
      </c>
      <c r="B268" s="3">
        <f t="shared" si="117"/>
        <v>1.0762264947171329</v>
      </c>
      <c r="D268">
        <v>1.0537700000000001</v>
      </c>
      <c r="E268" s="3">
        <f t="shared" si="118"/>
        <v>0.69530306478119919</v>
      </c>
      <c r="F268" s="3">
        <f t="shared" si="119"/>
        <v>1.7715295594983322</v>
      </c>
      <c r="H268">
        <v>1.0539000000000001</v>
      </c>
      <c r="I268" s="3">
        <f t="shared" si="120"/>
        <v>0.7109106909373466</v>
      </c>
      <c r="J268" s="3">
        <f t="shared" si="121"/>
        <v>1.78713718565448</v>
      </c>
    </row>
    <row r="269" spans="1:10" x14ac:dyDescent="0.35">
      <c r="A269">
        <v>1.044378</v>
      </c>
      <c r="B269" s="3">
        <f t="shared" si="117"/>
        <v>0.63365791415642025</v>
      </c>
      <c r="D269">
        <v>1.050314</v>
      </c>
      <c r="E269" s="3">
        <f t="shared" si="118"/>
        <v>0.72153227061259029</v>
      </c>
      <c r="F269" s="3">
        <f t="shared" si="119"/>
        <v>1.3551901847690104</v>
      </c>
      <c r="H269">
        <v>1.0502210000000001</v>
      </c>
      <c r="I269" s="3">
        <f t="shared" si="120"/>
        <v>0.71029083356711353</v>
      </c>
      <c r="J269" s="3">
        <f t="shared" si="121"/>
        <v>1.3439487477235339</v>
      </c>
    </row>
    <row r="270" spans="1:10" x14ac:dyDescent="0.35">
      <c r="A270">
        <v>1.0487249999999999</v>
      </c>
      <c r="B270" s="3">
        <f t="shared" si="117"/>
        <v>1.1628447608940657</v>
      </c>
      <c r="D270">
        <v>1.054481</v>
      </c>
      <c r="E270" s="3">
        <f t="shared" si="118"/>
        <v>0.69399947505094428</v>
      </c>
      <c r="F270" s="3">
        <f t="shared" si="119"/>
        <v>1.8568442359450099</v>
      </c>
      <c r="H270">
        <v>1.05321</v>
      </c>
      <c r="I270" s="3">
        <f t="shared" si="120"/>
        <v>0.54140790053992982</v>
      </c>
      <c r="J270" s="3">
        <f t="shared" si="121"/>
        <v>1.7042526614339955</v>
      </c>
    </row>
    <row r="271" spans="1:10" x14ac:dyDescent="0.35">
      <c r="A271">
        <v>1.044171</v>
      </c>
      <c r="B271" s="3">
        <f t="shared" si="117"/>
        <v>0.60834863709788989</v>
      </c>
      <c r="D271">
        <v>1.050197</v>
      </c>
      <c r="E271" s="3">
        <f t="shared" si="118"/>
        <v>0.73269877141846962</v>
      </c>
      <c r="F271" s="3">
        <f t="shared" si="119"/>
        <v>1.3410474085163597</v>
      </c>
      <c r="H271">
        <v>1.048503</v>
      </c>
      <c r="I271" s="3">
        <f t="shared" si="120"/>
        <v>0.52757703143297729</v>
      </c>
      <c r="J271" s="3">
        <f t="shared" si="121"/>
        <v>1.1359256685308674</v>
      </c>
    </row>
    <row r="272" spans="1:10" x14ac:dyDescent="0.35">
      <c r="A272">
        <v>1.045364</v>
      </c>
      <c r="B272" s="3">
        <f t="shared" si="117"/>
        <v>0.75407563330337368</v>
      </c>
      <c r="D272">
        <v>1.053633</v>
      </c>
      <c r="E272" s="3">
        <f t="shared" si="118"/>
        <v>1.0010017213203921</v>
      </c>
      <c r="F272" s="3">
        <f t="shared" si="119"/>
        <v>1.7550773546237657</v>
      </c>
      <c r="H272">
        <v>1.051555</v>
      </c>
      <c r="I272" s="3">
        <f t="shared" si="120"/>
        <v>0.75093095628394191</v>
      </c>
      <c r="J272" s="3">
        <f t="shared" si="121"/>
        <v>1.5050065895873157</v>
      </c>
    </row>
    <row r="273" spans="1:10" x14ac:dyDescent="0.35">
      <c r="A273">
        <v>1.0391490000000001</v>
      </c>
      <c r="B273" s="3">
        <f t="shared" si="117"/>
        <v>-8.7662078774724938E-3</v>
      </c>
      <c r="D273">
        <v>1.047709</v>
      </c>
      <c r="E273" s="3">
        <f t="shared" si="118"/>
        <v>1.0483203168717778</v>
      </c>
      <c r="F273" s="3">
        <f t="shared" si="119"/>
        <v>1.0395541089943054</v>
      </c>
      <c r="H273">
        <v>1.0450079999999999</v>
      </c>
      <c r="I273" s="3">
        <f t="shared" si="120"/>
        <v>0.71939066073328062</v>
      </c>
      <c r="J273" s="3">
        <f t="shared" si="121"/>
        <v>0.71062445285580811</v>
      </c>
    </row>
    <row r="274" spans="1:10" x14ac:dyDescent="0.35">
      <c r="A274">
        <v>1.0473920000000001</v>
      </c>
      <c r="B274" s="3">
        <f t="shared" si="117"/>
        <v>1.0010374976058016</v>
      </c>
      <c r="D274">
        <v>1.0531170000000001</v>
      </c>
      <c r="E274" s="3">
        <f t="shared" si="118"/>
        <v>0.69203546542335637</v>
      </c>
      <c r="F274" s="3">
        <f t="shared" si="119"/>
        <v>1.6930729630291579</v>
      </c>
      <c r="H274">
        <v>1.049318</v>
      </c>
      <c r="I274" s="3">
        <f t="shared" si="120"/>
        <v>0.23365691812095457</v>
      </c>
      <c r="J274" s="3">
        <f t="shared" si="121"/>
        <v>1.2346944157267559</v>
      </c>
    </row>
    <row r="275" spans="1:10" x14ac:dyDescent="0.35">
      <c r="A275">
        <v>1.0396369999999999</v>
      </c>
      <c r="B275" s="3">
        <f t="shared" si="117"/>
        <v>5.1461870547178351E-2</v>
      </c>
      <c r="D275">
        <v>1.045631</v>
      </c>
      <c r="E275" s="3">
        <f t="shared" si="118"/>
        <v>0.73518273152516078</v>
      </c>
      <c r="F275" s="3">
        <f t="shared" si="119"/>
        <v>0.78664460207233922</v>
      </c>
      <c r="H275">
        <v>1.04118</v>
      </c>
      <c r="I275" s="3">
        <f t="shared" si="120"/>
        <v>0.19006279787975161</v>
      </c>
      <c r="J275" s="3">
        <f t="shared" si="121"/>
        <v>0.24152466842692996</v>
      </c>
    </row>
    <row r="276" spans="1:10" x14ac:dyDescent="0.35">
      <c r="A276">
        <v>1.0493619999999999</v>
      </c>
      <c r="B276" s="3">
        <f t="shared" si="117"/>
        <v>1.2400223512069948</v>
      </c>
      <c r="D276">
        <v>1.0516829999999999</v>
      </c>
      <c r="E276" s="3">
        <f t="shared" si="118"/>
        <v>0.28041658110791295</v>
      </c>
      <c r="F276" s="3">
        <f t="shared" si="119"/>
        <v>1.5204389323149079</v>
      </c>
      <c r="H276">
        <v>1.0431429999999999</v>
      </c>
      <c r="I276" s="3">
        <f t="shared" si="120"/>
        <v>-0.75751303790272007</v>
      </c>
      <c r="J276" s="3">
        <f t="shared" si="121"/>
        <v>0.48250931330427482</v>
      </c>
    </row>
    <row r="277" spans="1:10" x14ac:dyDescent="0.35">
      <c r="A277">
        <v>1.040108</v>
      </c>
      <c r="B277" s="3">
        <f t="shared" si="117"/>
        <v>0.10953824270947334</v>
      </c>
      <c r="D277">
        <v>1.042538</v>
      </c>
      <c r="E277" s="3">
        <f t="shared" si="118"/>
        <v>0.29879593149289163</v>
      </c>
      <c r="F277" s="3">
        <f t="shared" si="119"/>
        <v>0.40833417420236495</v>
      </c>
      <c r="H277">
        <v>1.0333829999999999</v>
      </c>
      <c r="I277" s="3">
        <f t="shared" si="120"/>
        <v>-0.83424051145860634</v>
      </c>
      <c r="J277" s="3">
        <f t="shared" si="121"/>
        <v>-0.72470226874913302</v>
      </c>
    </row>
    <row r="278" spans="1:10" x14ac:dyDescent="0.35">
      <c r="A278">
        <v>1.047857</v>
      </c>
      <c r="B278" s="3">
        <f t="shared" si="117"/>
        <v>1.0575286479023349</v>
      </c>
      <c r="D278">
        <v>1.039032</v>
      </c>
      <c r="E278" s="3">
        <f t="shared" si="118"/>
        <v>-1.0807431923952082</v>
      </c>
      <c r="F278" s="3">
        <f t="shared" si="119"/>
        <v>-2.3214544492873281E-2</v>
      </c>
      <c r="H278">
        <v>1.0362610000000001</v>
      </c>
      <c r="I278" s="3">
        <f t="shared" si="120"/>
        <v>-1.4238878056235271</v>
      </c>
      <c r="J278" s="3">
        <f t="shared" si="121"/>
        <v>-0.36635915772119215</v>
      </c>
    </row>
    <row r="279" spans="1:10" x14ac:dyDescent="0.35">
      <c r="A279">
        <v>1.0429809999999999</v>
      </c>
      <c r="B279" s="3">
        <f t="shared" si="117"/>
        <v>0.46265597669026859</v>
      </c>
      <c r="D279">
        <v>1.0341880000000001</v>
      </c>
      <c r="E279" s="3">
        <f t="shared" si="118"/>
        <v>-1.0869258526113053</v>
      </c>
      <c r="F279" s="3">
        <f t="shared" si="119"/>
        <v>-0.62426987592103633</v>
      </c>
      <c r="H279">
        <v>1.031209</v>
      </c>
      <c r="I279" s="3">
        <f t="shared" si="120"/>
        <v>-1.459371626633954</v>
      </c>
      <c r="J279" s="3">
        <f t="shared" si="121"/>
        <v>-0.99671564994368544</v>
      </c>
    </row>
  </sheetData>
  <mergeCells count="11">
    <mergeCell ref="P32:T32"/>
    <mergeCell ref="D2:G2"/>
    <mergeCell ref="I2:L2"/>
    <mergeCell ref="N2:Q2"/>
    <mergeCell ref="S2:V2"/>
    <mergeCell ref="D16:G16"/>
    <mergeCell ref="H258:J258"/>
    <mergeCell ref="D258:F258"/>
    <mergeCell ref="A258:C258"/>
    <mergeCell ref="J32:N32"/>
    <mergeCell ref="D32:H32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84F0-CB95-4459-8893-CD088EEBE736}">
  <dimension ref="A1:AG110"/>
  <sheetViews>
    <sheetView workbookViewId="0">
      <selection activeCell="B6" sqref="B6:F6"/>
    </sheetView>
  </sheetViews>
  <sheetFormatPr defaultRowHeight="14.5" x14ac:dyDescent="0.35"/>
  <cols>
    <col min="7" max="12" width="6.6328125" customWidth="1"/>
    <col min="24" max="24" width="2.36328125" customWidth="1"/>
  </cols>
  <sheetData>
    <row r="1" spans="1:22" x14ac:dyDescent="0.35">
      <c r="B1" t="s">
        <v>146</v>
      </c>
      <c r="V1" s="6"/>
    </row>
    <row r="2" spans="1:22" x14ac:dyDescent="0.35">
      <c r="B2">
        <v>2489</v>
      </c>
    </row>
    <row r="3" spans="1:22" ht="15" thickBot="1" x14ac:dyDescent="0.4">
      <c r="B3" s="119" t="s">
        <v>73</v>
      </c>
      <c r="C3" s="119"/>
      <c r="D3" s="119"/>
      <c r="E3" s="119"/>
    </row>
    <row r="4" spans="1:22" ht="15" thickBot="1" x14ac:dyDescent="0.4">
      <c r="B4" t="s">
        <v>17</v>
      </c>
      <c r="C4" t="s">
        <v>18</v>
      </c>
      <c r="D4" t="s">
        <v>19</v>
      </c>
      <c r="E4" t="s">
        <v>20</v>
      </c>
      <c r="F4" t="s">
        <v>21</v>
      </c>
      <c r="H4" t="s">
        <v>75</v>
      </c>
      <c r="L4" s="103" t="s">
        <v>147</v>
      </c>
      <c r="M4" s="104"/>
      <c r="N4" s="104"/>
      <c r="O4" s="104"/>
      <c r="P4" s="104"/>
      <c r="Q4" s="105"/>
    </row>
    <row r="5" spans="1:22" x14ac:dyDescent="0.35">
      <c r="B5" s="58">
        <v>19.899999999999999</v>
      </c>
      <c r="C5" s="58">
        <v>16.899999999999999</v>
      </c>
      <c r="D5" s="58">
        <v>21.9</v>
      </c>
      <c r="E5" s="58">
        <v>25.8</v>
      </c>
      <c r="F5" s="58">
        <v>25.6</v>
      </c>
      <c r="G5" t="s">
        <v>148</v>
      </c>
      <c r="L5" s="74"/>
      <c r="M5" s="73"/>
      <c r="N5" s="73"/>
      <c r="O5" s="73"/>
      <c r="P5" s="73"/>
      <c r="Q5" s="75"/>
    </row>
    <row r="6" spans="1:22" x14ac:dyDescent="0.35">
      <c r="A6">
        <v>1</v>
      </c>
      <c r="B6" s="58">
        <v>19.899999999999999</v>
      </c>
      <c r="C6" s="58">
        <v>16.899999999999999</v>
      </c>
      <c r="D6" s="58">
        <v>21.9</v>
      </c>
      <c r="E6" s="58">
        <v>25.8</v>
      </c>
      <c r="F6" s="58">
        <v>25.6</v>
      </c>
      <c r="G6" t="s">
        <v>149</v>
      </c>
      <c r="L6" s="7">
        <f t="shared" ref="L6:L26" si="0">A39</f>
        <v>1</v>
      </c>
      <c r="M6">
        <f t="shared" ref="M6:N26" si="1">MROUND(B39,3.75)</f>
        <v>105</v>
      </c>
      <c r="N6">
        <f t="shared" si="1"/>
        <v>78.75</v>
      </c>
      <c r="P6">
        <f t="shared" ref="P6:Q26" si="2">MROUND(E39,3.75)</f>
        <v>90</v>
      </c>
      <c r="Q6" s="9">
        <f t="shared" si="2"/>
        <v>78.75</v>
      </c>
    </row>
    <row r="7" spans="1:22" x14ac:dyDescent="0.35">
      <c r="A7">
        <v>3</v>
      </c>
      <c r="B7" s="60">
        <f t="shared" ref="B7:F10" si="3">IF(ISNUMBER($A7),($A7-$A6+1)*1.3*B$5/$B$2,0)</f>
        <v>3.1181197267979108E-2</v>
      </c>
      <c r="C7" s="60">
        <f t="shared" si="3"/>
        <v>2.6480514262756126E-2</v>
      </c>
      <c r="D7" s="60">
        <f t="shared" si="3"/>
        <v>3.4314985938127762E-2</v>
      </c>
      <c r="E7" s="60">
        <f t="shared" si="3"/>
        <v>4.0425873844917644E-2</v>
      </c>
      <c r="F7" s="60">
        <f t="shared" si="3"/>
        <v>4.0112494977902778E-2</v>
      </c>
      <c r="H7" s="61">
        <f>SUM(B7:F7)</f>
        <v>0.17251506629168342</v>
      </c>
      <c r="L7" s="7">
        <f t="shared" si="0"/>
        <v>3</v>
      </c>
      <c r="M7">
        <f t="shared" si="1"/>
        <v>97.5</v>
      </c>
      <c r="N7">
        <f t="shared" si="1"/>
        <v>75</v>
      </c>
      <c r="P7">
        <f t="shared" si="2"/>
        <v>86.25</v>
      </c>
      <c r="Q7" s="9">
        <f t="shared" si="2"/>
        <v>75</v>
      </c>
    </row>
    <row r="8" spans="1:22" x14ac:dyDescent="0.35">
      <c r="A8">
        <v>10</v>
      </c>
      <c r="B8" s="60">
        <f t="shared" si="3"/>
        <v>8.3149859381277613E-2</v>
      </c>
      <c r="C8" s="60">
        <f t="shared" si="3"/>
        <v>7.0614704700682998E-2</v>
      </c>
      <c r="D8" s="60">
        <f t="shared" si="3"/>
        <v>9.1506629168340695E-2</v>
      </c>
      <c r="E8" s="60">
        <f t="shared" si="3"/>
        <v>0.1078023302531137</v>
      </c>
      <c r="F8" s="60">
        <f t="shared" si="3"/>
        <v>0.10696665327440739</v>
      </c>
      <c r="H8" s="61">
        <f t="shared" ref="H8:H26" si="4">SUM(B8:F8)</f>
        <v>0.46004017677782238</v>
      </c>
      <c r="L8" s="7">
        <f t="shared" si="0"/>
        <v>10</v>
      </c>
      <c r="M8">
        <f t="shared" si="1"/>
        <v>97.5</v>
      </c>
      <c r="N8">
        <f t="shared" si="1"/>
        <v>75</v>
      </c>
      <c r="P8">
        <f t="shared" si="2"/>
        <v>86.25</v>
      </c>
      <c r="Q8" s="9">
        <f t="shared" si="2"/>
        <v>75</v>
      </c>
    </row>
    <row r="9" spans="1:22" x14ac:dyDescent="0.35">
      <c r="A9">
        <v>20</v>
      </c>
      <c r="B9" s="60">
        <f t="shared" si="3"/>
        <v>0.11433105664925673</v>
      </c>
      <c r="C9" s="60">
        <f t="shared" si="3"/>
        <v>9.7095218963439131E-2</v>
      </c>
      <c r="D9" s="60">
        <f t="shared" si="3"/>
        <v>0.12582161510646847</v>
      </c>
      <c r="E9" s="60">
        <f t="shared" si="3"/>
        <v>0.14822820409803136</v>
      </c>
      <c r="F9" s="60">
        <f t="shared" si="3"/>
        <v>0.14707914825231019</v>
      </c>
      <c r="H9" s="61">
        <f t="shared" si="4"/>
        <v>0.63255524306950583</v>
      </c>
      <c r="L9" s="7">
        <f t="shared" si="0"/>
        <v>20</v>
      </c>
      <c r="M9">
        <f t="shared" si="1"/>
        <v>90</v>
      </c>
      <c r="N9">
        <f t="shared" si="1"/>
        <v>75</v>
      </c>
      <c r="P9">
        <f t="shared" si="2"/>
        <v>86.25</v>
      </c>
      <c r="Q9" s="9">
        <f t="shared" si="2"/>
        <v>78.75</v>
      </c>
    </row>
    <row r="10" spans="1:22" x14ac:dyDescent="0.35">
      <c r="A10">
        <v>30</v>
      </c>
      <c r="B10" s="60">
        <f t="shared" si="3"/>
        <v>0.11433105664925673</v>
      </c>
      <c r="C10" s="60">
        <f t="shared" si="3"/>
        <v>9.7095218963439131E-2</v>
      </c>
      <c r="D10" s="60">
        <f t="shared" si="3"/>
        <v>0.12582161510646847</v>
      </c>
      <c r="E10" s="60">
        <f t="shared" si="3"/>
        <v>0.14822820409803136</v>
      </c>
      <c r="F10" s="60">
        <f t="shared" si="3"/>
        <v>0.14707914825231019</v>
      </c>
      <c r="H10" s="61">
        <f t="shared" si="4"/>
        <v>0.63255524306950583</v>
      </c>
      <c r="L10" s="7">
        <f t="shared" si="0"/>
        <v>30</v>
      </c>
      <c r="M10">
        <f t="shared" si="1"/>
        <v>90</v>
      </c>
      <c r="N10">
        <f t="shared" si="1"/>
        <v>78.75</v>
      </c>
      <c r="P10">
        <f t="shared" si="2"/>
        <v>86.25</v>
      </c>
      <c r="Q10" s="9">
        <f t="shared" si="2"/>
        <v>78.75</v>
      </c>
    </row>
    <row r="11" spans="1:22" x14ac:dyDescent="0.35">
      <c r="A11">
        <v>40</v>
      </c>
      <c r="B11" s="60">
        <f t="shared" ref="B11:F26" si="5">IF(ISNUMBER($A11),($A11-$A10)*1.3*B$6/$B$2,0)</f>
        <v>0.10393732422659702</v>
      </c>
      <c r="C11" s="60">
        <f t="shared" si="5"/>
        <v>8.8268380875853758E-2</v>
      </c>
      <c r="D11" s="60">
        <f t="shared" si="5"/>
        <v>0.11438328646042586</v>
      </c>
      <c r="E11" s="60">
        <f t="shared" si="5"/>
        <v>0.13475291281639215</v>
      </c>
      <c r="F11" s="60">
        <f t="shared" si="5"/>
        <v>0.13370831659300925</v>
      </c>
      <c r="H11" s="61">
        <f t="shared" si="4"/>
        <v>0.57505022097227809</v>
      </c>
      <c r="L11" s="7">
        <f t="shared" si="0"/>
        <v>40</v>
      </c>
      <c r="M11">
        <f t="shared" si="1"/>
        <v>90</v>
      </c>
      <c r="N11">
        <f t="shared" si="1"/>
        <v>78.75</v>
      </c>
      <c r="P11">
        <f t="shared" si="2"/>
        <v>82.5</v>
      </c>
      <c r="Q11" s="9">
        <f t="shared" si="2"/>
        <v>82.5</v>
      </c>
    </row>
    <row r="12" spans="1:22" x14ac:dyDescent="0.35">
      <c r="A12">
        <v>50</v>
      </c>
      <c r="B12" s="60">
        <f t="shared" si="5"/>
        <v>0.10393732422659702</v>
      </c>
      <c r="C12" s="60">
        <f t="shared" si="5"/>
        <v>8.8268380875853758E-2</v>
      </c>
      <c r="D12" s="60">
        <f t="shared" si="5"/>
        <v>0.11438328646042586</v>
      </c>
      <c r="E12" s="60">
        <f t="shared" si="5"/>
        <v>0.13475291281639215</v>
      </c>
      <c r="F12" s="60">
        <f t="shared" si="5"/>
        <v>0.13370831659300925</v>
      </c>
      <c r="H12" s="61">
        <f t="shared" si="4"/>
        <v>0.57505022097227809</v>
      </c>
      <c r="L12" s="7">
        <f t="shared" si="0"/>
        <v>50</v>
      </c>
      <c r="M12">
        <f t="shared" si="1"/>
        <v>93.75</v>
      </c>
      <c r="N12">
        <f t="shared" si="1"/>
        <v>82.5</v>
      </c>
      <c r="P12">
        <f t="shared" si="2"/>
        <v>82.5</v>
      </c>
      <c r="Q12" s="9">
        <f t="shared" si="2"/>
        <v>75</v>
      </c>
    </row>
    <row r="13" spans="1:22" x14ac:dyDescent="0.35">
      <c r="A13">
        <v>60</v>
      </c>
      <c r="B13" s="60">
        <f t="shared" si="5"/>
        <v>0.10393732422659702</v>
      </c>
      <c r="C13" s="60">
        <f t="shared" si="5"/>
        <v>8.8268380875853758E-2</v>
      </c>
      <c r="D13" s="60">
        <f t="shared" si="5"/>
        <v>0.11438328646042586</v>
      </c>
      <c r="E13" s="60">
        <f t="shared" si="5"/>
        <v>0.13475291281639215</v>
      </c>
      <c r="F13" s="60">
        <f t="shared" si="5"/>
        <v>0.13370831659300925</v>
      </c>
      <c r="H13" s="61">
        <f t="shared" si="4"/>
        <v>0.57505022097227809</v>
      </c>
      <c r="L13" s="7">
        <f t="shared" si="0"/>
        <v>60</v>
      </c>
      <c r="M13">
        <f t="shared" si="1"/>
        <v>97.5</v>
      </c>
      <c r="N13">
        <f t="shared" si="1"/>
        <v>71.25</v>
      </c>
      <c r="P13">
        <f t="shared" si="2"/>
        <v>90</v>
      </c>
      <c r="Q13" s="9">
        <f t="shared" si="2"/>
        <v>78.75</v>
      </c>
    </row>
    <row r="14" spans="1:22" x14ac:dyDescent="0.35">
      <c r="A14">
        <v>65</v>
      </c>
      <c r="B14" s="60">
        <f t="shared" si="5"/>
        <v>5.1968662113298508E-2</v>
      </c>
      <c r="C14" s="60">
        <f t="shared" si="5"/>
        <v>4.4134190437926879E-2</v>
      </c>
      <c r="D14" s="60">
        <f t="shared" si="5"/>
        <v>5.7191643230212932E-2</v>
      </c>
      <c r="E14" s="60">
        <f t="shared" si="5"/>
        <v>6.7376456408196075E-2</v>
      </c>
      <c r="F14" s="60">
        <f t="shared" si="5"/>
        <v>6.6854158296504623E-2</v>
      </c>
      <c r="H14" s="61">
        <f t="shared" si="4"/>
        <v>0.28752511048613905</v>
      </c>
      <c r="L14" s="7">
        <f t="shared" si="0"/>
        <v>65</v>
      </c>
      <c r="M14">
        <f t="shared" si="1"/>
        <v>105</v>
      </c>
      <c r="N14">
        <f t="shared" si="1"/>
        <v>71.25</v>
      </c>
      <c r="P14">
        <f t="shared" si="2"/>
        <v>97.5</v>
      </c>
      <c r="Q14" s="9">
        <f t="shared" si="2"/>
        <v>86.25</v>
      </c>
    </row>
    <row r="15" spans="1:22" x14ac:dyDescent="0.35">
      <c r="B15" s="60">
        <f t="shared" si="5"/>
        <v>0</v>
      </c>
      <c r="C15" s="60">
        <f t="shared" si="5"/>
        <v>0</v>
      </c>
      <c r="D15" s="60">
        <f t="shared" si="5"/>
        <v>0</v>
      </c>
      <c r="E15" s="60">
        <f t="shared" si="5"/>
        <v>0</v>
      </c>
      <c r="F15" s="60">
        <f t="shared" si="5"/>
        <v>0</v>
      </c>
      <c r="H15" s="61">
        <f t="shared" si="4"/>
        <v>0</v>
      </c>
      <c r="L15" s="7">
        <f t="shared" si="0"/>
        <v>0</v>
      </c>
      <c r="M15">
        <f t="shared" si="1"/>
        <v>105</v>
      </c>
      <c r="N15">
        <f t="shared" si="1"/>
        <v>71.25</v>
      </c>
      <c r="P15">
        <f t="shared" si="2"/>
        <v>97.5</v>
      </c>
      <c r="Q15" s="9">
        <f t="shared" si="2"/>
        <v>86.25</v>
      </c>
    </row>
    <row r="16" spans="1:22" x14ac:dyDescent="0.35">
      <c r="B16" s="60">
        <f t="shared" si="5"/>
        <v>0</v>
      </c>
      <c r="C16" s="60">
        <f t="shared" si="5"/>
        <v>0</v>
      </c>
      <c r="D16" s="60">
        <f t="shared" si="5"/>
        <v>0</v>
      </c>
      <c r="E16" s="60">
        <f t="shared" si="5"/>
        <v>0</v>
      </c>
      <c r="F16" s="60">
        <f t="shared" si="5"/>
        <v>0</v>
      </c>
      <c r="H16" s="61">
        <f t="shared" si="4"/>
        <v>0</v>
      </c>
      <c r="L16" s="7">
        <f t="shared" si="0"/>
        <v>0</v>
      </c>
      <c r="M16">
        <f t="shared" si="1"/>
        <v>105</v>
      </c>
      <c r="N16">
        <f t="shared" si="1"/>
        <v>71.25</v>
      </c>
      <c r="P16">
        <f t="shared" si="2"/>
        <v>97.5</v>
      </c>
      <c r="Q16" s="9">
        <f t="shared" si="2"/>
        <v>86.25</v>
      </c>
    </row>
    <row r="17" spans="2:17" x14ac:dyDescent="0.35">
      <c r="B17" s="60">
        <f t="shared" si="5"/>
        <v>0</v>
      </c>
      <c r="C17" s="60">
        <f t="shared" si="5"/>
        <v>0</v>
      </c>
      <c r="D17" s="60">
        <f t="shared" si="5"/>
        <v>0</v>
      </c>
      <c r="E17" s="60">
        <f t="shared" si="5"/>
        <v>0</v>
      </c>
      <c r="F17" s="60">
        <f t="shared" si="5"/>
        <v>0</v>
      </c>
      <c r="H17" s="61">
        <f t="shared" si="4"/>
        <v>0</v>
      </c>
      <c r="L17" s="7">
        <f t="shared" si="0"/>
        <v>0</v>
      </c>
      <c r="M17">
        <f t="shared" si="1"/>
        <v>105</v>
      </c>
      <c r="N17">
        <f t="shared" si="1"/>
        <v>71.25</v>
      </c>
      <c r="P17">
        <f t="shared" si="2"/>
        <v>97.5</v>
      </c>
      <c r="Q17" s="9">
        <f t="shared" si="2"/>
        <v>86.25</v>
      </c>
    </row>
    <row r="18" spans="2:17" x14ac:dyDescent="0.35">
      <c r="B18" s="60">
        <f t="shared" si="5"/>
        <v>0</v>
      </c>
      <c r="C18" s="60">
        <f t="shared" si="5"/>
        <v>0</v>
      </c>
      <c r="D18" s="60">
        <f t="shared" si="5"/>
        <v>0</v>
      </c>
      <c r="E18" s="60">
        <f t="shared" si="5"/>
        <v>0</v>
      </c>
      <c r="F18" s="60">
        <f t="shared" si="5"/>
        <v>0</v>
      </c>
      <c r="H18" s="61">
        <f t="shared" si="4"/>
        <v>0</v>
      </c>
      <c r="L18" s="7">
        <f t="shared" si="0"/>
        <v>0</v>
      </c>
      <c r="M18">
        <f t="shared" si="1"/>
        <v>105</v>
      </c>
      <c r="N18">
        <f t="shared" si="1"/>
        <v>71.25</v>
      </c>
      <c r="P18">
        <f t="shared" si="2"/>
        <v>97.5</v>
      </c>
      <c r="Q18" s="9">
        <f t="shared" si="2"/>
        <v>86.25</v>
      </c>
    </row>
    <row r="19" spans="2:17" x14ac:dyDescent="0.35">
      <c r="B19" s="60">
        <f t="shared" si="5"/>
        <v>0</v>
      </c>
      <c r="C19" s="60">
        <f t="shared" si="5"/>
        <v>0</v>
      </c>
      <c r="D19" s="60">
        <f t="shared" si="5"/>
        <v>0</v>
      </c>
      <c r="E19" s="60">
        <f t="shared" si="5"/>
        <v>0</v>
      </c>
      <c r="F19" s="60">
        <f t="shared" si="5"/>
        <v>0</v>
      </c>
      <c r="H19" s="61">
        <f t="shared" si="4"/>
        <v>0</v>
      </c>
      <c r="L19" s="7">
        <f t="shared" si="0"/>
        <v>0</v>
      </c>
      <c r="M19">
        <f t="shared" si="1"/>
        <v>105</v>
      </c>
      <c r="N19">
        <f t="shared" si="1"/>
        <v>71.25</v>
      </c>
      <c r="P19">
        <f t="shared" si="2"/>
        <v>97.5</v>
      </c>
      <c r="Q19" s="9">
        <f t="shared" si="2"/>
        <v>86.25</v>
      </c>
    </row>
    <row r="20" spans="2:17" x14ac:dyDescent="0.35">
      <c r="B20" s="60">
        <f t="shared" si="5"/>
        <v>0</v>
      </c>
      <c r="C20" s="60">
        <f t="shared" si="5"/>
        <v>0</v>
      </c>
      <c r="D20" s="60">
        <f t="shared" si="5"/>
        <v>0</v>
      </c>
      <c r="E20" s="60">
        <f t="shared" si="5"/>
        <v>0</v>
      </c>
      <c r="F20" s="60">
        <f t="shared" si="5"/>
        <v>0</v>
      </c>
      <c r="H20" s="61">
        <f t="shared" si="4"/>
        <v>0</v>
      </c>
      <c r="L20" s="7">
        <f t="shared" si="0"/>
        <v>0</v>
      </c>
      <c r="M20">
        <f t="shared" si="1"/>
        <v>105</v>
      </c>
      <c r="N20">
        <f t="shared" si="1"/>
        <v>71.25</v>
      </c>
      <c r="P20">
        <f t="shared" si="2"/>
        <v>97.5</v>
      </c>
      <c r="Q20" s="9">
        <f t="shared" si="2"/>
        <v>86.25</v>
      </c>
    </row>
    <row r="21" spans="2:17" x14ac:dyDescent="0.35">
      <c r="B21" s="60">
        <f t="shared" si="5"/>
        <v>0</v>
      </c>
      <c r="C21" s="60">
        <f t="shared" si="5"/>
        <v>0</v>
      </c>
      <c r="D21" s="60">
        <f t="shared" si="5"/>
        <v>0</v>
      </c>
      <c r="E21" s="60">
        <f t="shared" si="5"/>
        <v>0</v>
      </c>
      <c r="F21" s="60">
        <f t="shared" si="5"/>
        <v>0</v>
      </c>
      <c r="H21" s="61">
        <f t="shared" si="4"/>
        <v>0</v>
      </c>
      <c r="L21" s="7">
        <f t="shared" si="0"/>
        <v>0</v>
      </c>
      <c r="M21">
        <f t="shared" si="1"/>
        <v>105</v>
      </c>
      <c r="N21">
        <f t="shared" si="1"/>
        <v>71.25</v>
      </c>
      <c r="P21">
        <f t="shared" si="2"/>
        <v>97.5</v>
      </c>
      <c r="Q21" s="9">
        <f t="shared" si="2"/>
        <v>86.25</v>
      </c>
    </row>
    <row r="22" spans="2:17" x14ac:dyDescent="0.35">
      <c r="B22" s="60">
        <f t="shared" si="5"/>
        <v>0</v>
      </c>
      <c r="C22" s="60">
        <f t="shared" si="5"/>
        <v>0</v>
      </c>
      <c r="D22" s="60">
        <f t="shared" si="5"/>
        <v>0</v>
      </c>
      <c r="E22" s="60">
        <f t="shared" si="5"/>
        <v>0</v>
      </c>
      <c r="F22" s="60">
        <f t="shared" si="5"/>
        <v>0</v>
      </c>
      <c r="H22" s="61">
        <f t="shared" si="4"/>
        <v>0</v>
      </c>
      <c r="L22" s="7">
        <f t="shared" si="0"/>
        <v>0</v>
      </c>
      <c r="M22">
        <f t="shared" si="1"/>
        <v>105</v>
      </c>
      <c r="N22">
        <f t="shared" si="1"/>
        <v>71.25</v>
      </c>
      <c r="P22">
        <f t="shared" si="2"/>
        <v>97.5</v>
      </c>
      <c r="Q22" s="9">
        <f t="shared" si="2"/>
        <v>86.25</v>
      </c>
    </row>
    <row r="23" spans="2:17" x14ac:dyDescent="0.35">
      <c r="B23" s="60">
        <f t="shared" si="5"/>
        <v>0</v>
      </c>
      <c r="C23" s="60">
        <f t="shared" si="5"/>
        <v>0</v>
      </c>
      <c r="D23" s="60">
        <f t="shared" si="5"/>
        <v>0</v>
      </c>
      <c r="E23" s="60">
        <f t="shared" si="5"/>
        <v>0</v>
      </c>
      <c r="F23" s="60">
        <f t="shared" si="5"/>
        <v>0</v>
      </c>
      <c r="H23" s="61">
        <f t="shared" si="4"/>
        <v>0</v>
      </c>
      <c r="L23" s="7">
        <f t="shared" si="0"/>
        <v>0</v>
      </c>
      <c r="M23">
        <f t="shared" si="1"/>
        <v>105</v>
      </c>
      <c r="N23">
        <f t="shared" si="1"/>
        <v>71.25</v>
      </c>
      <c r="P23">
        <f t="shared" si="2"/>
        <v>97.5</v>
      </c>
      <c r="Q23" s="9">
        <f t="shared" si="2"/>
        <v>86.25</v>
      </c>
    </row>
    <row r="24" spans="2:17" x14ac:dyDescent="0.35">
      <c r="B24" s="60">
        <f t="shared" si="5"/>
        <v>0</v>
      </c>
      <c r="C24" s="60">
        <f t="shared" si="5"/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H24" s="61">
        <f t="shared" si="4"/>
        <v>0</v>
      </c>
      <c r="L24" s="7">
        <f t="shared" si="0"/>
        <v>0</v>
      </c>
      <c r="M24">
        <f t="shared" si="1"/>
        <v>105</v>
      </c>
      <c r="N24">
        <f t="shared" si="1"/>
        <v>71.25</v>
      </c>
      <c r="P24">
        <f t="shared" si="2"/>
        <v>97.5</v>
      </c>
      <c r="Q24" s="9">
        <f t="shared" si="2"/>
        <v>86.25</v>
      </c>
    </row>
    <row r="25" spans="2:17" x14ac:dyDescent="0.35">
      <c r="B25" s="60">
        <f t="shared" si="5"/>
        <v>0</v>
      </c>
      <c r="C25" s="60">
        <f t="shared" si="5"/>
        <v>0</v>
      </c>
      <c r="D25" s="60">
        <f t="shared" si="5"/>
        <v>0</v>
      </c>
      <c r="E25" s="60">
        <f t="shared" si="5"/>
        <v>0</v>
      </c>
      <c r="F25" s="60">
        <f t="shared" si="5"/>
        <v>0</v>
      </c>
      <c r="H25" s="61">
        <f t="shared" si="4"/>
        <v>0</v>
      </c>
      <c r="L25" s="7">
        <f t="shared" si="0"/>
        <v>0</v>
      </c>
      <c r="M25">
        <f t="shared" si="1"/>
        <v>105</v>
      </c>
      <c r="N25">
        <f t="shared" si="1"/>
        <v>71.25</v>
      </c>
      <c r="P25">
        <f t="shared" si="2"/>
        <v>97.5</v>
      </c>
      <c r="Q25" s="9">
        <f t="shared" si="2"/>
        <v>86.25</v>
      </c>
    </row>
    <row r="26" spans="2:17" ht="15" thickBot="1" x14ac:dyDescent="0.4">
      <c r="B26" s="60">
        <f t="shared" si="5"/>
        <v>0</v>
      </c>
      <c r="C26" s="60">
        <f t="shared" si="5"/>
        <v>0</v>
      </c>
      <c r="D26" s="60">
        <f t="shared" si="5"/>
        <v>0</v>
      </c>
      <c r="E26" s="60">
        <f t="shared" si="5"/>
        <v>0</v>
      </c>
      <c r="F26" s="60">
        <f t="shared" si="5"/>
        <v>0</v>
      </c>
      <c r="H26" s="61">
        <f t="shared" si="4"/>
        <v>0</v>
      </c>
      <c r="L26" s="76">
        <f t="shared" si="0"/>
        <v>0</v>
      </c>
      <c r="M26" s="14">
        <f t="shared" si="1"/>
        <v>105</v>
      </c>
      <c r="N26" s="14">
        <f t="shared" si="1"/>
        <v>71.25</v>
      </c>
      <c r="O26" s="14"/>
      <c r="P26" s="14">
        <f t="shared" si="2"/>
        <v>97.5</v>
      </c>
      <c r="Q26" s="77">
        <f t="shared" si="2"/>
        <v>86.25</v>
      </c>
    </row>
    <row r="27" spans="2:17" x14ac:dyDescent="0.35">
      <c r="B27" t="s">
        <v>74</v>
      </c>
      <c r="H27" s="59"/>
    </row>
    <row r="28" spans="2:17" x14ac:dyDescent="0.35">
      <c r="H28" s="61">
        <f>SUM(H7:H14)</f>
        <v>3.91034150261149</v>
      </c>
    </row>
    <row r="29" spans="2:17" x14ac:dyDescent="0.35">
      <c r="J29" t="s">
        <v>150</v>
      </c>
    </row>
    <row r="31" spans="2:17" x14ac:dyDescent="0.35">
      <c r="B31" t="s">
        <v>151</v>
      </c>
      <c r="C31" t="s">
        <v>152</v>
      </c>
      <c r="D31" t="s">
        <v>153</v>
      </c>
      <c r="E31" t="s">
        <v>154</v>
      </c>
      <c r="F31" t="s">
        <v>155</v>
      </c>
      <c r="G31" t="s">
        <v>156</v>
      </c>
      <c r="J31">
        <v>1</v>
      </c>
      <c r="K31">
        <v>2</v>
      </c>
      <c r="L31">
        <v>3</v>
      </c>
      <c r="M31">
        <v>4</v>
      </c>
      <c r="N31">
        <v>5</v>
      </c>
      <c r="O31">
        <v>6</v>
      </c>
    </row>
    <row r="32" spans="2:17" x14ac:dyDescent="0.35">
      <c r="B32" t="s">
        <v>157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I32" t="s">
        <v>17</v>
      </c>
      <c r="J32" s="78">
        <v>0.14000000000000001</v>
      </c>
      <c r="K32" s="78">
        <v>0.16</v>
      </c>
      <c r="L32" s="78">
        <v>0.17</v>
      </c>
      <c r="M32" s="78">
        <v>0.16</v>
      </c>
      <c r="N32" s="78">
        <v>0.18</v>
      </c>
      <c r="O32" s="78">
        <v>0.16</v>
      </c>
    </row>
    <row r="33" spans="1:33" x14ac:dyDescent="0.35">
      <c r="B33" t="s">
        <v>163</v>
      </c>
      <c r="C33" t="s">
        <v>164</v>
      </c>
      <c r="D33" t="s">
        <v>165</v>
      </c>
      <c r="E33" t="s">
        <v>166</v>
      </c>
      <c r="F33" t="s">
        <v>167</v>
      </c>
      <c r="I33" t="s">
        <v>18</v>
      </c>
      <c r="J33" s="79">
        <v>0.16</v>
      </c>
      <c r="K33" s="79">
        <v>0.17</v>
      </c>
      <c r="L33" s="79">
        <v>0.19</v>
      </c>
      <c r="M33" s="79">
        <v>0.19</v>
      </c>
      <c r="N33" s="79">
        <v>0.21</v>
      </c>
      <c r="O33" s="79">
        <v>0.2</v>
      </c>
    </row>
    <row r="34" spans="1:33" x14ac:dyDescent="0.35">
      <c r="B34" t="s">
        <v>168</v>
      </c>
      <c r="C34" t="s">
        <v>169</v>
      </c>
      <c r="D34" t="s">
        <v>170</v>
      </c>
      <c r="E34" t="s">
        <v>171</v>
      </c>
      <c r="F34" t="s">
        <v>172</v>
      </c>
      <c r="I34" t="s">
        <v>20</v>
      </c>
      <c r="J34" s="80">
        <v>0.18</v>
      </c>
      <c r="K34" s="80">
        <v>0.21</v>
      </c>
      <c r="L34" s="80">
        <v>0.23</v>
      </c>
      <c r="M34" s="80" t="s">
        <v>173</v>
      </c>
      <c r="N34" s="80">
        <v>0.25</v>
      </c>
      <c r="O34" s="80">
        <v>0.24</v>
      </c>
    </row>
    <row r="35" spans="1:33" x14ac:dyDescent="0.35">
      <c r="I35" t="s">
        <v>21</v>
      </c>
      <c r="J35" s="81">
        <v>0.17</v>
      </c>
      <c r="K35" s="81">
        <v>0.2</v>
      </c>
      <c r="L35" s="81">
        <v>0.23</v>
      </c>
      <c r="M35" s="81" t="s">
        <v>173</v>
      </c>
      <c r="N35" s="81">
        <v>0.26</v>
      </c>
      <c r="O35" s="81">
        <v>0.27</v>
      </c>
    </row>
    <row r="36" spans="1:33" ht="15" thickBot="1" x14ac:dyDescent="0.4">
      <c r="F36" s="9"/>
      <c r="H36" s="70">
        <f>B6/SUM($B$6:$F$6)</f>
        <v>0.18074477747502271</v>
      </c>
      <c r="I36" s="70">
        <f>C6/SUM($B$6:$F$6)</f>
        <v>0.15349682107175294</v>
      </c>
      <c r="J36" s="70">
        <f>D6/SUM($B$6:$F$6)</f>
        <v>0.1989100817438692</v>
      </c>
      <c r="K36" s="70">
        <f>E6/SUM($B$6:$F$6)</f>
        <v>0.23433242506811991</v>
      </c>
      <c r="L36" s="70">
        <f>F6/SUM($B$6:$F$6)</f>
        <v>0.23251589464123526</v>
      </c>
    </row>
    <row r="37" spans="1:33" ht="15" thickBot="1" x14ac:dyDescent="0.4">
      <c r="A37" s="103" t="s">
        <v>98</v>
      </c>
      <c r="B37" s="104"/>
      <c r="C37" s="104"/>
      <c r="D37" s="104"/>
      <c r="E37" s="104"/>
      <c r="F37" s="105"/>
      <c r="G37" s="73"/>
      <c r="L37" s="73" t="s">
        <v>99</v>
      </c>
      <c r="M37" s="73"/>
      <c r="N37" s="73"/>
      <c r="O37" s="73"/>
      <c r="P37" s="73"/>
      <c r="Q37" s="73" t="s">
        <v>100</v>
      </c>
      <c r="R37" s="73"/>
      <c r="S37" s="73"/>
      <c r="T37" s="73"/>
      <c r="U37" s="73"/>
      <c r="V37" s="73"/>
      <c r="X37" t="s">
        <v>101</v>
      </c>
    </row>
    <row r="38" spans="1:33" x14ac:dyDescent="0.35">
      <c r="A38" s="7"/>
      <c r="B38" t="s">
        <v>17</v>
      </c>
      <c r="C38" t="s">
        <v>18</v>
      </c>
      <c r="D38" t="s">
        <v>19</v>
      </c>
      <c r="E38" t="s">
        <v>20</v>
      </c>
      <c r="F38" s="9" t="s">
        <v>21</v>
      </c>
      <c r="G38" t="s">
        <v>174</v>
      </c>
      <c r="H38" t="s">
        <v>174</v>
      </c>
      <c r="I38" t="s">
        <v>174</v>
      </c>
      <c r="J38" t="s">
        <v>174</v>
      </c>
      <c r="K38" t="s">
        <v>174</v>
      </c>
      <c r="L38" t="s">
        <v>174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S38" t="s">
        <v>17</v>
      </c>
      <c r="T38" t="s">
        <v>18</v>
      </c>
      <c r="U38" t="s">
        <v>19</v>
      </c>
      <c r="V38" t="s">
        <v>20</v>
      </c>
      <c r="W38" t="s">
        <v>21</v>
      </c>
      <c r="Z38" s="82" t="s">
        <v>175</v>
      </c>
    </row>
    <row r="39" spans="1:33" x14ac:dyDescent="0.35">
      <c r="A39" s="7">
        <f t="shared" ref="A39:A59" si="6">A6</f>
        <v>1</v>
      </c>
      <c r="B39" s="58">
        <f>'[1]Ph. 4'!C53</f>
        <v>105</v>
      </c>
      <c r="C39" s="58">
        <f>'[1]Ph. 4'!D53</f>
        <v>78.75</v>
      </c>
      <c r="D39" s="58"/>
      <c r="E39" s="58">
        <v>90</v>
      </c>
      <c r="F39" s="58">
        <f>'[1]Ph. 4'!F53</f>
        <v>78.75</v>
      </c>
      <c r="M39" s="64"/>
      <c r="N39" s="64"/>
      <c r="O39" s="63"/>
      <c r="P39" s="64"/>
      <c r="Q39" s="64"/>
      <c r="R39" s="63"/>
      <c r="S39" s="63"/>
      <c r="T39" s="63"/>
      <c r="U39" s="63"/>
      <c r="V39" s="63"/>
      <c r="W39" s="63"/>
      <c r="X39" s="63"/>
      <c r="Y39" s="64"/>
      <c r="Z39" t="s">
        <v>129</v>
      </c>
      <c r="AA39" t="s">
        <v>176</v>
      </c>
      <c r="AC39" t="s">
        <v>177</v>
      </c>
      <c r="AD39" t="s">
        <v>178</v>
      </c>
      <c r="AE39" t="s">
        <v>179</v>
      </c>
      <c r="AF39" t="s">
        <v>180</v>
      </c>
      <c r="AG39" t="s">
        <v>181</v>
      </c>
    </row>
    <row r="40" spans="1:33" x14ac:dyDescent="0.35">
      <c r="A40" s="7">
        <f t="shared" si="6"/>
        <v>3</v>
      </c>
      <c r="B40">
        <f>INDEX(shims!$A$2:$E$1602,MATCH(INDEX(shims!$A$2:$E$1602,MATCH(B39,shims!$A$2:$A$1602,1),3)-S40,shims!$C$2:$C$1602,1),1)</f>
        <v>97.5</v>
      </c>
      <c r="C40">
        <f>INDEX(shims!$A$2:$E$1602,MATCH(INDEX(shims!$A$2:$E$1602,MATCH(C39,shims!$A$2:$A$1602,1),4)-T40,shims!$D$2:$D$1602,1),1)</f>
        <v>76.5</v>
      </c>
      <c r="E40">
        <f>INDEX(shims!$A$2:$E$1602,MATCH((INDEX(shims!$A$2:$E$1602,MATCH(E39,shims!$A$2:$A$1602,1),5)/1)-V40*2,shims!$E$2:$E$1602,1),1)</f>
        <v>87.4</v>
      </c>
      <c r="F40" s="9">
        <f>INDEX(shims!$A$2:$E$1602,MATCH((INDEX(shims!$A$2:$E$1602,MATCH(F39,shims!$A$2:$A$1602,1),5)/1)-W40*2,shims!$E$2:$E$1602,1),1)</f>
        <v>76.599999999999994</v>
      </c>
      <c r="G40" t="s">
        <v>182</v>
      </c>
      <c r="M40" s="35">
        <f>IF(ISBLANK(G40),0,INDEX($K$63:$P$84,MATCH($G40,$K$63:$K$84,0),3))+IF(ISBLANK(H40),0,INDEX($K$63:$P$84,MATCH($H40,$K$63:$K$84,0),3))+IF(ISBLANK(I40),0,INDEX($K$63:$P$84,MATCH($I40,$K$63:$K$84,0),3))+IF(ISBLANK(J40),0,INDEX($K$63:$P$84,MATCH($J40,$K$63:$K$84,0),3))+IF(ISBLANK(K40),0,INDEX($K$63:$P$84,MATCH($K40,$K$63:$K$84,0),3))+IF(ISBLANK(L40),0,INDEX($K$63:$P$84,MATCH($L40,$K$63:$K$84,0),3))</f>
        <v>9.9246049851023393E-2</v>
      </c>
      <c r="N40" s="30">
        <f>IF(ISBLANK(G40),0,INDEX($K$63:$P$84,MATCH($G40,$K$63:$K$84,0),4))+IF(ISBLANK(H40),0,INDEX($K$63:$P$84,MATCH($H40,$K$63:$K$84,0),4))+IF(ISBLANK(I40),0,INDEX($K$63:$P$84,MATCH($I40,$K$63:$K$84,0),4))+IF(ISBLANK(J40),0,INDEX($K$63:$P$84,MATCH($J40,$K$63:$K$84,0),4))+IF(ISBLANK(K40),0,INDEX($K$63:$P$84,MATCH($K40,$K$63:$K$84,0),4))+IF(ISBLANK(L40),0,INDEX($K$63:$P$84,MATCH($L40,$K$63:$K$84,0),4))</f>
        <v>1.559580783373225E-2</v>
      </c>
      <c r="O40">
        <f>IF(ISBLANK(G40),0,INDEX($K$63:$S$84,MATCH($G40,$K$63:$K$84,0),8))+IF(ISBLANK(H40),0,INDEX($K$63:$S$84,MATCH($H40,$K$63:$K$84,0),8))+IF(ISBLANK(I40),0,INDEX($K$63:$S$84,MATCH($I40,$K$63:$K$84,0),8))+IF(ISBLANK(J40),0,INDEX($K$63:$S$84,MATCH($J40,$K$63:$K$84,0),8))+IF(ISBLANK(K40),0,INDEX($K$63:$S$84,MATCH($K40,$K$63:$K$84,0),8))+IF(ISBLANK(L40),0,INDEX($K$63:$S$84,MATCH($L40,$K$63:$K$84,0),8))</f>
        <v>2.9355457196551915E-2</v>
      </c>
      <c r="P40" s="68">
        <f>IF(ISBLANK(G40),0,INDEX($K$63:$P$84,MATCH($G40,$K$63:$K$84,0),5))+IF(ISBLANK(H40),0,INDEX($K$63:$P$84,MATCH($H40,$K$63:$K$84,0),5))+IF(ISBLANK(I40),0,INDEX($K$63:$P$84,MATCH($I40,$K$63:$K$84,0),5))+IF(ISBLANK(J40),0,INDEX($K$63:$P$84,MATCH($J40,$K$63:$K$84,0),5))+IF(ISBLANK(K40),0,INDEX($K$63:$P$84,MATCH($K40,$K$63:$K$84,0),5))+IF(ISBLANK(L40),0,INDEX($K$63:$P$84,MATCH($L40,$K$63:$K$84,0),5))</f>
        <v>1.559580783373225E-2</v>
      </c>
      <c r="Q40" s="69">
        <f>IF(ISBLANK(G40),0,INDEX($K$63:$P$84,MATCH($G40,$K$63:$K$84,0),6))+IF(ISBLANK(H40),0,INDEX($K$63:$P$84,MATCH($H40,$K$63:$K$84,0),6))+IF(ISBLANK(I40),0,INDEX($K$63:$P$84,MATCH($I40,$K$63:$K$84,0),6))+IF(ISBLANK(J40),0,INDEX($K$63:$P$84,MATCH($J40,$K$63:$K$84,0),6))+IF(ISBLANK(K40),0,INDEX($K$63:$P$84,MATCH($K40,$K$63:$K$84,0),6))+IF(ISBLANK(L40),0,INDEX($K$63:$P$84,MATCH($L40,$K$63:$K$84,0),6))</f>
        <v>1.1342405697259817E-2</v>
      </c>
      <c r="S40" s="6">
        <f t="shared" ref="S40:W59" si="7">-B7+M40+(H$36*$Z40)</f>
        <v>0.14397765912255384</v>
      </c>
      <c r="T40" s="6">
        <f t="shared" si="7"/>
        <v>5.3583958421112354E-2</v>
      </c>
      <c r="U40" s="6">
        <f t="shared" si="7"/>
        <v>7.8582705590849219E-2</v>
      </c>
      <c r="V40" s="6">
        <f t="shared" si="7"/>
        <v>7.3589552517424967E-2</v>
      </c>
      <c r="W40" s="6">
        <f t="shared" si="7"/>
        <v>6.8886586468675848E-2</v>
      </c>
      <c r="Y40" s="6">
        <f t="shared" ref="Y40:Y47" si="8">IF(A40&gt;0,SUM(S40:W40)+Y39+X40,"")</f>
        <v>0.41862046212061621</v>
      </c>
      <c r="Z40">
        <v>0.42</v>
      </c>
      <c r="AA40" s="2">
        <v>0.42</v>
      </c>
      <c r="AC40">
        <v>0.4</v>
      </c>
      <c r="AD40">
        <v>0.31</v>
      </c>
      <c r="AE40">
        <v>0.43</v>
      </c>
      <c r="AF40">
        <v>0.42</v>
      </c>
      <c r="AG40">
        <v>0.42</v>
      </c>
    </row>
    <row r="41" spans="1:33" x14ac:dyDescent="0.35">
      <c r="A41" s="7">
        <f t="shared" si="6"/>
        <v>10</v>
      </c>
      <c r="B41">
        <f>INDEX(shims!$A$2:$E$1602,MATCH(INDEX(shims!$A$2:$E$1602,MATCH(B40,shims!$A$2:$A$1602,1),3)-S41,shims!$C$2:$C$1602,1),1)</f>
        <v>96.9</v>
      </c>
      <c r="C41">
        <f>INDEX(shims!$A$2:$E$1602,MATCH(INDEX(shims!$A$2:$E$1602,MATCH(C40,shims!$A$2:$A$1602,1),4)-T41,shims!$D$2:$D$1602,1),1)</f>
        <v>76.099999999999994</v>
      </c>
      <c r="E41">
        <f>INDEX(shims!$A$2:$E$1602,MATCH((INDEX(shims!$A$2:$E$1602,MATCH(E40,shims!$A$2:$A$1602,1),5)/1)-V41*2,shims!$E$2:$E$1602,1),1)</f>
        <v>86.9</v>
      </c>
      <c r="F41" s="9">
        <f>INDEX(shims!$A$2:$E$1602,MATCH((INDEX(shims!$A$2:$E$1602,MATCH(F40,shims!$A$2:$A$1602,1),5)/1)-W41*2,shims!$E$2:$E$1602,1),1)</f>
        <v>76.099999999999994</v>
      </c>
      <c r="M41" s="35">
        <f t="shared" ref="M41:M59" si="9">IF(ISBLANK(G41),0,INDEX($K$63:$P$84,MATCH($G41,$K$63:$K$84,0),3))+IF(ISBLANK(H41),0,INDEX($K$63:$P$84,MATCH($H41,$K$63:$K$84,0),3))+IF(ISBLANK(I41),0,INDEX($K$63:$P$84,MATCH($I41,$K$63:$K$84,0),3))+IF(ISBLANK(J41),0,INDEX($K$63:$P$84,MATCH($J41,$K$63:$K$84,0),3))+IF(ISBLANK(K41),0,INDEX($K$63:$P$84,MATCH($K41,$K$63:$K$84,0),3))+IF(ISBLANK(L41),0,INDEX($K$63:$P$84,MATCH($L41,$K$63:$K$84,0),3))</f>
        <v>0</v>
      </c>
      <c r="N41" s="30">
        <f t="shared" ref="N41:N59" si="10">IF(ISBLANK(G41),0,INDEX($K$63:$P$84,MATCH($G41,$K$63:$K$84,0),4))+IF(ISBLANK(H41),0,INDEX($K$63:$P$84,MATCH($H41,$K$63:$K$84,0),4))+IF(ISBLANK(I41),0,INDEX($K$63:$P$84,MATCH($I41,$K$63:$K$84,0),4))+IF(ISBLANK(J41),0,INDEX($K$63:$P$84,MATCH($J41,$K$63:$K$84,0),4))+IF(ISBLANK(K41),0,INDEX($K$63:$P$84,MATCH($K41,$K$63:$K$84,0),4))+IF(ISBLANK(L41),0,INDEX($K$63:$P$84,MATCH($L41,$K$63:$K$84,0),4))</f>
        <v>0</v>
      </c>
      <c r="O41">
        <f>IF(ISBLANK(G41),0,INDEX($K$63:$S$84,MATCH($G41,$K$63:$K$84,0),8))+IF(ISBLANK(H41),0,INDEX($K$63:$S$84,MATCH($H41,$K$63:$K$84,0),8))+IF(ISBLANK(I41),0,INDEX($K$63:$S$84,MATCH($I41,$K$63:$K$84,0),8))+IF(ISBLANK(J41),0,INDEX($K$63:$S$84,MATCH($J41,$K$63:$K$84,0),8))+IF(ISBLANK(K41),0,INDEX($K$63:$S$84,MATCH($K41,$K$63:$K$84,0),8))+IF(ISBLANK(L41),0,INDEX($K$63:$S$84,MATCH($L41,$K$63:$K$84,0),8))</f>
        <v>0</v>
      </c>
      <c r="P41" s="68">
        <f t="shared" ref="P41:P59" si="11">IF(ISBLANK(G41),0,INDEX($K$63:$P$84,MATCH($G41,$K$63:$K$84,0),5))+IF(ISBLANK(H41),0,INDEX($K$63:$P$84,MATCH($H41,$K$63:$K$84,0),5))+IF(ISBLANK(I41),0,INDEX($K$63:$P$84,MATCH($I41,$K$63:$K$84,0),5))+IF(ISBLANK(J41),0,INDEX($K$63:$P$84,MATCH($J41,$K$63:$K$84,0),5))+IF(ISBLANK(K41),0,INDEX($K$63:$P$84,MATCH($K41,$K$63:$K$84,0),5))+IF(ISBLANK(L41),0,INDEX($K$63:$P$84,MATCH($L41,$K$63:$K$84,0),5))</f>
        <v>0</v>
      </c>
      <c r="Q41" s="69">
        <f t="shared" ref="Q41:Q59" si="12">IF(ISBLANK(G41),0,INDEX($K$63:$P$84,MATCH($G41,$K$63:$K$84,0),6))+IF(ISBLANK(H41),0,INDEX($K$63:$P$84,MATCH($H41,$K$63:$K$84,0),6))+IF(ISBLANK(I41),0,INDEX($K$63:$P$84,MATCH($I41,$K$63:$K$84,0),6))+IF(ISBLANK(J41),0,INDEX($K$63:$P$84,MATCH($J41,$K$63:$K$84,0),6))+IF(ISBLANK(K41),0,INDEX($K$63:$P$84,MATCH($K41,$K$63:$K$84,0),6))+IF(ISBLANK(L41),0,INDEX($K$63:$P$84,MATCH($L41,$K$63:$K$84,0),6))</f>
        <v>0</v>
      </c>
      <c r="S41" s="6">
        <f t="shared" si="7"/>
        <v>1.0837424905734194E-2</v>
      </c>
      <c r="T41" s="6">
        <f t="shared" si="7"/>
        <v>9.2036422566285359E-3</v>
      </c>
      <c r="U41" s="6">
        <f>-D8+O41+(J$36*$Z41)</f>
        <v>1.1926613338471295E-2</v>
      </c>
      <c r="V41" s="6">
        <f t="shared" si="7"/>
        <v>1.4050530782308654E-2</v>
      </c>
      <c r="W41" s="6">
        <f t="shared" si="7"/>
        <v>1.394161193903494E-2</v>
      </c>
      <c r="Y41" s="6">
        <f t="shared" si="8"/>
        <v>0.47858028534279384</v>
      </c>
      <c r="Z41">
        <v>0.52</v>
      </c>
      <c r="AA41" s="2">
        <v>0.47</v>
      </c>
      <c r="AC41">
        <v>0.2</v>
      </c>
      <c r="AD41">
        <v>0.51</v>
      </c>
      <c r="AE41">
        <v>0.5</v>
      </c>
      <c r="AF41">
        <v>0.52</v>
      </c>
      <c r="AG41">
        <v>0.52</v>
      </c>
    </row>
    <row r="42" spans="1:33" x14ac:dyDescent="0.35">
      <c r="A42" s="7">
        <f t="shared" si="6"/>
        <v>20</v>
      </c>
      <c r="B42">
        <f>INDEX(shims!$A$2:$E$1602,MATCH(INDEX(shims!$A$2:$E$1602,MATCH(B41,shims!$A$2:$A$1602,1),3)-S42,shims!$C$2:$C$1602,1),1)</f>
        <v>91.3</v>
      </c>
      <c r="C42">
        <f>INDEX(shims!$A$2:$E$1602,MATCH(INDEX(shims!$A$2:$E$1602,MATCH(C41,shims!$A$2:$A$1602,1),4)-T42,shims!$D$2:$D$1602,1),1)</f>
        <v>76.3</v>
      </c>
      <c r="E42">
        <f>INDEX(shims!$A$2:$E$1602,MATCH((INDEX(shims!$A$2:$E$1602,MATCH(E41,shims!$A$2:$A$1602,1),5)/1)-V42*2,shims!$E$2:$E$1602,1),1)</f>
        <v>87.9</v>
      </c>
      <c r="F42" s="9">
        <f>INDEX(shims!$A$2:$E$1602,MATCH((INDEX(shims!$A$2:$E$1602,MATCH(F41,shims!$A$2:$A$1602,1),5)/1)-W42*2,shims!$E$2:$E$1602,1),1)</f>
        <v>77.3</v>
      </c>
      <c r="G42" t="s">
        <v>183</v>
      </c>
      <c r="H42" t="s">
        <v>184</v>
      </c>
      <c r="M42" s="35">
        <f t="shared" si="9"/>
        <v>0.18089528770358815</v>
      </c>
      <c r="N42" s="30">
        <f t="shared" si="10"/>
        <v>4.0275123287582593E-2</v>
      </c>
      <c r="O42">
        <f t="shared" ref="O42:O59" si="13">IF(ISBLANK(G42),0,INDEX($K$63:$S$84,MATCH($G42,$K$63:$K$84,0),8))+IF(ISBLANK(H42),0,INDEX($K$63:$S$84,MATCH($H42,$K$63:$K$84,0),8))+IF(ISBLANK(I42),0,INDEX($K$63:$S$84,MATCH($I42,$K$63:$K$84,0),8))+IF(ISBLANK(J42),0,INDEX($K$63:$S$84,MATCH($J42,$K$63:$K$84,0),8))+IF(ISBLANK(K42),0,INDEX($K$63:$S$84,MATCH($K42,$K$63:$K$84,0),8))+IF(ISBLANK(L42),0,INDEX($K$63:$S$84,MATCH($L42,$K$63:$K$84,0),8))</f>
        <v>5.5925441523770131E-2</v>
      </c>
      <c r="P42" s="68">
        <f t="shared" si="11"/>
        <v>4.0275123287582593E-2</v>
      </c>
      <c r="Q42" s="69">
        <f t="shared" si="12"/>
        <v>2.7357641026420645E-2</v>
      </c>
      <c r="S42" s="6">
        <f t="shared" si="7"/>
        <v>0.12621000762108892</v>
      </c>
      <c r="T42" s="6">
        <f t="shared" si="7"/>
        <v>-6.1661447221780658E-3</v>
      </c>
      <c r="U42" s="6">
        <f t="shared" si="7"/>
        <v>-4.2558466072215029E-3</v>
      </c>
      <c r="V42" s="6">
        <f t="shared" si="7"/>
        <v>-3.0623380537969203E-2</v>
      </c>
      <c r="W42" s="6">
        <f t="shared" si="7"/>
        <v>-4.299126199428191E-2</v>
      </c>
      <c r="Y42" s="6">
        <f t="shared" si="8"/>
        <v>0.52075365910223204</v>
      </c>
      <c r="Z42">
        <v>0.33</v>
      </c>
      <c r="AA42" s="2">
        <v>0.51</v>
      </c>
      <c r="AC42">
        <v>0</v>
      </c>
      <c r="AD42">
        <v>0.15</v>
      </c>
      <c r="AE42">
        <v>0.28000000000000003</v>
      </c>
      <c r="AF42">
        <v>0.24</v>
      </c>
      <c r="AG42">
        <v>0.33</v>
      </c>
    </row>
    <row r="43" spans="1:33" x14ac:dyDescent="0.35">
      <c r="A43" s="7">
        <f t="shared" si="6"/>
        <v>30</v>
      </c>
      <c r="B43">
        <f>INDEX(shims!$A$2:$E$1602,MATCH(INDEX(shims!$A$2:$E$1602,MATCH(B42,shims!$A$2:$A$1602,1),3)-S43,shims!$C$2:$C$1602,1),1)</f>
        <v>88.9</v>
      </c>
      <c r="C43">
        <f>INDEX(shims!$A$2:$E$1602,MATCH(INDEX(shims!$A$2:$E$1602,MATCH(C42,shims!$A$2:$A$1602,1),4)-T43,shims!$D$2:$D$1602,1),1)</f>
        <v>77.599999999999994</v>
      </c>
      <c r="E43">
        <f>INDEX(shims!$A$2:$E$1602,MATCH((INDEX(shims!$A$2:$E$1602,MATCH(E42,shims!$A$2:$A$1602,1),5)/1)-V43*2,shims!$E$2:$E$1602,1),1)</f>
        <v>86.7</v>
      </c>
      <c r="F43" s="9">
        <f>INDEX(shims!$A$2:$E$1602,MATCH((INDEX(shims!$A$2:$E$1602,MATCH(F42,shims!$A$2:$A$1602,1),5)/1)-W43*2,shims!$E$2:$E$1602,1),1)</f>
        <v>80.5</v>
      </c>
      <c r="G43" t="s">
        <v>185</v>
      </c>
      <c r="H43" t="s">
        <v>186</v>
      </c>
      <c r="I43" t="s">
        <v>187</v>
      </c>
      <c r="J43" t="s">
        <v>188</v>
      </c>
      <c r="M43" s="35">
        <f t="shared" si="9"/>
        <v>0.18777667313544844</v>
      </c>
      <c r="N43" s="30">
        <f t="shared" si="10"/>
        <v>7.8272405528688055E-2</v>
      </c>
      <c r="O43">
        <f t="shared" si="13"/>
        <v>0.17906641487840094</v>
      </c>
      <c r="P43" s="68">
        <f t="shared" si="11"/>
        <v>0.20257281972334576</v>
      </c>
      <c r="Q43" s="69">
        <f t="shared" si="12"/>
        <v>6.1408773825738408E-2</v>
      </c>
      <c r="S43" s="6">
        <f t="shared" si="7"/>
        <v>5.7178586513439655E-2</v>
      </c>
      <c r="T43" s="6">
        <f t="shared" si="7"/>
        <v>-3.2637527331208838E-2</v>
      </c>
      <c r="U43" s="6">
        <f t="shared" si="7"/>
        <v>3.5342892414984242E-2</v>
      </c>
      <c r="V43" s="6">
        <f t="shared" si="7"/>
        <v>3.3254697369183607E-2</v>
      </c>
      <c r="W43" s="6">
        <f t="shared" si="7"/>
        <v>-0.10659680494428296</v>
      </c>
      <c r="Y43" s="6">
        <f t="shared" si="8"/>
        <v>0.50729550312434779</v>
      </c>
      <c r="Z43">
        <v>-0.09</v>
      </c>
      <c r="AA43" s="2">
        <v>0.49</v>
      </c>
      <c r="AC43">
        <v>-0.1</v>
      </c>
      <c r="AD43">
        <v>0.59</v>
      </c>
      <c r="AE43">
        <v>0.08</v>
      </c>
      <c r="AF43">
        <v>-0.02</v>
      </c>
      <c r="AG43">
        <v>-0.09</v>
      </c>
    </row>
    <row r="44" spans="1:33" x14ac:dyDescent="0.35">
      <c r="A44" s="7">
        <f t="shared" si="6"/>
        <v>40</v>
      </c>
      <c r="B44">
        <f>INDEX(shims!$A$2:$E$1602,MATCH(INDEX(shims!$A$2:$E$1602,MATCH(B43,shims!$A$2:$A$1602,1),3)-S44,shims!$C$2:$C$1602,1),1)</f>
        <v>90</v>
      </c>
      <c r="C44">
        <f>INDEX(shims!$A$2:$E$1602,MATCH(INDEX(shims!$A$2:$E$1602,MATCH(C43,shims!$A$2:$A$1602,1),4)-T44,shims!$D$2:$D$1602,1),1)</f>
        <v>78.900000000000006</v>
      </c>
      <c r="E44">
        <f>INDEX(shims!$A$2:$E$1602,MATCH((INDEX(shims!$A$2:$E$1602,MATCH(E43,shims!$A$2:$A$1602,1),5)/1)-V44*2,shims!$E$2:$E$1602,1),1)</f>
        <v>82.9</v>
      </c>
      <c r="F44" s="9">
        <f>INDEX(shims!$A$2:$E$1602,MATCH((INDEX(shims!$A$2:$E$1602,MATCH(F43,shims!$A$2:$A$1602,1),5)/1)-W44*2,shims!$E$2:$E$1602,1),1)</f>
        <v>82.1</v>
      </c>
      <c r="G44" t="s">
        <v>189</v>
      </c>
      <c r="H44" t="s">
        <v>190</v>
      </c>
      <c r="M44" s="35">
        <f t="shared" si="9"/>
        <v>5.4225065898335825E-2</v>
      </c>
      <c r="N44" s="30">
        <f t="shared" si="10"/>
        <v>3.6296942259718912E-2</v>
      </c>
      <c r="O44">
        <f t="shared" si="13"/>
        <v>0.10024675592793253</v>
      </c>
      <c r="P44" s="68">
        <f t="shared" si="11"/>
        <v>0.22262929836564943</v>
      </c>
      <c r="Q44" s="69">
        <f t="shared" si="12"/>
        <v>5.4225065898335825E-2</v>
      </c>
      <c r="S44" s="6">
        <f t="shared" si="7"/>
        <v>-2.8022885031258465E-2</v>
      </c>
      <c r="T44" s="6">
        <f t="shared" si="7"/>
        <v>-3.3551820087524498E-2</v>
      </c>
      <c r="U44" s="6">
        <f t="shared" si="7"/>
        <v>9.7326792767709683E-3</v>
      </c>
      <c r="V44" s="6">
        <f t="shared" si="7"/>
        <v>0.11599627655743167</v>
      </c>
      <c r="W44" s="6">
        <f t="shared" si="7"/>
        <v>-5.158134333772519E-2</v>
      </c>
      <c r="Y44" s="6">
        <f t="shared" si="8"/>
        <v>0.51986841050204224</v>
      </c>
      <c r="Z44">
        <v>0.12</v>
      </c>
      <c r="AA44" s="2">
        <v>0.27</v>
      </c>
      <c r="AC44">
        <v>-0.3</v>
      </c>
      <c r="AD44">
        <v>0.25</v>
      </c>
      <c r="AE44">
        <v>-0.03</v>
      </c>
      <c r="AF44">
        <v>0.32</v>
      </c>
      <c r="AG44">
        <v>0.12</v>
      </c>
    </row>
    <row r="45" spans="1:33" x14ac:dyDescent="0.35">
      <c r="A45" s="7">
        <f t="shared" si="6"/>
        <v>50</v>
      </c>
      <c r="B45">
        <f>INDEX(shims!$A$2:$E$1602,MATCH(INDEX(shims!$A$2:$E$1602,MATCH(B44,shims!$A$2:$A$1602,1),3)-S45,shims!$C$2:$C$1602,1),1)</f>
        <v>93.5</v>
      </c>
      <c r="C45">
        <f>INDEX(shims!$A$2:$E$1602,MATCH(INDEX(shims!$A$2:$E$1602,MATCH(C44,shims!$A$2:$A$1602,1),4)-T45,shims!$D$2:$D$1602,1),1)</f>
        <v>81</v>
      </c>
      <c r="E45">
        <f>INDEX(shims!$A$2:$E$1602,MATCH((INDEX(shims!$A$2:$E$1602,MATCH(E44,shims!$A$2:$A$1602,1),5)/1)-V45*2,shims!$E$2:$E$1602,1),1)</f>
        <v>84.2</v>
      </c>
      <c r="F45" s="9">
        <f>INDEX(shims!$A$2:$E$1602,MATCH((INDEX(shims!$A$2:$E$1602,MATCH(F44,shims!$A$2:$A$1602,1),5)/1)-W45*2,shims!$E$2:$E$1602,1),1)</f>
        <v>76.5</v>
      </c>
      <c r="G45" t="s">
        <v>191</v>
      </c>
      <c r="H45" t="s">
        <v>192</v>
      </c>
      <c r="I45" t="s">
        <v>193</v>
      </c>
      <c r="J45" t="s">
        <v>194</v>
      </c>
      <c r="K45" t="s">
        <v>195</v>
      </c>
      <c r="M45" s="35">
        <f t="shared" si="9"/>
        <v>0.10711346444960168</v>
      </c>
      <c r="N45" s="30">
        <f t="shared" si="10"/>
        <v>0.11185507249442236</v>
      </c>
      <c r="O45">
        <f t="shared" si="13"/>
        <v>0.24385690557126355</v>
      </c>
      <c r="P45" s="68">
        <f t="shared" si="11"/>
        <v>0.20569395013503744</v>
      </c>
      <c r="Q45" s="69">
        <f t="shared" si="12"/>
        <v>0.43048471248340869</v>
      </c>
      <c r="S45" s="6">
        <f t="shared" si="7"/>
        <v>-8.5388800739756465E-2</v>
      </c>
      <c r="T45" s="6">
        <f t="shared" si="7"/>
        <v>-5.1626750706590341E-2</v>
      </c>
      <c r="U45" s="6">
        <f t="shared" si="7"/>
        <v>3.2007679056341776E-2</v>
      </c>
      <c r="V45" s="6">
        <f t="shared" si="7"/>
        <v>-4.388185096473346E-2</v>
      </c>
      <c r="W45" s="6">
        <f t="shared" si="7"/>
        <v>0.18284360751619416</v>
      </c>
      <c r="Y45" s="6">
        <f t="shared" si="8"/>
        <v>0.55382229466349786</v>
      </c>
      <c r="Z45">
        <v>-0.49</v>
      </c>
      <c r="AA45" s="2">
        <v>0.06</v>
      </c>
      <c r="AC45">
        <v>-0.5</v>
      </c>
      <c r="AD45">
        <v>-0.17</v>
      </c>
      <c r="AE45">
        <v>0.06</v>
      </c>
      <c r="AF45">
        <v>-0.19</v>
      </c>
      <c r="AG45">
        <v>-0.49</v>
      </c>
    </row>
    <row r="46" spans="1:33" x14ac:dyDescent="0.35">
      <c r="A46" s="7">
        <f t="shared" si="6"/>
        <v>60</v>
      </c>
      <c r="B46">
        <f>INDEX(shims!$A$2:$E$1602,MATCH(INDEX(shims!$A$2:$E$1602,MATCH(B45,shims!$A$2:$A$1602,1),3)-S46,shims!$C$2:$C$1602,1),1)</f>
        <v>97.6</v>
      </c>
      <c r="C46">
        <f>INDEX(shims!$A$2:$E$1602,MATCH(INDEX(shims!$A$2:$E$1602,MATCH(C45,shims!$A$2:$A$1602,1),4)-T46,shims!$D$2:$D$1602,1),1)</f>
        <v>69.8</v>
      </c>
      <c r="E46">
        <f>INDEX(shims!$A$2:$E$1602,MATCH((INDEX(shims!$A$2:$E$1602,MATCH(E45,shims!$A$2:$A$1602,1),5)/1)-V46*2,shims!$E$2:$E$1602,1),1)</f>
        <v>89.6</v>
      </c>
      <c r="F46" s="9">
        <f>INDEX(shims!$A$2:$E$1602,MATCH((INDEX(shims!$A$2:$E$1602,MATCH(F45,shims!$A$2:$A$1602,1),5)/1)-W46*2,shims!$E$2:$E$1602,1),1)</f>
        <v>78.3</v>
      </c>
      <c r="G46" t="s">
        <v>196</v>
      </c>
      <c r="H46" t="s">
        <v>197</v>
      </c>
      <c r="I46" t="s">
        <v>198</v>
      </c>
      <c r="J46" t="s">
        <v>199</v>
      </c>
      <c r="K46" t="s">
        <v>200</v>
      </c>
      <c r="L46" t="s">
        <v>201</v>
      </c>
      <c r="M46" s="35">
        <f t="shared" si="9"/>
        <v>0.12073044274070724</v>
      </c>
      <c r="N46" s="30">
        <f t="shared" si="10"/>
        <v>0.45671297231085517</v>
      </c>
      <c r="O46">
        <f t="shared" si="13"/>
        <v>0.26592744565737453</v>
      </c>
      <c r="P46" s="68">
        <f t="shared" si="11"/>
        <v>0.1118561507929608</v>
      </c>
      <c r="Q46" s="69">
        <f t="shared" si="12"/>
        <v>0.21172017132769269</v>
      </c>
      <c r="S46" s="6">
        <f t="shared" si="7"/>
        <v>-9.1653747970903407E-2</v>
      </c>
      <c r="T46" s="6">
        <f t="shared" si="7"/>
        <v>0.27634649879194967</v>
      </c>
      <c r="U46" s="6">
        <f t="shared" si="7"/>
        <v>3.2198110150627152E-2</v>
      </c>
      <c r="V46" s="6">
        <f t="shared" si="7"/>
        <v>-0.16349621706430328</v>
      </c>
      <c r="W46" s="6">
        <f t="shared" si="7"/>
        <v>-6.1497682050057706E-2</v>
      </c>
      <c r="Y46" s="6">
        <f t="shared" si="8"/>
        <v>0.54571925652081021</v>
      </c>
      <c r="Z46">
        <v>-0.6</v>
      </c>
      <c r="AA46" s="2">
        <v>-0.08</v>
      </c>
      <c r="AC46">
        <v>-0.7</v>
      </c>
      <c r="AD46">
        <v>0.47</v>
      </c>
      <c r="AE46">
        <v>-0.28999999999999998</v>
      </c>
      <c r="AF46">
        <v>-0.53</v>
      </c>
      <c r="AG46">
        <v>-0.6</v>
      </c>
    </row>
    <row r="47" spans="1:33" x14ac:dyDescent="0.35">
      <c r="A47" s="7">
        <f t="shared" si="6"/>
        <v>65</v>
      </c>
      <c r="B47">
        <f>INDEX(shims!$A$2:$E$1602,MATCH(INDEX(shims!$A$2:$E$1602,MATCH(B46,shims!$A$2:$A$1602,1),3)-S47,shims!$C$2:$C$1602,1),1)</f>
        <v>106.6</v>
      </c>
      <c r="C47">
        <f>INDEX(shims!$A$2:$E$1602,MATCH(INDEX(shims!$A$2:$E$1602,MATCH(C46,shims!$A$2:$A$1602,1),4)-T47,shims!$D$2:$D$1602,1),1)</f>
        <v>72.7</v>
      </c>
      <c r="E47">
        <f>INDEX(shims!$A$2:$E$1602,MATCH((INDEX(shims!$A$2:$E$1602,MATCH(E46,shims!$A$2:$A$1602,1),5)/1)-V47*2,shims!$E$2:$E$1602,1),1)</f>
        <v>99.2</v>
      </c>
      <c r="F47" s="9">
        <f>INDEX(shims!$A$2:$E$1602,MATCH((INDEX(shims!$A$2:$E$1602,MATCH(F46,shims!$A$2:$A$1602,1),5)/1)-W47*2,shims!$E$2:$E$1602,1),1)</f>
        <v>85.6</v>
      </c>
      <c r="G47" t="s">
        <v>202</v>
      </c>
      <c r="H47" t="s">
        <v>203</v>
      </c>
      <c r="M47" s="35">
        <f t="shared" si="9"/>
        <v>4.5399589006816593E-2</v>
      </c>
      <c r="N47" s="30">
        <f t="shared" si="10"/>
        <v>0.10828724964611419</v>
      </c>
      <c r="O47">
        <f t="shared" si="13"/>
        <v>0.10004173859827795</v>
      </c>
      <c r="P47" s="68">
        <f t="shared" si="11"/>
        <v>2.8386620712719978E-2</v>
      </c>
      <c r="Q47" s="69">
        <f t="shared" si="12"/>
        <v>4.5399589006816593E-2</v>
      </c>
      <c r="S47" s="6">
        <f t="shared" si="7"/>
        <v>-0.17104682060875259</v>
      </c>
      <c r="T47" s="6">
        <f t="shared" si="7"/>
        <v>-7.5529047967107882E-2</v>
      </c>
      <c r="U47" s="6">
        <f t="shared" si="7"/>
        <v>-0.13815807901885596</v>
      </c>
      <c r="V47" s="6">
        <f t="shared" si="7"/>
        <v>-0.25223234250746518</v>
      </c>
      <c r="W47" s="6">
        <f t="shared" si="7"/>
        <v>-0.23304403341321211</v>
      </c>
      <c r="Y47" s="6">
        <f t="shared" si="8"/>
        <v>-0.32429106699458354</v>
      </c>
      <c r="Z47">
        <v>-0.91</v>
      </c>
      <c r="AA47" s="2">
        <v>-0.87</v>
      </c>
      <c r="AC47">
        <v>-1</v>
      </c>
      <c r="AD47">
        <v>0.01</v>
      </c>
      <c r="AE47">
        <v>-1.56</v>
      </c>
      <c r="AF47">
        <v>-0.11</v>
      </c>
      <c r="AG47">
        <v>-0.91</v>
      </c>
    </row>
    <row r="48" spans="1:33" x14ac:dyDescent="0.35">
      <c r="A48" s="7">
        <f t="shared" si="6"/>
        <v>0</v>
      </c>
      <c r="B48">
        <f>INDEX(shims!$A$2:$E$1602,MATCH(INDEX(shims!$A$2:$E$1602,MATCH(B47,shims!$A$2:$A$1602,1),3)-S48,shims!$C$2:$C$1602,1),1)</f>
        <v>106.6</v>
      </c>
      <c r="C48">
        <f>INDEX(shims!$A$2:$E$1602,MATCH(INDEX(shims!$A$2:$E$1602,MATCH(C47,shims!$A$2:$A$1602,1),4)-T48,shims!$D$2:$D$1602,1),1)</f>
        <v>72.7</v>
      </c>
      <c r="E48">
        <f>INDEX(shims!$A$2:$E$1602,MATCH((INDEX(shims!$A$2:$E$1602,MATCH(E47,shims!$A$2:$A$1602,1),5)/1)-V48*2,shims!$E$2:$E$1602,1),1)</f>
        <v>99.2</v>
      </c>
      <c r="F48" s="9">
        <f>INDEX(shims!$A$2:$E$1602,MATCH((INDEX(shims!$A$2:$E$1602,MATCH(F47,shims!$A$2:$A$1602,1),5)/1)-W48*2,shims!$E$2:$E$1602,1),1)</f>
        <v>85.6</v>
      </c>
      <c r="M48" s="35">
        <f t="shared" si="9"/>
        <v>0</v>
      </c>
      <c r="N48" s="30">
        <f t="shared" si="10"/>
        <v>0</v>
      </c>
      <c r="O48">
        <f t="shared" si="13"/>
        <v>0</v>
      </c>
      <c r="P48" s="68">
        <f t="shared" si="11"/>
        <v>0</v>
      </c>
      <c r="Q48" s="69">
        <f t="shared" si="12"/>
        <v>0</v>
      </c>
      <c r="S48" s="6">
        <f t="shared" si="7"/>
        <v>0</v>
      </c>
      <c r="T48" s="6">
        <f t="shared" si="7"/>
        <v>0</v>
      </c>
      <c r="U48" s="6">
        <f t="shared" si="7"/>
        <v>0</v>
      </c>
      <c r="V48" s="6">
        <f t="shared" si="7"/>
        <v>0</v>
      </c>
      <c r="W48" s="6">
        <f t="shared" si="7"/>
        <v>0</v>
      </c>
      <c r="Y48" s="6" t="str">
        <f t="shared" ref="Y48:Y59" si="14">IF(A48&gt;0,SUM(S48:W48)+Y47,"")</f>
        <v/>
      </c>
    </row>
    <row r="49" spans="1:25" x14ac:dyDescent="0.35">
      <c r="A49" s="7">
        <f t="shared" si="6"/>
        <v>0</v>
      </c>
      <c r="B49">
        <f>INDEX(shims!$A$2:$E$1602,MATCH(INDEX(shims!$A$2:$E$1602,MATCH(B48,shims!$A$2:$A$1602,1),3)-S49,shims!$C$2:$C$1602,1),1)</f>
        <v>106.6</v>
      </c>
      <c r="C49">
        <f>INDEX(shims!$A$2:$E$1602,MATCH(INDEX(shims!$A$2:$E$1602,MATCH(C48,shims!$A$2:$A$1602,1),4)-T49,shims!$D$2:$D$1602,1),1)</f>
        <v>72.7</v>
      </c>
      <c r="E49">
        <f>INDEX(shims!$A$2:$E$1602,MATCH((INDEX(shims!$A$2:$E$1602,MATCH(E48,shims!$A$2:$A$1602,1),5)/1)-V49*2,shims!$E$2:$E$1602,1),1)</f>
        <v>99.2</v>
      </c>
      <c r="F49" s="9">
        <f>INDEX(shims!$A$2:$E$1602,MATCH((INDEX(shims!$A$2:$E$1602,MATCH(F48,shims!$A$2:$A$1602,1),5)/1)-W49*2,shims!$E$2:$E$1602,1),1)</f>
        <v>85.6</v>
      </c>
      <c r="M49" s="35">
        <f t="shared" si="9"/>
        <v>0</v>
      </c>
      <c r="N49" s="30">
        <f t="shared" si="10"/>
        <v>0</v>
      </c>
      <c r="O49">
        <f t="shared" si="13"/>
        <v>0</v>
      </c>
      <c r="P49" s="68">
        <f t="shared" si="11"/>
        <v>0</v>
      </c>
      <c r="Q49" s="69">
        <f t="shared" si="12"/>
        <v>0</v>
      </c>
      <c r="S49" s="6">
        <f t="shared" si="7"/>
        <v>0</v>
      </c>
      <c r="T49" s="6">
        <f t="shared" si="7"/>
        <v>0</v>
      </c>
      <c r="U49" s="6">
        <f t="shared" si="7"/>
        <v>0</v>
      </c>
      <c r="V49" s="6">
        <f t="shared" si="7"/>
        <v>0</v>
      </c>
      <c r="W49" s="6">
        <f t="shared" si="7"/>
        <v>0</v>
      </c>
      <c r="Y49" s="6" t="str">
        <f t="shared" si="14"/>
        <v/>
      </c>
    </row>
    <row r="50" spans="1:25" x14ac:dyDescent="0.35">
      <c r="A50" s="7">
        <f t="shared" si="6"/>
        <v>0</v>
      </c>
      <c r="B50">
        <f>INDEX(shims!$A$2:$E$1602,MATCH(INDEX(shims!$A$2:$E$1602,MATCH(B49,shims!$A$2:$A$1602,1),3)-S50,shims!$C$2:$C$1602,1),1)</f>
        <v>106.6</v>
      </c>
      <c r="C50">
        <f>INDEX(shims!$A$2:$E$1602,MATCH(INDEX(shims!$A$2:$E$1602,MATCH(C49,shims!$A$2:$A$1602,1),4)-T50,shims!$D$2:$D$1602,1),1)</f>
        <v>72.7</v>
      </c>
      <c r="E50">
        <f>INDEX(shims!$A$2:$E$1602,MATCH((INDEX(shims!$A$2:$E$1602,MATCH(E49,shims!$A$2:$A$1602,1),5)/1)-V50*2,shims!$E$2:$E$1602,1),1)</f>
        <v>99.2</v>
      </c>
      <c r="F50" s="9">
        <f>INDEX(shims!$A$2:$E$1602,MATCH((INDEX(shims!$A$2:$E$1602,MATCH(F49,shims!$A$2:$A$1602,1),5)/1)-W50*2,shims!$E$2:$E$1602,1),1)</f>
        <v>85.6</v>
      </c>
      <c r="M50" s="35">
        <f t="shared" si="9"/>
        <v>0</v>
      </c>
      <c r="N50" s="30">
        <f t="shared" si="10"/>
        <v>0</v>
      </c>
      <c r="O50">
        <f t="shared" si="13"/>
        <v>0</v>
      </c>
      <c r="P50" s="68">
        <f t="shared" si="11"/>
        <v>0</v>
      </c>
      <c r="Q50" s="69">
        <f t="shared" si="12"/>
        <v>0</v>
      </c>
      <c r="S50" s="6">
        <f t="shared" si="7"/>
        <v>0</v>
      </c>
      <c r="T50" s="6">
        <f t="shared" si="7"/>
        <v>0</v>
      </c>
      <c r="U50" s="6">
        <f t="shared" si="7"/>
        <v>0</v>
      </c>
      <c r="V50" s="6">
        <f t="shared" si="7"/>
        <v>0</v>
      </c>
      <c r="W50" s="6">
        <f t="shared" si="7"/>
        <v>0</v>
      </c>
      <c r="Y50" s="6" t="str">
        <f t="shared" si="14"/>
        <v/>
      </c>
    </row>
    <row r="51" spans="1:25" x14ac:dyDescent="0.35">
      <c r="A51" s="7">
        <f t="shared" si="6"/>
        <v>0</v>
      </c>
      <c r="B51">
        <f>INDEX(shims!$A$2:$E$1602,MATCH(INDEX(shims!$A$2:$E$1602,MATCH(B50,shims!$A$2:$A$1602,1),3)-S51,shims!$C$2:$C$1602,1),1)</f>
        <v>106.6</v>
      </c>
      <c r="C51">
        <f>INDEX(shims!$A$2:$E$1602,MATCH(INDEX(shims!$A$2:$E$1602,MATCH(C50,shims!$A$2:$A$1602,1),4)-T51,shims!$D$2:$D$1602,1),1)</f>
        <v>72.7</v>
      </c>
      <c r="E51">
        <f>INDEX(shims!$A$2:$E$1602,MATCH((INDEX(shims!$A$2:$E$1602,MATCH(E50,shims!$A$2:$A$1602,1),5)/1)-V51*2,shims!$E$2:$E$1602,1),1)</f>
        <v>99.2</v>
      </c>
      <c r="F51" s="9">
        <f>INDEX(shims!$A$2:$E$1602,MATCH((INDEX(shims!$A$2:$E$1602,MATCH(F50,shims!$A$2:$A$1602,1),5)/1)-W51*2,shims!$E$2:$E$1602,1),1)</f>
        <v>85.6</v>
      </c>
      <c r="M51" s="35">
        <f t="shared" si="9"/>
        <v>0</v>
      </c>
      <c r="N51" s="30">
        <f t="shared" si="10"/>
        <v>0</v>
      </c>
      <c r="O51">
        <f t="shared" si="13"/>
        <v>0</v>
      </c>
      <c r="P51" s="68">
        <f t="shared" si="11"/>
        <v>0</v>
      </c>
      <c r="Q51" s="69">
        <f t="shared" si="12"/>
        <v>0</v>
      </c>
      <c r="S51" s="6">
        <f t="shared" si="7"/>
        <v>0</v>
      </c>
      <c r="T51" s="6">
        <f t="shared" si="7"/>
        <v>0</v>
      </c>
      <c r="U51" s="6">
        <f t="shared" si="7"/>
        <v>0</v>
      </c>
      <c r="V51" s="6">
        <f t="shared" si="7"/>
        <v>0</v>
      </c>
      <c r="W51" s="6">
        <f t="shared" si="7"/>
        <v>0</v>
      </c>
      <c r="Y51" s="6" t="str">
        <f t="shared" si="14"/>
        <v/>
      </c>
    </row>
    <row r="52" spans="1:25" x14ac:dyDescent="0.35">
      <c r="A52" s="7">
        <f t="shared" si="6"/>
        <v>0</v>
      </c>
      <c r="B52">
        <f>INDEX(shims!$A$2:$E$1602,MATCH(INDEX(shims!$A$2:$E$1602,MATCH(B51,shims!$A$2:$A$1602,1),3)-S52,shims!$C$2:$C$1602,1),1)</f>
        <v>106.6</v>
      </c>
      <c r="C52">
        <f>INDEX(shims!$A$2:$E$1602,MATCH(INDEX(shims!$A$2:$E$1602,MATCH(C51,shims!$A$2:$A$1602,1),4)-T52,shims!$D$2:$D$1602,1),1)</f>
        <v>72.7</v>
      </c>
      <c r="E52">
        <f>INDEX(shims!$A$2:$E$1602,MATCH((INDEX(shims!$A$2:$E$1602,MATCH(E51,shims!$A$2:$A$1602,1),5)/1)-V52*2,shims!$E$2:$E$1602,1),1)</f>
        <v>99.2</v>
      </c>
      <c r="F52" s="9">
        <f>INDEX(shims!$A$2:$E$1602,MATCH((INDEX(shims!$A$2:$E$1602,MATCH(F51,shims!$A$2:$A$1602,1),5)/1)-W52*2,shims!$E$2:$E$1602,1),1)</f>
        <v>85.6</v>
      </c>
      <c r="M52" s="35">
        <f t="shared" si="9"/>
        <v>0</v>
      </c>
      <c r="N52" s="30">
        <f t="shared" si="10"/>
        <v>0</v>
      </c>
      <c r="O52">
        <f t="shared" si="13"/>
        <v>0</v>
      </c>
      <c r="P52" s="68">
        <f t="shared" si="11"/>
        <v>0</v>
      </c>
      <c r="Q52" s="69">
        <f t="shared" si="12"/>
        <v>0</v>
      </c>
      <c r="S52" s="6">
        <f t="shared" si="7"/>
        <v>0</v>
      </c>
      <c r="T52" s="6">
        <f t="shared" si="7"/>
        <v>0</v>
      </c>
      <c r="U52" s="6">
        <f t="shared" si="7"/>
        <v>0</v>
      </c>
      <c r="V52" s="6">
        <f t="shared" si="7"/>
        <v>0</v>
      </c>
      <c r="W52" s="6">
        <f t="shared" si="7"/>
        <v>0</v>
      </c>
      <c r="Y52" s="6" t="str">
        <f t="shared" si="14"/>
        <v/>
      </c>
    </row>
    <row r="53" spans="1:25" x14ac:dyDescent="0.35">
      <c r="A53" s="7">
        <f t="shared" si="6"/>
        <v>0</v>
      </c>
      <c r="B53">
        <f>INDEX(shims!$A$2:$E$1602,MATCH(INDEX(shims!$A$2:$E$1602,MATCH(B52,shims!$A$2:$A$1602,1),3)-S53,shims!$C$2:$C$1602,1),1)</f>
        <v>106.6</v>
      </c>
      <c r="C53">
        <f>INDEX(shims!$A$2:$E$1602,MATCH(INDEX(shims!$A$2:$E$1602,MATCH(C52,shims!$A$2:$A$1602,1),4)-T53,shims!$D$2:$D$1602,1),1)</f>
        <v>72.7</v>
      </c>
      <c r="E53">
        <f>INDEX(shims!$A$2:$E$1602,MATCH((INDEX(shims!$A$2:$E$1602,MATCH(E52,shims!$A$2:$A$1602,1),5)/1)-V53*2,shims!$E$2:$E$1602,1),1)</f>
        <v>99.2</v>
      </c>
      <c r="F53" s="9">
        <f>INDEX(shims!$A$2:$E$1602,MATCH((INDEX(shims!$A$2:$E$1602,MATCH(F52,shims!$A$2:$A$1602,1),5)/1)-W53*2,shims!$E$2:$E$1602,1),1)</f>
        <v>85.6</v>
      </c>
      <c r="M53" s="35">
        <f t="shared" si="9"/>
        <v>0</v>
      </c>
      <c r="N53" s="30">
        <f t="shared" si="10"/>
        <v>0</v>
      </c>
      <c r="O53">
        <f t="shared" si="13"/>
        <v>0</v>
      </c>
      <c r="P53" s="68">
        <f t="shared" si="11"/>
        <v>0</v>
      </c>
      <c r="Q53" s="69">
        <f t="shared" si="12"/>
        <v>0</v>
      </c>
      <c r="S53" s="6">
        <f t="shared" si="7"/>
        <v>0</v>
      </c>
      <c r="T53" s="6">
        <f t="shared" si="7"/>
        <v>0</v>
      </c>
      <c r="U53" s="6">
        <f t="shared" si="7"/>
        <v>0</v>
      </c>
      <c r="V53" s="6">
        <f t="shared" si="7"/>
        <v>0</v>
      </c>
      <c r="W53" s="6">
        <f t="shared" si="7"/>
        <v>0</v>
      </c>
      <c r="Y53" s="6" t="str">
        <f t="shared" si="14"/>
        <v/>
      </c>
    </row>
    <row r="54" spans="1:25" x14ac:dyDescent="0.35">
      <c r="A54" s="7">
        <f t="shared" si="6"/>
        <v>0</v>
      </c>
      <c r="B54">
        <f>INDEX(shims!$A$2:$E$1602,MATCH(INDEX(shims!$A$2:$E$1602,MATCH(B53,shims!$A$2:$A$1602,1),3)-S54,shims!$C$2:$C$1602,1),1)</f>
        <v>106.6</v>
      </c>
      <c r="C54">
        <f>INDEX(shims!$A$2:$E$1602,MATCH(INDEX(shims!$A$2:$E$1602,MATCH(C53,shims!$A$2:$A$1602,1),4)-T54,shims!$D$2:$D$1602,1),1)</f>
        <v>72.7</v>
      </c>
      <c r="E54">
        <f>INDEX(shims!$A$2:$E$1602,MATCH((INDEX(shims!$A$2:$E$1602,MATCH(E53,shims!$A$2:$A$1602,1),5)/1)-V54*2,shims!$E$2:$E$1602,1),1)</f>
        <v>99.2</v>
      </c>
      <c r="F54" s="9">
        <f>INDEX(shims!$A$2:$E$1602,MATCH((INDEX(shims!$A$2:$E$1602,MATCH(F53,shims!$A$2:$A$1602,1),5)/1)-W54*2,shims!$E$2:$E$1602,1),1)</f>
        <v>85.6</v>
      </c>
      <c r="M54" s="35">
        <f t="shared" si="9"/>
        <v>0</v>
      </c>
      <c r="N54" s="30">
        <f t="shared" si="10"/>
        <v>0</v>
      </c>
      <c r="O54">
        <f t="shared" si="13"/>
        <v>0</v>
      </c>
      <c r="P54" s="68">
        <f t="shared" si="11"/>
        <v>0</v>
      </c>
      <c r="Q54" s="69">
        <f t="shared" si="12"/>
        <v>0</v>
      </c>
      <c r="S54" s="6">
        <f t="shared" si="7"/>
        <v>0</v>
      </c>
      <c r="T54" s="6">
        <f t="shared" si="7"/>
        <v>0</v>
      </c>
      <c r="U54" s="6">
        <f t="shared" si="7"/>
        <v>0</v>
      </c>
      <c r="V54" s="6">
        <f t="shared" si="7"/>
        <v>0</v>
      </c>
      <c r="W54" s="6">
        <f t="shared" si="7"/>
        <v>0</v>
      </c>
      <c r="Y54" s="6" t="str">
        <f t="shared" si="14"/>
        <v/>
      </c>
    </row>
    <row r="55" spans="1:25" x14ac:dyDescent="0.35">
      <c r="A55" s="7">
        <f t="shared" si="6"/>
        <v>0</v>
      </c>
      <c r="B55">
        <f>INDEX(shims!$A$2:$E$1602,MATCH(INDEX(shims!$A$2:$E$1602,MATCH(B54,shims!$A$2:$A$1602,1),3)-S55,shims!$C$2:$C$1602,1),1)</f>
        <v>106.6</v>
      </c>
      <c r="C55">
        <f>INDEX(shims!$A$2:$E$1602,MATCH(INDEX(shims!$A$2:$E$1602,MATCH(C54,shims!$A$2:$A$1602,1),4)-T55,shims!$D$2:$D$1602,1),1)</f>
        <v>72.7</v>
      </c>
      <c r="E55">
        <f>INDEX(shims!$A$2:$E$1602,MATCH((INDEX(shims!$A$2:$E$1602,MATCH(E54,shims!$A$2:$A$1602,1),5)/1)-V55*2,shims!$E$2:$E$1602,1),1)</f>
        <v>99.2</v>
      </c>
      <c r="F55" s="9">
        <f>INDEX(shims!$A$2:$E$1602,MATCH((INDEX(shims!$A$2:$E$1602,MATCH(F54,shims!$A$2:$A$1602,1),5)/1)-W55*2,shims!$E$2:$E$1602,1),1)</f>
        <v>85.6</v>
      </c>
      <c r="M55" s="35">
        <f t="shared" si="9"/>
        <v>0</v>
      </c>
      <c r="N55" s="30">
        <f t="shared" si="10"/>
        <v>0</v>
      </c>
      <c r="O55">
        <f t="shared" si="13"/>
        <v>0</v>
      </c>
      <c r="P55" s="68">
        <f t="shared" si="11"/>
        <v>0</v>
      </c>
      <c r="Q55" s="69">
        <f t="shared" si="12"/>
        <v>0</v>
      </c>
      <c r="S55" s="6">
        <f t="shared" si="7"/>
        <v>0</v>
      </c>
      <c r="T55" s="6">
        <f t="shared" si="7"/>
        <v>0</v>
      </c>
      <c r="U55" s="6">
        <f t="shared" si="7"/>
        <v>0</v>
      </c>
      <c r="V55" s="6">
        <f t="shared" si="7"/>
        <v>0</v>
      </c>
      <c r="W55" s="6">
        <f t="shared" si="7"/>
        <v>0</v>
      </c>
      <c r="Y55" s="6" t="str">
        <f t="shared" si="14"/>
        <v/>
      </c>
    </row>
    <row r="56" spans="1:25" x14ac:dyDescent="0.35">
      <c r="A56" s="7">
        <f t="shared" si="6"/>
        <v>0</v>
      </c>
      <c r="B56">
        <f>INDEX(shims!$A$2:$E$1602,MATCH(INDEX(shims!$A$2:$E$1602,MATCH(B55,shims!$A$2:$A$1602,1),3)-S56,shims!$C$2:$C$1602,1),1)</f>
        <v>106.6</v>
      </c>
      <c r="C56">
        <f>INDEX(shims!$A$2:$E$1602,MATCH(INDEX(shims!$A$2:$E$1602,MATCH(C55,shims!$A$2:$A$1602,1),4)-T56,shims!$D$2:$D$1602,1),1)</f>
        <v>72.7</v>
      </c>
      <c r="E56">
        <f>INDEX(shims!$A$2:$E$1602,MATCH((INDEX(shims!$A$2:$E$1602,MATCH(E55,shims!$A$2:$A$1602,1),5)/1)-V56*2,shims!$E$2:$E$1602,1),1)</f>
        <v>99.2</v>
      </c>
      <c r="F56" s="9">
        <f>INDEX(shims!$A$2:$E$1602,MATCH((INDEX(shims!$A$2:$E$1602,MATCH(F55,shims!$A$2:$A$1602,1),5)/1)-W56*2,shims!$E$2:$E$1602,1),1)</f>
        <v>85.6</v>
      </c>
      <c r="M56" s="35">
        <f t="shared" si="9"/>
        <v>0</v>
      </c>
      <c r="N56" s="30">
        <f t="shared" si="10"/>
        <v>0</v>
      </c>
      <c r="O56">
        <f t="shared" si="13"/>
        <v>0</v>
      </c>
      <c r="P56" s="68">
        <f t="shared" si="11"/>
        <v>0</v>
      </c>
      <c r="Q56" s="69">
        <f t="shared" si="12"/>
        <v>0</v>
      </c>
      <c r="S56" s="6">
        <f t="shared" si="7"/>
        <v>0</v>
      </c>
      <c r="T56" s="6">
        <f t="shared" si="7"/>
        <v>0</v>
      </c>
      <c r="U56" s="6">
        <f t="shared" si="7"/>
        <v>0</v>
      </c>
      <c r="V56" s="6">
        <f t="shared" si="7"/>
        <v>0</v>
      </c>
      <c r="W56" s="6">
        <f t="shared" si="7"/>
        <v>0</v>
      </c>
      <c r="Y56" s="6" t="str">
        <f t="shared" si="14"/>
        <v/>
      </c>
    </row>
    <row r="57" spans="1:25" x14ac:dyDescent="0.35">
      <c r="A57" s="7">
        <f t="shared" si="6"/>
        <v>0</v>
      </c>
      <c r="B57">
        <f>INDEX(shims!$A$2:$E$1602,MATCH(INDEX(shims!$A$2:$E$1602,MATCH(B56,shims!$A$2:$A$1602,1),3)-S57,shims!$C$2:$C$1602,1),1)</f>
        <v>106.6</v>
      </c>
      <c r="C57">
        <f>INDEX(shims!$A$2:$E$1602,MATCH(INDEX(shims!$A$2:$E$1602,MATCH(C56,shims!$A$2:$A$1602,1),4)-T57,shims!$D$2:$D$1602,1),1)</f>
        <v>72.7</v>
      </c>
      <c r="E57">
        <f>INDEX(shims!$A$2:$E$1602,MATCH((INDEX(shims!$A$2:$E$1602,MATCH(E56,shims!$A$2:$A$1602,1),5)/1)-V57*2,shims!$E$2:$E$1602,1),1)</f>
        <v>99.2</v>
      </c>
      <c r="F57" s="9">
        <f>INDEX(shims!$A$2:$E$1602,MATCH((INDEX(shims!$A$2:$E$1602,MATCH(F56,shims!$A$2:$A$1602,1),5)/1)-W57*2,shims!$E$2:$E$1602,1),1)</f>
        <v>85.6</v>
      </c>
      <c r="M57" s="35">
        <f t="shared" si="9"/>
        <v>0</v>
      </c>
      <c r="N57" s="30">
        <f t="shared" si="10"/>
        <v>0</v>
      </c>
      <c r="O57">
        <f t="shared" si="13"/>
        <v>0</v>
      </c>
      <c r="P57" s="68">
        <f t="shared" si="11"/>
        <v>0</v>
      </c>
      <c r="Q57" s="69">
        <f t="shared" si="12"/>
        <v>0</v>
      </c>
      <c r="S57" s="6">
        <f t="shared" si="7"/>
        <v>0</v>
      </c>
      <c r="T57" s="6">
        <f t="shared" si="7"/>
        <v>0</v>
      </c>
      <c r="U57" s="6">
        <f t="shared" si="7"/>
        <v>0</v>
      </c>
      <c r="V57" s="6">
        <f t="shared" si="7"/>
        <v>0</v>
      </c>
      <c r="W57" s="6">
        <f t="shared" si="7"/>
        <v>0</v>
      </c>
      <c r="Y57" s="6" t="str">
        <f t="shared" si="14"/>
        <v/>
      </c>
    </row>
    <row r="58" spans="1:25" x14ac:dyDescent="0.35">
      <c r="A58" s="7">
        <f t="shared" si="6"/>
        <v>0</v>
      </c>
      <c r="B58">
        <f>INDEX(shims!$A$2:$E$1602,MATCH(INDEX(shims!$A$2:$E$1602,MATCH(B57,shims!$A$2:$A$1602,1),3)-S58,shims!$C$2:$C$1602,1),1)</f>
        <v>106.6</v>
      </c>
      <c r="C58">
        <f>INDEX(shims!$A$2:$E$1602,MATCH(INDEX(shims!$A$2:$E$1602,MATCH(C57,shims!$A$2:$A$1602,1),4)-T58,shims!$D$2:$D$1602,1),1)</f>
        <v>72.7</v>
      </c>
      <c r="E58">
        <f>INDEX(shims!$A$2:$E$1602,MATCH((INDEX(shims!$A$2:$E$1602,MATCH(E57,shims!$A$2:$A$1602,1),5)/1)-V58*2,shims!$E$2:$E$1602,1),1)</f>
        <v>99.2</v>
      </c>
      <c r="F58" s="9">
        <f>INDEX(shims!$A$2:$E$1602,MATCH((INDEX(shims!$A$2:$E$1602,MATCH(F57,shims!$A$2:$A$1602,1),5)/1)-W58*2,shims!$E$2:$E$1602,1),1)</f>
        <v>85.6</v>
      </c>
      <c r="M58" s="35">
        <f t="shared" si="9"/>
        <v>0</v>
      </c>
      <c r="N58" s="30">
        <f t="shared" si="10"/>
        <v>0</v>
      </c>
      <c r="O58">
        <f t="shared" si="13"/>
        <v>0</v>
      </c>
      <c r="P58" s="68">
        <f t="shared" si="11"/>
        <v>0</v>
      </c>
      <c r="Q58" s="69">
        <f t="shared" si="12"/>
        <v>0</v>
      </c>
      <c r="S58" s="6">
        <f t="shared" si="7"/>
        <v>0</v>
      </c>
      <c r="T58" s="6">
        <f t="shared" si="7"/>
        <v>0</v>
      </c>
      <c r="U58" s="6">
        <f t="shared" si="7"/>
        <v>0</v>
      </c>
      <c r="V58" s="6">
        <f t="shared" si="7"/>
        <v>0</v>
      </c>
      <c r="W58" s="6">
        <f t="shared" si="7"/>
        <v>0</v>
      </c>
      <c r="Y58" s="6" t="str">
        <f t="shared" si="14"/>
        <v/>
      </c>
    </row>
    <row r="59" spans="1:25" ht="15" thickBot="1" x14ac:dyDescent="0.4">
      <c r="A59" s="76">
        <f t="shared" si="6"/>
        <v>0</v>
      </c>
      <c r="B59" s="14">
        <f>INDEX(shims!$A$2:$E$1602,MATCH(INDEX(shims!$A$2:$E$1602,MATCH(B58,shims!$A$2:$A$1602,1),3)-S59,shims!$C$2:$C$1602,1),1)</f>
        <v>106.6</v>
      </c>
      <c r="C59" s="14">
        <f>INDEX(shims!$A$2:$E$1602,MATCH(INDEX(shims!$A$2:$E$1602,MATCH(C58,shims!$A$2:$A$1602,1),4)-T59,shims!$D$2:$D$1602,1),1)</f>
        <v>72.7</v>
      </c>
      <c r="D59" s="14"/>
      <c r="E59" s="14">
        <f>INDEX(shims!$A$2:$E$1602,MATCH((INDEX(shims!$A$2:$E$1602,MATCH(E58,shims!$A$2:$A$1602,1),5)/1)-V59*2,shims!$E$2:$E$1602,1),1)</f>
        <v>99.2</v>
      </c>
      <c r="F59" s="77">
        <f>INDEX(shims!$A$2:$E$1602,MATCH((INDEX(shims!$A$2:$E$1602,MATCH(F58,shims!$A$2:$A$1602,1),5)/1)-W59*2,shims!$E$2:$E$1602,1),1)</f>
        <v>85.6</v>
      </c>
      <c r="M59" s="35">
        <f t="shared" si="9"/>
        <v>0</v>
      </c>
      <c r="N59" s="30">
        <f t="shared" si="10"/>
        <v>0</v>
      </c>
      <c r="O59">
        <f t="shared" si="13"/>
        <v>0</v>
      </c>
      <c r="P59" s="68">
        <f t="shared" si="11"/>
        <v>0</v>
      </c>
      <c r="Q59" s="69">
        <f t="shared" si="12"/>
        <v>0</v>
      </c>
      <c r="S59" s="6">
        <f t="shared" si="7"/>
        <v>0</v>
      </c>
      <c r="T59" s="6">
        <f t="shared" si="7"/>
        <v>0</v>
      </c>
      <c r="U59" s="6">
        <f t="shared" si="7"/>
        <v>0</v>
      </c>
      <c r="V59" s="6">
        <f t="shared" si="7"/>
        <v>0</v>
      </c>
      <c r="W59" s="6">
        <f t="shared" si="7"/>
        <v>0</v>
      </c>
      <c r="Y59" s="6" t="str">
        <f t="shared" si="14"/>
        <v/>
      </c>
    </row>
    <row r="62" spans="1:25" x14ac:dyDescent="0.35">
      <c r="K62" t="s">
        <v>204</v>
      </c>
      <c r="L62" t="s">
        <v>205</v>
      </c>
      <c r="M62" t="s">
        <v>17</v>
      </c>
      <c r="N62" t="s">
        <v>18</v>
      </c>
      <c r="O62" t="s">
        <v>20</v>
      </c>
      <c r="P62" t="s">
        <v>21</v>
      </c>
      <c r="Q62" t="s">
        <v>206</v>
      </c>
      <c r="R62" t="s">
        <v>207</v>
      </c>
      <c r="S62" t="s">
        <v>208</v>
      </c>
    </row>
    <row r="63" spans="1:25" x14ac:dyDescent="0.35"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I63" t="s">
        <v>17</v>
      </c>
      <c r="J63">
        <v>1</v>
      </c>
      <c r="K63" t="str">
        <f>I63&amp;J63</f>
        <v>NW1</v>
      </c>
      <c r="L63" s="6">
        <f>T63*Q63</f>
        <v>9.9481412608912245E-2</v>
      </c>
      <c r="M63">
        <f>$L63*INDEX($B$70:$E$75,MATCH($J63,$B$70:$B$75,0),2)</f>
        <v>4.4766635674010513E-2</v>
      </c>
      <c r="N63">
        <f>$L63*INDEX($B$70:$E$75,MATCH($J63,$B$70:$B$75,0),3)/2</f>
        <v>2.0891096647871574E-2</v>
      </c>
      <c r="O63">
        <f>$L63*INDEX($B$70:$E$75,MATCH($J63,$B$70:$B$75,0),3)/2</f>
        <v>2.0891096647871574E-2</v>
      </c>
      <c r="P63">
        <f>$L63*INDEX($B$70:$E$75,MATCH($J63,$B$70:$B$75,0),4)</f>
        <v>1.2932583639158592E-2</v>
      </c>
      <c r="Q63">
        <v>0.7</v>
      </c>
      <c r="R63" s="6">
        <f>S63-L63</f>
        <v>4.4598355962434333E-2</v>
      </c>
      <c r="S63" s="2">
        <v>0.14407976857134658</v>
      </c>
      <c r="T63" s="2">
        <f>'[1]Ph. 3'!I111</f>
        <v>0.1421163037270175</v>
      </c>
    </row>
    <row r="64" spans="1:25" x14ac:dyDescent="0.35">
      <c r="A64" t="s">
        <v>209</v>
      </c>
      <c r="B64" s="70">
        <v>0.35</v>
      </c>
      <c r="C64" s="70">
        <v>0.4</v>
      </c>
      <c r="D64" s="70">
        <v>0.45</v>
      </c>
      <c r="E64" s="70">
        <v>0.5</v>
      </c>
      <c r="F64" s="70">
        <v>0.55000000000000004</v>
      </c>
      <c r="G64" s="70">
        <v>0.6</v>
      </c>
      <c r="I64" t="s">
        <v>17</v>
      </c>
      <c r="J64">
        <v>2</v>
      </c>
      <c r="K64" t="str">
        <f t="shared" ref="K64:K84" si="15">I64&amp;J64</f>
        <v>NW2</v>
      </c>
      <c r="L64" s="6">
        <f t="shared" ref="L64:L84" si="16">T64*Q64</f>
        <v>0.1115771630105893</v>
      </c>
      <c r="M64">
        <f t="shared" ref="M64:P81" si="17">$L64*INDEX($B$70:$E$75,MATCH($J64,$B$70:$B$75,0),2)</f>
        <v>5.578858150529465E-2</v>
      </c>
      <c r="N64">
        <f t="shared" ref="M64:P81" si="18">$L64*INDEX($B$70:$E$75,MATCH($J64,$B$70:$B$75,0),3)/2</f>
        <v>2.1199660972011966E-2</v>
      </c>
      <c r="O64">
        <f t="shared" si="18"/>
        <v>2.1199660972011966E-2</v>
      </c>
      <c r="P64">
        <f t="shared" ref="O64:P74" si="19">$L64*INDEX($B$70:$E$75,MATCH($J64,$B$70:$B$75,0),4)</f>
        <v>1.3389259561270716E-2</v>
      </c>
      <c r="Q64">
        <v>0.7</v>
      </c>
      <c r="R64" s="6">
        <f t="shared" ref="R64:R84" si="20">S64-L64</f>
        <v>4.9721230070203751E-2</v>
      </c>
      <c r="S64" s="2">
        <v>0.16129839308079305</v>
      </c>
      <c r="T64" s="2">
        <f>'[1]Ph. 3'!I112</f>
        <v>0.15939594715798472</v>
      </c>
    </row>
    <row r="65" spans="1:20" x14ac:dyDescent="0.35">
      <c r="A65" t="s">
        <v>210</v>
      </c>
      <c r="B65" s="70">
        <f t="shared" ref="B65:G65" si="21">1-B64-B66</f>
        <v>0.5</v>
      </c>
      <c r="C65" s="70">
        <f t="shared" si="21"/>
        <v>0.48</v>
      </c>
      <c r="D65" s="70">
        <f t="shared" si="21"/>
        <v>0.46000000000000008</v>
      </c>
      <c r="E65" s="70">
        <f t="shared" si="21"/>
        <v>0.44</v>
      </c>
      <c r="F65" s="70">
        <f t="shared" si="21"/>
        <v>0.41999999999999993</v>
      </c>
      <c r="G65" s="70">
        <f t="shared" si="21"/>
        <v>0.4</v>
      </c>
      <c r="I65" t="s">
        <v>17</v>
      </c>
      <c r="J65">
        <v>3</v>
      </c>
      <c r="K65" t="str">
        <f t="shared" si="15"/>
        <v>NW3</v>
      </c>
      <c r="L65" s="6">
        <f t="shared" si="16"/>
        <v>0.11848755757007765</v>
      </c>
      <c r="M65">
        <f t="shared" si="17"/>
        <v>6.5168156663542712E-2</v>
      </c>
      <c r="N65">
        <f t="shared" si="18"/>
        <v>2.0142884786913198E-2</v>
      </c>
      <c r="O65">
        <f t="shared" si="18"/>
        <v>2.0142884786913198E-2</v>
      </c>
      <c r="P65">
        <f t="shared" si="19"/>
        <v>1.3033631332708542E-2</v>
      </c>
      <c r="Q65" s="73">
        <v>0.7</v>
      </c>
      <c r="R65" s="6">
        <f t="shared" si="20"/>
        <v>5.2647970842221975E-2</v>
      </c>
      <c r="S65" s="2">
        <v>0.17113552841229962</v>
      </c>
      <c r="T65" s="2">
        <f>'[1]Ph. 3'!I113</f>
        <v>0.16926793938582521</v>
      </c>
    </row>
    <row r="66" spans="1:20" x14ac:dyDescent="0.35">
      <c r="A66" t="s">
        <v>211</v>
      </c>
      <c r="B66" s="70">
        <v>0.15</v>
      </c>
      <c r="C66" s="70">
        <v>0.12</v>
      </c>
      <c r="D66" s="70">
        <v>0.09</v>
      </c>
      <c r="E66" s="70">
        <v>0.06</v>
      </c>
      <c r="F66" s="70">
        <v>0.03</v>
      </c>
      <c r="G66" s="70">
        <v>0</v>
      </c>
      <c r="I66" t="s">
        <v>17</v>
      </c>
      <c r="J66">
        <v>4</v>
      </c>
      <c r="K66" t="str">
        <f t="shared" si="15"/>
        <v>NW4</v>
      </c>
      <c r="L66" s="6">
        <f t="shared" si="16"/>
        <v>0.13653552489549869</v>
      </c>
      <c r="M66">
        <f t="shared" si="17"/>
        <v>8.1921314937299219E-2</v>
      </c>
      <c r="N66">
        <f t="shared" si="18"/>
        <v>2.0480328734324808E-2</v>
      </c>
      <c r="O66">
        <f t="shared" si="18"/>
        <v>2.0480328734324808E-2</v>
      </c>
      <c r="P66">
        <f t="shared" si="19"/>
        <v>1.365355248954987E-2</v>
      </c>
      <c r="Q66" s="73">
        <v>0.85</v>
      </c>
      <c r="R66" s="6">
        <f t="shared" si="20"/>
        <v>2.5992592764360667E-2</v>
      </c>
      <c r="S66" s="2">
        <v>0.16252811765985936</v>
      </c>
      <c r="T66" s="2">
        <f>'[1]Ph. 3'!I114</f>
        <v>0.160630029288822</v>
      </c>
    </row>
    <row r="67" spans="1:20" x14ac:dyDescent="0.35">
      <c r="I67" t="s">
        <v>17</v>
      </c>
      <c r="J67">
        <v>5</v>
      </c>
      <c r="K67" t="str">
        <f t="shared" si="15"/>
        <v>NW5</v>
      </c>
      <c r="L67" s="6">
        <f t="shared" si="16"/>
        <v>0.15226765040967527</v>
      </c>
      <c r="M67">
        <f t="shared" si="17"/>
        <v>9.8973972766288928E-2</v>
      </c>
      <c r="N67">
        <f t="shared" si="18"/>
        <v>1.9794794553257784E-2</v>
      </c>
      <c r="O67">
        <f t="shared" si="18"/>
        <v>1.9794794553257784E-2</v>
      </c>
      <c r="P67">
        <f t="shared" si="19"/>
        <v>1.3704088536870773E-2</v>
      </c>
      <c r="Q67" s="73">
        <v>0.85</v>
      </c>
      <c r="R67" s="6">
        <f t="shared" si="20"/>
        <v>2.9932848759409464E-2</v>
      </c>
      <c r="S67" s="2">
        <v>0.18220049916908473</v>
      </c>
      <c r="T67" s="2">
        <f>'[1]Ph. 3'!I115</f>
        <v>0.17913841224667679</v>
      </c>
    </row>
    <row r="68" spans="1:20" x14ac:dyDescent="0.35">
      <c r="B68" s="70"/>
      <c r="I68" t="s">
        <v>17</v>
      </c>
      <c r="J68">
        <v>6</v>
      </c>
      <c r="K68" t="str">
        <f t="shared" si="15"/>
        <v>NW6</v>
      </c>
      <c r="L68" s="6">
        <f t="shared" si="16"/>
        <v>0.1417800712157477</v>
      </c>
      <c r="M68">
        <f t="shared" si="17"/>
        <v>9.9246049851023393E-2</v>
      </c>
      <c r="N68">
        <f t="shared" si="18"/>
        <v>1.559580783373225E-2</v>
      </c>
      <c r="O68">
        <f t="shared" si="18"/>
        <v>1.559580783373225E-2</v>
      </c>
      <c r="P68">
        <f t="shared" si="19"/>
        <v>1.1342405697259817E-2</v>
      </c>
      <c r="Q68" s="73">
        <v>0.85</v>
      </c>
      <c r="R68" s="6">
        <f t="shared" si="20"/>
        <v>2.9355457196551915E-2</v>
      </c>
      <c r="S68" s="2">
        <v>0.17113552841229962</v>
      </c>
      <c r="T68" s="2">
        <f>'[1]Ph. 3'!I116</f>
        <v>0.16680008378323261</v>
      </c>
    </row>
    <row r="69" spans="1:20" x14ac:dyDescent="0.35">
      <c r="C69" t="s">
        <v>209</v>
      </c>
      <c r="D69" t="s">
        <v>210</v>
      </c>
      <c r="E69" t="s">
        <v>211</v>
      </c>
      <c r="I69" t="s">
        <v>18</v>
      </c>
      <c r="J69">
        <v>1</v>
      </c>
      <c r="K69" t="str">
        <f t="shared" si="15"/>
        <v>NE1</v>
      </c>
      <c r="L69" s="6">
        <f t="shared" si="16"/>
        <v>0.1089854908023897</v>
      </c>
      <c r="M69">
        <f>$L69*INDEX($B$70:$E$75,MATCH($J69,$B$70:$B$75,0),3)/2</f>
        <v>2.2886953068501838E-2</v>
      </c>
      <c r="N69">
        <f>$L69*INDEX($B$70:$E$75,MATCH($J69,$B$70:$B$75,0),2)</f>
        <v>4.9043470861075369E-2</v>
      </c>
      <c r="O69">
        <f>$L69*INDEX($B$70:$E$75,MATCH($J69,$B$70:$B$75,0),4)</f>
        <v>1.4168113804310661E-2</v>
      </c>
      <c r="P69">
        <f>$L69*INDEX($B$70:$E$75,MATCH($J69,$B$70:$B$75,0),3)/2</f>
        <v>2.2886953068501838E-2</v>
      </c>
      <c r="Q69" s="73">
        <v>0.7</v>
      </c>
      <c r="R69" s="6">
        <f t="shared" si="20"/>
        <v>4.7393767756055971E-2</v>
      </c>
      <c r="S69" s="2">
        <v>0.15637925855844567</v>
      </c>
      <c r="T69" s="2">
        <f>'[1]Ph. 3'!I117</f>
        <v>0.15569355828912815</v>
      </c>
    </row>
    <row r="70" spans="1:20" x14ac:dyDescent="0.35">
      <c r="B70">
        <v>1</v>
      </c>
      <c r="C70" s="70">
        <v>0.45</v>
      </c>
      <c r="D70" s="70">
        <f t="shared" ref="D70:D75" si="22">1-C70-E70</f>
        <v>0.42000000000000004</v>
      </c>
      <c r="E70" s="70">
        <v>0.13</v>
      </c>
      <c r="I70" t="s">
        <v>18</v>
      </c>
      <c r="J70">
        <v>2</v>
      </c>
      <c r="K70" t="str">
        <f t="shared" si="15"/>
        <v>NE2</v>
      </c>
      <c r="L70" s="6">
        <f t="shared" si="16"/>
        <v>0.11848755757007765</v>
      </c>
      <c r="M70">
        <f t="shared" si="18"/>
        <v>2.2512635938314752E-2</v>
      </c>
      <c r="N70">
        <f t="shared" si="17"/>
        <v>5.9243778785038823E-2</v>
      </c>
      <c r="O70">
        <f t="shared" si="19"/>
        <v>1.4218506908409317E-2</v>
      </c>
      <c r="P70">
        <f t="shared" si="18"/>
        <v>2.2512635938314752E-2</v>
      </c>
      <c r="Q70" s="73">
        <v>0.7</v>
      </c>
      <c r="R70" s="6">
        <f t="shared" si="20"/>
        <v>5.2647970842221975E-2</v>
      </c>
      <c r="S70" s="2">
        <v>0.17113552841229962</v>
      </c>
      <c r="T70" s="2">
        <f>'[1]Ph. 3'!I118</f>
        <v>0.16926793938582521</v>
      </c>
    </row>
    <row r="71" spans="1:20" x14ac:dyDescent="0.35">
      <c r="B71">
        <v>2</v>
      </c>
      <c r="C71" s="70">
        <v>0.5</v>
      </c>
      <c r="D71" s="70">
        <f t="shared" si="22"/>
        <v>0.38</v>
      </c>
      <c r="E71" s="70">
        <v>0.12</v>
      </c>
      <c r="I71" t="s">
        <v>18</v>
      </c>
      <c r="J71">
        <v>3</v>
      </c>
      <c r="K71" t="str">
        <f t="shared" si="15"/>
        <v>NE3</v>
      </c>
      <c r="L71" s="6">
        <f t="shared" si="16"/>
        <v>0.12798761355048849</v>
      </c>
      <c r="M71">
        <f t="shared" si="18"/>
        <v>2.175789430358304E-2</v>
      </c>
      <c r="N71">
        <f t="shared" si="17"/>
        <v>7.039318745276868E-2</v>
      </c>
      <c r="O71">
        <f t="shared" si="19"/>
        <v>1.4078637490553735E-2</v>
      </c>
      <c r="P71">
        <f t="shared" si="18"/>
        <v>2.175789430358304E-2</v>
      </c>
      <c r="Q71" s="73">
        <v>0.7</v>
      </c>
      <c r="R71" s="6">
        <f t="shared" si="20"/>
        <v>5.7900784229078905E-2</v>
      </c>
      <c r="S71" s="2">
        <v>0.18588839777956739</v>
      </c>
      <c r="T71" s="2">
        <f>'[1]Ph. 3'!I119</f>
        <v>0.18283944792926929</v>
      </c>
    </row>
    <row r="72" spans="1:20" x14ac:dyDescent="0.35">
      <c r="B72">
        <v>3</v>
      </c>
      <c r="C72" s="70">
        <v>0.55000000000000004</v>
      </c>
      <c r="D72" s="70">
        <f t="shared" si="22"/>
        <v>0.33999999999999997</v>
      </c>
      <c r="E72" s="70">
        <v>0.11</v>
      </c>
      <c r="I72" t="s">
        <v>18</v>
      </c>
      <c r="J72">
        <v>4</v>
      </c>
      <c r="K72" t="str">
        <f t="shared" si="15"/>
        <v>NE4</v>
      </c>
      <c r="L72" s="6">
        <f t="shared" si="16"/>
        <v>0.1638016573981648</v>
      </c>
      <c r="M72">
        <f t="shared" si="18"/>
        <v>2.4570248609724721E-2</v>
      </c>
      <c r="N72">
        <f t="shared" si="17"/>
        <v>9.8280994438898872E-2</v>
      </c>
      <c r="O72">
        <f t="shared" si="19"/>
        <v>1.6380165739816481E-2</v>
      </c>
      <c r="P72">
        <f t="shared" si="18"/>
        <v>2.4570248609724721E-2</v>
      </c>
      <c r="Q72" s="73">
        <v>0.85</v>
      </c>
      <c r="R72" s="6">
        <f t="shared" si="20"/>
        <v>3.1920098047466122E-2</v>
      </c>
      <c r="S72" s="2">
        <v>0.19572175544563092</v>
      </c>
      <c r="T72" s="2">
        <f>'[1]Ph. 3'!I120</f>
        <v>0.19270783223313506</v>
      </c>
    </row>
    <row r="73" spans="1:20" x14ac:dyDescent="0.35">
      <c r="B73">
        <v>4</v>
      </c>
      <c r="C73" s="70">
        <v>0.6</v>
      </c>
      <c r="D73" s="70">
        <f t="shared" si="22"/>
        <v>0.30000000000000004</v>
      </c>
      <c r="E73" s="70">
        <v>0.1</v>
      </c>
      <c r="I73" t="s">
        <v>18</v>
      </c>
      <c r="J73">
        <v>5</v>
      </c>
      <c r="K73" t="str">
        <f t="shared" si="15"/>
        <v>NE5</v>
      </c>
      <c r="L73" s="6">
        <f t="shared" si="16"/>
        <v>0.17952591613104285</v>
      </c>
      <c r="M73">
        <f t="shared" si="18"/>
        <v>2.3338369097035572E-2</v>
      </c>
      <c r="N73">
        <f t="shared" si="17"/>
        <v>0.11669184548517786</v>
      </c>
      <c r="O73">
        <f t="shared" si="19"/>
        <v>1.6157332451793856E-2</v>
      </c>
      <c r="P73">
        <f t="shared" si="18"/>
        <v>2.3338369097035572E-2</v>
      </c>
      <c r="Q73" s="73">
        <v>0.85</v>
      </c>
      <c r="R73" s="6">
        <f t="shared" si="20"/>
        <v>3.462931405864475E-2</v>
      </c>
      <c r="S73" s="2">
        <v>0.2141552301896876</v>
      </c>
      <c r="T73" s="2">
        <f>'[1]Ph. 3'!I121</f>
        <v>0.21120696015416807</v>
      </c>
    </row>
    <row r="74" spans="1:20" x14ac:dyDescent="0.35">
      <c r="B74">
        <v>5</v>
      </c>
      <c r="C74" s="70">
        <v>0.65</v>
      </c>
      <c r="D74" s="70">
        <f t="shared" si="22"/>
        <v>0.26</v>
      </c>
      <c r="E74" s="70">
        <v>0.09</v>
      </c>
      <c r="I74" t="s">
        <v>18</v>
      </c>
      <c r="J74">
        <v>6</v>
      </c>
      <c r="K74" t="str">
        <f t="shared" si="15"/>
        <v>NE6</v>
      </c>
      <c r="L74" s="6">
        <f t="shared" si="16"/>
        <v>0.17114020939227911</v>
      </c>
      <c r="M74">
        <f t="shared" si="18"/>
        <v>1.8825423033150705E-2</v>
      </c>
      <c r="N74">
        <f t="shared" si="17"/>
        <v>0.11979814657459537</v>
      </c>
      <c r="O74">
        <f t="shared" si="19"/>
        <v>1.3691216751382329E-2</v>
      </c>
      <c r="P74">
        <f t="shared" si="18"/>
        <v>1.8825423033150705E-2</v>
      </c>
      <c r="Q74" s="73">
        <v>0.85</v>
      </c>
      <c r="R74" s="6">
        <f t="shared" si="20"/>
        <v>3.4413393262509751E-2</v>
      </c>
      <c r="S74" s="2">
        <v>0.20555360265478886</v>
      </c>
      <c r="T74" s="2">
        <f>'[1]Ph. 3'!I122</f>
        <v>0.20134142281444603</v>
      </c>
    </row>
    <row r="75" spans="1:20" x14ac:dyDescent="0.35">
      <c r="B75">
        <v>6</v>
      </c>
      <c r="C75" s="70">
        <v>0.7</v>
      </c>
      <c r="D75" s="70">
        <f t="shared" si="22"/>
        <v>0.22000000000000003</v>
      </c>
      <c r="E75" s="70">
        <v>0.08</v>
      </c>
      <c r="I75" t="s">
        <v>20</v>
      </c>
      <c r="J75">
        <v>1</v>
      </c>
      <c r="K75" t="str">
        <f t="shared" si="15"/>
        <v>SW1</v>
      </c>
      <c r="L75" s="6">
        <f t="shared" si="16"/>
        <v>0.1228060140666945</v>
      </c>
      <c r="M75">
        <f>$L75*INDEX($B$70:$E$75,MATCH($J75,$B$70:$B$75,0),3)/2</f>
        <v>2.5789262954005847E-2</v>
      </c>
      <c r="N75">
        <f>$L75*INDEX($B$70:$E$75,MATCH($J75,$B$70:$B$75,0),4)</f>
        <v>1.5964781828670286E-2</v>
      </c>
      <c r="O75">
        <f>$L75*INDEX($B$70:$E$75,MATCH($J75,$B$70:$B$75,0),2)</f>
        <v>5.5262706330012526E-2</v>
      </c>
      <c r="P75">
        <f>$L75*INDEX($B$70:$E$75,MATCH($J75,$B$70:$B$75,0),3)/2</f>
        <v>2.5789262954005847E-2</v>
      </c>
      <c r="Q75" s="73">
        <v>0.7</v>
      </c>
      <c r="R75" s="6">
        <f t="shared" si="20"/>
        <v>5.0788562019962236E-2</v>
      </c>
      <c r="S75" s="2">
        <v>0.17359457608665674</v>
      </c>
      <c r="T75" s="2">
        <f>'[1]Ph. 3'!I123</f>
        <v>0.17543716295242073</v>
      </c>
    </row>
    <row r="76" spans="1:20" x14ac:dyDescent="0.35">
      <c r="I76" t="s">
        <v>20</v>
      </c>
      <c r="J76">
        <v>2</v>
      </c>
      <c r="K76" t="str">
        <f t="shared" si="15"/>
        <v>SW2</v>
      </c>
      <c r="L76" s="6">
        <f t="shared" si="16"/>
        <v>0.14352882405071796</v>
      </c>
      <c r="M76">
        <f t="shared" si="18"/>
        <v>2.7270476569636413E-2</v>
      </c>
      <c r="N76">
        <f t="shared" ref="N76:N79" si="23">$L76*INDEX($B$70:$E$75,MATCH($J76,$B$70:$B$75,0),4)</f>
        <v>1.7223458886086153E-2</v>
      </c>
      <c r="O76">
        <f t="shared" si="17"/>
        <v>7.1764412025358978E-2</v>
      </c>
      <c r="P76">
        <f t="shared" si="18"/>
        <v>2.7270476569636413E-2</v>
      </c>
      <c r="Q76" s="73">
        <v>0.7</v>
      </c>
      <c r="R76" s="6">
        <f t="shared" si="20"/>
        <v>5.9566958388069857E-2</v>
      </c>
      <c r="S76" s="2">
        <v>0.20309578243878781</v>
      </c>
      <c r="T76" s="2">
        <f>'[1]Ph. 3'!I124</f>
        <v>0.20504117721531137</v>
      </c>
    </row>
    <row r="77" spans="1:20" x14ac:dyDescent="0.35">
      <c r="I77" t="s">
        <v>20</v>
      </c>
      <c r="J77">
        <v>3</v>
      </c>
      <c r="K77" t="str">
        <f t="shared" si="15"/>
        <v>SW3</v>
      </c>
      <c r="L77" s="6">
        <f t="shared" si="16"/>
        <v>0.16165343708676569</v>
      </c>
      <c r="M77">
        <f t="shared" si="18"/>
        <v>2.7481084304750165E-2</v>
      </c>
      <c r="N77">
        <f t="shared" si="23"/>
        <v>1.7781878079544226E-2</v>
      </c>
      <c r="O77">
        <f t="shared" si="17"/>
        <v>8.8909390397721139E-2</v>
      </c>
      <c r="P77">
        <f t="shared" si="18"/>
        <v>2.7481084304750165E-2</v>
      </c>
      <c r="Q77" s="73">
        <v>0.7</v>
      </c>
      <c r="R77" s="6">
        <f t="shared" si="20"/>
        <v>6.7244751095391936E-2</v>
      </c>
      <c r="S77" s="2">
        <v>0.22889818818215762</v>
      </c>
      <c r="T77" s="2">
        <f>'[1]Ph. 3'!I125</f>
        <v>0.23093348155252241</v>
      </c>
    </row>
    <row r="78" spans="1:20" x14ac:dyDescent="0.35">
      <c r="I78" t="s">
        <v>20</v>
      </c>
      <c r="J78">
        <v>5</v>
      </c>
      <c r="K78" t="str">
        <f t="shared" si="15"/>
        <v>SW5</v>
      </c>
      <c r="L78" s="6">
        <f t="shared" si="16"/>
        <v>0.20572293533527428</v>
      </c>
      <c r="M78">
        <f t="shared" si="18"/>
        <v>2.6743981593585656E-2</v>
      </c>
      <c r="N78">
        <f t="shared" si="23"/>
        <v>1.8515064180174685E-2</v>
      </c>
      <c r="O78">
        <f t="shared" si="17"/>
        <v>0.13371990796792829</v>
      </c>
      <c r="P78">
        <f t="shared" si="18"/>
        <v>2.6743981593585656E-2</v>
      </c>
      <c r="Q78" s="73">
        <v>0.85</v>
      </c>
      <c r="R78" s="6">
        <f t="shared" si="20"/>
        <v>3.3002004832540593E-2</v>
      </c>
      <c r="S78" s="2">
        <v>0.23872494016781487</v>
      </c>
      <c r="T78" s="2">
        <f>'[1]Ph. 3'!I127</f>
        <v>0.24202698274738152</v>
      </c>
    </row>
    <row r="79" spans="1:20" x14ac:dyDescent="0.35">
      <c r="I79" t="s">
        <v>20</v>
      </c>
      <c r="J79">
        <v>6</v>
      </c>
      <c r="K79" t="str">
        <f t="shared" si="15"/>
        <v>SW6</v>
      </c>
      <c r="L79" s="6">
        <f t="shared" si="16"/>
        <v>0.20048453902364147</v>
      </c>
      <c r="M79">
        <f t="shared" si="18"/>
        <v>2.2053299292600564E-2</v>
      </c>
      <c r="N79">
        <f t="shared" si="23"/>
        <v>1.6038763121891318E-2</v>
      </c>
      <c r="O79">
        <f t="shared" si="17"/>
        <v>0.14033917731654902</v>
      </c>
      <c r="P79">
        <f t="shared" si="18"/>
        <v>2.2053299292600564E-2</v>
      </c>
      <c r="Q79" s="73">
        <v>0.85</v>
      </c>
      <c r="R79" s="6">
        <f t="shared" si="20"/>
        <v>3.209885800354087E-2</v>
      </c>
      <c r="S79" s="2">
        <v>0.23258339702718234</v>
      </c>
      <c r="T79" s="2">
        <f>'[1]Ph. 3'!I128</f>
        <v>0.23586416355722525</v>
      </c>
    </row>
    <row r="80" spans="1:20" x14ac:dyDescent="0.35">
      <c r="I80" t="s">
        <v>21</v>
      </c>
      <c r="J80">
        <v>1</v>
      </c>
      <c r="K80" t="str">
        <f t="shared" si="15"/>
        <v>SE1</v>
      </c>
      <c r="L80" s="6">
        <f t="shared" si="16"/>
        <v>0.12107868131843348</v>
      </c>
      <c r="M80">
        <f>$L80*INDEX($B$70:$E$75,MATCH($J80,$B$70:$B$75,0),4)</f>
        <v>1.5740228571396352E-2</v>
      </c>
      <c r="N80">
        <f>$L80*INDEX($B$70:$E$75,MATCH($J80,$B$70:$B$75,0),3)/2</f>
        <v>2.5426523076871033E-2</v>
      </c>
      <c r="O80">
        <f>$L80*INDEX($B$70:$E$75,MATCH($J80,$B$70:$B$75,0),3)/2</f>
        <v>2.5426523076871033E-2</v>
      </c>
      <c r="P80">
        <f>$L80*INDEX($B$70:$E$75,MATCH($J80,$B$70:$B$75,0),2)</f>
        <v>5.4485406593295066E-2</v>
      </c>
      <c r="Q80" s="73">
        <v>0.7</v>
      </c>
      <c r="R80" s="6">
        <f t="shared" si="20"/>
        <v>5.0056847093866139E-2</v>
      </c>
      <c r="S80" s="2">
        <v>0.17113552841229962</v>
      </c>
      <c r="T80" s="2">
        <f>'[1]Ph. 3'!I129</f>
        <v>0.17296954474061926</v>
      </c>
    </row>
    <row r="81" spans="3:20" x14ac:dyDescent="0.35">
      <c r="I81" t="s">
        <v>21</v>
      </c>
      <c r="J81">
        <v>2</v>
      </c>
      <c r="K81" t="str">
        <f t="shared" si="15"/>
        <v>SE2</v>
      </c>
      <c r="L81" s="6">
        <f t="shared" si="16"/>
        <v>0.13748565938180712</v>
      </c>
      <c r="M81">
        <f t="shared" ref="M81:M84" si="24">$L81*INDEX($B$70:$E$75,MATCH($J81,$B$70:$B$75,0),4)</f>
        <v>1.6498279125816855E-2</v>
      </c>
      <c r="N81">
        <f t="shared" si="18"/>
        <v>2.6122275282543354E-2</v>
      </c>
      <c r="O81">
        <f t="shared" si="18"/>
        <v>2.6122275282543354E-2</v>
      </c>
      <c r="P81">
        <f t="shared" si="17"/>
        <v>6.8742829690903562E-2</v>
      </c>
      <c r="Q81" s="73">
        <v>0.7</v>
      </c>
      <c r="R81" s="6">
        <f t="shared" si="20"/>
        <v>5.7007008965808847E-2</v>
      </c>
      <c r="S81" s="2">
        <v>0.19449266834761597</v>
      </c>
      <c r="T81" s="2">
        <f>'[1]Ph. 3'!I130</f>
        <v>0.19640808483115305</v>
      </c>
    </row>
    <row r="82" spans="3:20" x14ac:dyDescent="0.35">
      <c r="I82" t="s">
        <v>21</v>
      </c>
      <c r="J82">
        <v>3</v>
      </c>
      <c r="K82" t="str">
        <f t="shared" si="15"/>
        <v>SE3</v>
      </c>
      <c r="L82" s="6">
        <f t="shared" si="16"/>
        <v>0.16165343708676569</v>
      </c>
      <c r="M82">
        <f t="shared" si="24"/>
        <v>1.7781878079544226E-2</v>
      </c>
      <c r="N82">
        <f t="shared" ref="N82:O84" si="25">$L82*INDEX($B$70:$E$75,MATCH($J82,$B$70:$B$75,0),3)/2</f>
        <v>2.7481084304750165E-2</v>
      </c>
      <c r="O82">
        <f t="shared" si="25"/>
        <v>2.7481084304750165E-2</v>
      </c>
      <c r="P82">
        <f t="shared" ref="P82:P84" si="26">$L82*INDEX($B$70:$E$75,MATCH($J82,$B$70:$B$75,0),2)</f>
        <v>8.8909390397721139E-2</v>
      </c>
      <c r="Q82" s="73">
        <v>0.7</v>
      </c>
      <c r="R82" s="6">
        <f t="shared" si="20"/>
        <v>6.6016300982857795E-2</v>
      </c>
      <c r="S82" s="2">
        <v>0.22766973806962348</v>
      </c>
      <c r="T82" s="2">
        <f>'[1]Ph. 3'!I131</f>
        <v>0.23093348155252241</v>
      </c>
    </row>
    <row r="83" spans="3:20" x14ac:dyDescent="0.35">
      <c r="I83" t="s">
        <v>21</v>
      </c>
      <c r="J83">
        <v>5</v>
      </c>
      <c r="K83" t="str">
        <f t="shared" si="15"/>
        <v>SE5</v>
      </c>
      <c r="L83" s="6">
        <f t="shared" si="16"/>
        <v>0.20991328977518245</v>
      </c>
      <c r="M83">
        <f t="shared" si="24"/>
        <v>1.8892196079766419E-2</v>
      </c>
      <c r="N83">
        <f t="shared" si="25"/>
        <v>2.728872767077372E-2</v>
      </c>
      <c r="O83">
        <f t="shared" si="25"/>
        <v>2.728872767077372E-2</v>
      </c>
      <c r="P83">
        <f t="shared" si="26"/>
        <v>0.13644363835386861</v>
      </c>
      <c r="Q83" s="73">
        <v>0.85</v>
      </c>
      <c r="R83" s="6">
        <f t="shared" si="20"/>
        <v>3.3724460513031518E-2</v>
      </c>
      <c r="S83" s="2">
        <v>0.24363775028821397</v>
      </c>
      <c r="T83" s="2">
        <f>'[1]Ph. 3'!I133</f>
        <v>0.24695681150021465</v>
      </c>
    </row>
    <row r="84" spans="3:20" x14ac:dyDescent="0.35">
      <c r="I84" t="s">
        <v>21</v>
      </c>
      <c r="J84">
        <v>6</v>
      </c>
      <c r="K84" t="str">
        <f t="shared" si="15"/>
        <v>SE6</v>
      </c>
      <c r="L84" s="6">
        <f t="shared" si="16"/>
        <v>0.21724563458310955</v>
      </c>
      <c r="M84">
        <f t="shared" si="24"/>
        <v>1.7379650766648765E-2</v>
      </c>
      <c r="N84">
        <f t="shared" si="25"/>
        <v>2.3897019804142054E-2</v>
      </c>
      <c r="O84">
        <f t="shared" si="25"/>
        <v>2.3897019804142054E-2</v>
      </c>
      <c r="P84">
        <f t="shared" si="26"/>
        <v>0.15207194420817668</v>
      </c>
      <c r="Q84" s="73">
        <v>0.85</v>
      </c>
      <c r="R84" s="6">
        <f t="shared" si="20"/>
        <v>3.3760623667342143E-2</v>
      </c>
      <c r="S84" s="2">
        <v>0.2510062582504517</v>
      </c>
      <c r="T84" s="2">
        <f>'[1]Ph. 3'!I134</f>
        <v>0.25558309950954067</v>
      </c>
    </row>
    <row r="86" spans="3:20" ht="15" thickBot="1" x14ac:dyDescent="0.4"/>
    <row r="87" spans="3:20" x14ac:dyDescent="0.35">
      <c r="D87" s="112" t="s">
        <v>212</v>
      </c>
      <c r="E87" s="113"/>
      <c r="F87" s="113"/>
      <c r="G87" s="114"/>
      <c r="H87" s="112" t="s">
        <v>213</v>
      </c>
      <c r="I87" s="113"/>
      <c r="J87" s="113"/>
      <c r="K87" s="113"/>
      <c r="L87" s="112" t="s">
        <v>214</v>
      </c>
      <c r="M87" s="113"/>
      <c r="N87" s="113"/>
      <c r="O87" s="114"/>
      <c r="P87" s="113" t="s">
        <v>215</v>
      </c>
      <c r="Q87" s="113"/>
      <c r="R87" s="113"/>
      <c r="S87" s="114"/>
    </row>
    <row r="88" spans="3:20" x14ac:dyDescent="0.35">
      <c r="D88" s="7" t="s">
        <v>114</v>
      </c>
      <c r="E88" t="s">
        <v>115</v>
      </c>
      <c r="F88" t="s">
        <v>117</v>
      </c>
      <c r="G88" s="9" t="s">
        <v>118</v>
      </c>
      <c r="H88" s="7" t="s">
        <v>114</v>
      </c>
      <c r="I88" t="s">
        <v>115</v>
      </c>
      <c r="J88" t="s">
        <v>117</v>
      </c>
      <c r="K88" t="s">
        <v>118</v>
      </c>
      <c r="L88" s="7" t="s">
        <v>114</v>
      </c>
      <c r="M88" t="s">
        <v>115</v>
      </c>
      <c r="N88" t="s">
        <v>117</v>
      </c>
      <c r="O88" s="9" t="s">
        <v>118</v>
      </c>
      <c r="P88" t="s">
        <v>114</v>
      </c>
      <c r="Q88" t="s">
        <v>115</v>
      </c>
      <c r="R88" t="s">
        <v>117</v>
      </c>
      <c r="S88" s="9" t="s">
        <v>118</v>
      </c>
    </row>
    <row r="89" spans="3:20" x14ac:dyDescent="0.35">
      <c r="C89" t="s">
        <v>156</v>
      </c>
      <c r="D89" s="7">
        <v>107.1</v>
      </c>
      <c r="E89">
        <v>66.400000000000006</v>
      </c>
      <c r="F89">
        <v>79.2</v>
      </c>
      <c r="G89" s="9">
        <v>74</v>
      </c>
      <c r="H89" s="7">
        <v>102</v>
      </c>
      <c r="I89">
        <v>64.8</v>
      </c>
      <c r="J89">
        <v>77.900000000000006</v>
      </c>
      <c r="K89">
        <v>74.099999999999994</v>
      </c>
      <c r="L89" s="7">
        <f>INDEX([1]shims!$A$2:$E$1602,MATCH(D89,[1]shims!$A$2:$A$1602,0),2)-INDEX([1]shims!$A$2:$E$1602,MATCH(H89,[1]shims!$A$2:$A$1602,0),2)</f>
        <v>0.38199999999999967</v>
      </c>
      <c r="M89">
        <f>INDEX([1]shims!$A$2:$E$1602,MATCH(E89,[1]shims!$A$2:$A$1602,0),2)-INDEX([1]shims!$A$2:$E$1602,MATCH(I89,[1]shims!$A$2:$A$1602,0),2)</f>
        <v>0.20999999999999996</v>
      </c>
      <c r="N89">
        <f>INDEX([1]shims!$A$2:$E$1602,MATCH(F89,[1]shims!$A$2:$A$1602,0),2)-INDEX([1]shims!$A$2:$E$1602,MATCH(J89,[1]shims!$A$2:$A$1602,0),2)</f>
        <v>0.15499999999999936</v>
      </c>
      <c r="O89" s="9">
        <f>INDEX([1]shims!$A$2:$E$1602,MATCH(G89,[1]shims!$A$2:$A$1602,0),2)-INDEX([1]shims!$A$2:$E$1602,MATCH(K89,[1]shims!$A$2:$A$1602,0),2)</f>
        <v>-1.1999999999999567E-2</v>
      </c>
      <c r="P89" s="83">
        <f>L89/SUM($L89:$O89)</f>
        <v>0.51972789115646256</v>
      </c>
      <c r="Q89" s="83">
        <f t="shared" ref="Q89:Q92" si="27">M89/SUM($L89:$O89)</f>
        <v>0.28571428571428586</v>
      </c>
      <c r="R89" s="83">
        <f t="shared" ref="R89:S92" si="28">N89/SUM($L89:$O89)</f>
        <v>0.21088435374149589</v>
      </c>
      <c r="S89" s="83">
        <f t="shared" si="28"/>
        <v>-1.632653061224432E-2</v>
      </c>
    </row>
    <row r="90" spans="3:20" x14ac:dyDescent="0.35">
      <c r="C90" t="s">
        <v>155</v>
      </c>
      <c r="D90" s="7">
        <v>107.7</v>
      </c>
      <c r="E90">
        <v>62.6</v>
      </c>
      <c r="F90">
        <v>80.900000000000006</v>
      </c>
      <c r="G90" s="9">
        <v>76.599999999999994</v>
      </c>
      <c r="H90" s="7">
        <v>104.7</v>
      </c>
      <c r="I90">
        <v>61.1</v>
      </c>
      <c r="J90">
        <v>79.400000000000006</v>
      </c>
      <c r="K90">
        <v>73.8</v>
      </c>
      <c r="L90" s="7">
        <f>INDEX([1]shims!$A$2:$E$1602,MATCH(D90,[1]shims!$A$2:$A$1602,0),2)-INDEX([1]shims!$A$2:$E$1602,MATCH(H90,[1]shims!$A$2:$A$1602,0),2)</f>
        <v>0.21499999999999986</v>
      </c>
      <c r="M90">
        <f>INDEX([1]shims!$A$2:$E$1602,MATCH(E90,[1]shims!$A$2:$A$1602,0),2)-INDEX([1]shims!$A$2:$E$1602,MATCH(I90,[1]shims!$A$2:$A$1602,0),2)</f>
        <v>0.19799999999999951</v>
      </c>
      <c r="N90">
        <f>INDEX([1]shims!$A$2:$E$1602,MATCH(F90,[1]shims!$A$2:$A$1602,0),2)-INDEX([1]shims!$A$2:$E$1602,MATCH(J90,[1]shims!$A$2:$A$1602,0),2)</f>
        <v>0.17600000000000016</v>
      </c>
      <c r="O90" s="9">
        <f>INDEX([1]shims!$A$2:$E$1602,MATCH(G90,[1]shims!$A$2:$A$1602,0),2)-INDEX([1]shims!$A$2:$E$1602,MATCH(K90,[1]shims!$A$2:$A$1602,0),2)</f>
        <v>0.34600000000000009</v>
      </c>
      <c r="P90" s="83">
        <f t="shared" ref="P90:P92" si="29">L90/SUM($L90:$O90)</f>
        <v>0.22994652406417107</v>
      </c>
      <c r="Q90" s="83">
        <f t="shared" si="27"/>
        <v>0.21176470588235249</v>
      </c>
      <c r="R90" s="83">
        <f t="shared" si="28"/>
        <v>0.18823529411764731</v>
      </c>
      <c r="S90" s="83">
        <f t="shared" si="28"/>
        <v>0.3700534759358291</v>
      </c>
    </row>
    <row r="91" spans="3:20" x14ac:dyDescent="0.35">
      <c r="C91" t="s">
        <v>154</v>
      </c>
      <c r="D91" s="7">
        <v>117.2</v>
      </c>
      <c r="E91">
        <v>63.2</v>
      </c>
      <c r="F91">
        <v>78</v>
      </c>
      <c r="G91" s="9">
        <v>78.599999999999994</v>
      </c>
      <c r="H91" s="7">
        <v>110</v>
      </c>
      <c r="I91">
        <v>61.3</v>
      </c>
      <c r="J91">
        <v>76.8</v>
      </c>
      <c r="K91">
        <v>78.400000000000006</v>
      </c>
      <c r="L91" s="7">
        <f>INDEX([1]shims!$A$2:$E$1602,MATCH(D91,[1]shims!$A$2:$A$1602,0),2)-INDEX([1]shims!$A$2:$E$1602,MATCH(H91,[1]shims!$A$2:$A$1602,0),2)</f>
        <v>0.42000000000000171</v>
      </c>
      <c r="M91">
        <f>INDEX([1]shims!$A$2:$E$1602,MATCH(E91,[1]shims!$A$2:$A$1602,0),2)-INDEX([1]shims!$A$2:$E$1602,MATCH(I91,[1]shims!$A$2:$A$1602,0),2)</f>
        <v>0.25</v>
      </c>
      <c r="N91">
        <f>INDEX([1]shims!$A$2:$E$1602,MATCH(F91,[1]shims!$A$2:$A$1602,0),2)-INDEX([1]shims!$A$2:$E$1602,MATCH(J91,[1]shims!$A$2:$A$1602,0),2)</f>
        <v>0.14499999999999957</v>
      </c>
      <c r="O91" s="9">
        <f>INDEX([1]shims!$A$2:$E$1602,MATCH(G91,[1]shims!$A$2:$A$1602,0),2)-INDEX([1]shims!$A$2:$E$1602,MATCH(K91,[1]shims!$A$2:$A$1602,0),2)</f>
        <v>2.4000000000000021E-2</v>
      </c>
      <c r="P91" s="83">
        <f t="shared" si="29"/>
        <v>0.50059594755661629</v>
      </c>
      <c r="Q91" s="83">
        <f t="shared" si="27"/>
        <v>0.29797377830750849</v>
      </c>
      <c r="R91" s="83">
        <f t="shared" si="28"/>
        <v>0.17282479141835441</v>
      </c>
      <c r="S91" s="83">
        <f t="shared" si="28"/>
        <v>2.8605482717520839E-2</v>
      </c>
    </row>
    <row r="92" spans="3:20" x14ac:dyDescent="0.35">
      <c r="C92" t="s">
        <v>153</v>
      </c>
      <c r="D92" s="7">
        <v>117.5</v>
      </c>
      <c r="E92">
        <v>64.099999999999994</v>
      </c>
      <c r="F92">
        <v>75.900000000000006</v>
      </c>
      <c r="G92" s="9">
        <v>76.599999999999994</v>
      </c>
      <c r="H92" s="7">
        <v>112.1</v>
      </c>
      <c r="I92">
        <v>58.9</v>
      </c>
      <c r="J92">
        <v>74</v>
      </c>
      <c r="K92">
        <v>74.900000000000006</v>
      </c>
      <c r="L92" s="7">
        <f>INDEX([1]shims!$A$2:$E$1602,MATCH(D92,[1]shims!$A$2:$A$1602,0),2)-INDEX([1]shims!$A$2:$E$1602,MATCH(H92,[1]shims!$A$2:$A$1602,0),2)</f>
        <v>0.30400000000000027</v>
      </c>
      <c r="M92">
        <f>INDEX([1]shims!$A$2:$E$1602,MATCH(E92,[1]shims!$A$2:$A$1602,0),2)-INDEX([1]shims!$A$2:$E$1602,MATCH(I92,[1]shims!$A$2:$A$1602,0),2)</f>
        <v>0.68499999999999961</v>
      </c>
      <c r="N92">
        <f>INDEX([1]shims!$A$2:$E$1602,MATCH(F92,[1]shims!$A$2:$A$1602,0),2)-INDEX([1]shims!$A$2:$E$1602,MATCH(J92,[1]shims!$A$2:$A$1602,0),2)</f>
        <v>0.23499999999999943</v>
      </c>
      <c r="O92" s="9">
        <f>INDEX([1]shims!$A$2:$E$1602,MATCH(G92,[1]shims!$A$2:$A$1602,0),2)-INDEX([1]shims!$A$2:$E$1602,MATCH(K92,[1]shims!$A$2:$A$1602,0),2)</f>
        <v>0.20899999999999963</v>
      </c>
      <c r="P92" s="83">
        <f t="shared" si="29"/>
        <v>0.21214235868806733</v>
      </c>
      <c r="Q92" s="83">
        <f t="shared" si="27"/>
        <v>0.47801814375436158</v>
      </c>
      <c r="R92" s="83">
        <f t="shared" si="28"/>
        <v>0.16399162595952518</v>
      </c>
      <c r="S92" s="83">
        <f t="shared" si="28"/>
        <v>0.14584787159804591</v>
      </c>
    </row>
    <row r="93" spans="3:20" x14ac:dyDescent="0.35">
      <c r="C93" s="120" t="s">
        <v>216</v>
      </c>
      <c r="D93" s="84"/>
      <c r="E93" s="63"/>
      <c r="F93" s="63"/>
      <c r="G93" s="85"/>
      <c r="H93" s="84"/>
      <c r="I93" s="63"/>
      <c r="J93" s="63"/>
      <c r="K93" s="63"/>
      <c r="L93" s="84"/>
      <c r="M93" s="63"/>
      <c r="N93" s="63"/>
      <c r="O93" s="85"/>
      <c r="P93" s="63"/>
      <c r="Q93" s="63"/>
      <c r="R93" s="63"/>
      <c r="S93" s="85"/>
    </row>
    <row r="94" spans="3:20" x14ac:dyDescent="0.35">
      <c r="C94" s="120"/>
      <c r="D94" s="7">
        <v>123.2</v>
      </c>
      <c r="E94">
        <v>59.9</v>
      </c>
      <c r="F94">
        <v>73.5</v>
      </c>
      <c r="G94" s="9">
        <v>73.7</v>
      </c>
      <c r="H94" s="7">
        <v>110.5</v>
      </c>
      <c r="I94">
        <v>60.1</v>
      </c>
      <c r="J94">
        <v>71.7</v>
      </c>
      <c r="K94">
        <v>72.5</v>
      </c>
      <c r="L94" s="7">
        <f>INDEX([1]shims!$A$2:$E$1602,MATCH(D94,[1]shims!$A$2:$A$1602,0),2)-INDEX([1]shims!$A$2:$E$1602,MATCH(H94,[1]shims!$A$2:$A$1602,0),2)</f>
        <v>0.6720000000000006</v>
      </c>
      <c r="M94">
        <f>INDEX([1]shims!$A$2:$E$1602,MATCH(E94,[1]shims!$A$2:$A$1602,0),2)-INDEX([1]shims!$A$2:$E$1602,MATCH(I94,[1]shims!$A$2:$A$1602,0),2)</f>
        <v>-2.5999999999999801E-2</v>
      </c>
      <c r="N94">
        <f>INDEX([1]shims!$A$2:$E$1602,MATCH(F94,[1]shims!$A$2:$A$1602,0),2)-INDEX([1]shims!$A$2:$E$1602,MATCH(J94,[1]shims!$A$2:$A$1602,0),2)</f>
        <v>0.22699999999999942</v>
      </c>
      <c r="O94" s="9">
        <f>INDEX([1]shims!$A$2:$E$1602,MATCH(G94,[1]shims!$A$2:$A$1602,0),2)-INDEX([1]shims!$A$2:$E$1602,MATCH(K94,[1]shims!$A$2:$A$1602,0),2)</f>
        <v>0.15000000000000036</v>
      </c>
      <c r="P94" s="83">
        <f>L94/SUM($L94:$O94)</f>
        <v>0.65689149560117321</v>
      </c>
      <c r="Q94" s="83">
        <f t="shared" ref="Q94:S109" si="30">M94/SUM($L94:$O94)</f>
        <v>-2.541544477028327E-2</v>
      </c>
      <c r="R94" s="83">
        <f t="shared" si="30"/>
        <v>0.22189638318670507</v>
      </c>
      <c r="S94" s="83">
        <f t="shared" si="30"/>
        <v>0.14662756598240495</v>
      </c>
    </row>
    <row r="95" spans="3:20" x14ac:dyDescent="0.35">
      <c r="C95" t="s">
        <v>162</v>
      </c>
      <c r="D95" s="7"/>
      <c r="G95" s="9"/>
      <c r="H95" s="7"/>
      <c r="L95" s="7">
        <f>INDEX([1]shims!$A$2:$E$1602,MATCH(D95,[1]shims!$A$2:$A$1602,0),2)-INDEX([1]shims!$A$2:$E$1602,MATCH(H95,[1]shims!$A$2:$A$1602,0),2)</f>
        <v>0</v>
      </c>
      <c r="M95">
        <f>INDEX([1]shims!$A$2:$E$1602,MATCH(E95,[1]shims!$A$2:$A$1602,0),2)-INDEX([1]shims!$A$2:$E$1602,MATCH(I95,[1]shims!$A$2:$A$1602,0),2)</f>
        <v>0</v>
      </c>
      <c r="N95">
        <f>INDEX([1]shims!$A$2:$E$1602,MATCH(F95,[1]shims!$A$2:$A$1602,0),2)-INDEX([1]shims!$A$2:$E$1602,MATCH(J95,[1]shims!$A$2:$A$1602,0),2)</f>
        <v>0</v>
      </c>
      <c r="O95" s="9">
        <f>INDEX([1]shims!$A$2:$E$1602,MATCH(G95,[1]shims!$A$2:$A$1602,0),2)-INDEX([1]shims!$A$2:$E$1602,MATCH(K95,[1]shims!$A$2:$A$1602,0),2)</f>
        <v>0</v>
      </c>
      <c r="P95" s="83" t="e">
        <f>L95/SUM($L95:$O95)</f>
        <v>#DIV/0!</v>
      </c>
      <c r="Q95" s="83" t="e">
        <f t="shared" si="30"/>
        <v>#DIV/0!</v>
      </c>
      <c r="R95" s="83" t="e">
        <f t="shared" ref="R95:S110" si="31">N95/SUM($L95:$O95)</f>
        <v>#DIV/0!</v>
      </c>
      <c r="S95" s="83" t="e">
        <f t="shared" si="31"/>
        <v>#DIV/0!</v>
      </c>
    </row>
    <row r="96" spans="3:20" x14ac:dyDescent="0.35">
      <c r="C96" t="s">
        <v>161</v>
      </c>
      <c r="D96" s="7"/>
      <c r="G96" s="9"/>
      <c r="H96" s="7"/>
      <c r="L96" s="7">
        <f>INDEX([1]shims!$A$2:$E$1602,MATCH(D96,[1]shims!$A$2:$A$1602,0),2)-INDEX([1]shims!$A$2:$E$1602,MATCH(H96,[1]shims!$A$2:$A$1602,0),2)</f>
        <v>0</v>
      </c>
      <c r="M96">
        <f>INDEX([1]shims!$A$2:$E$1602,MATCH(E96,[1]shims!$A$2:$A$1602,0),2)-INDEX([1]shims!$A$2:$E$1602,MATCH(I96,[1]shims!$A$2:$A$1602,0),2)</f>
        <v>0</v>
      </c>
      <c r="N96">
        <f>INDEX([1]shims!$A$2:$E$1602,MATCH(F96,[1]shims!$A$2:$A$1602,0),2)-INDEX([1]shims!$A$2:$E$1602,MATCH(J96,[1]shims!$A$2:$A$1602,0),2)</f>
        <v>0</v>
      </c>
      <c r="O96" s="9">
        <f>INDEX([1]shims!$A$2:$E$1602,MATCH(G96,[1]shims!$A$2:$A$1602,0),2)-INDEX([1]shims!$A$2:$E$1602,MATCH(K96,[1]shims!$A$2:$A$1602,0),2)</f>
        <v>0</v>
      </c>
      <c r="P96" s="83" t="e">
        <f t="shared" ref="P96:P110" si="32">L96/SUM($L96:$O96)</f>
        <v>#DIV/0!</v>
      </c>
      <c r="Q96" s="83" t="e">
        <f t="shared" si="30"/>
        <v>#DIV/0!</v>
      </c>
      <c r="R96" s="83" t="e">
        <f t="shared" si="31"/>
        <v>#DIV/0!</v>
      </c>
      <c r="S96" s="83" t="e">
        <f t="shared" si="31"/>
        <v>#DIV/0!</v>
      </c>
    </row>
    <row r="97" spans="3:19" x14ac:dyDescent="0.35">
      <c r="C97" t="s">
        <v>160</v>
      </c>
      <c r="D97" s="7"/>
      <c r="G97" s="9"/>
      <c r="H97" s="7"/>
      <c r="L97" s="7">
        <f>INDEX([1]shims!$A$2:$E$1602,MATCH(D97,[1]shims!$A$2:$A$1602,0),2)-INDEX([1]shims!$A$2:$E$1602,MATCH(H97,[1]shims!$A$2:$A$1602,0),2)</f>
        <v>0</v>
      </c>
      <c r="M97">
        <f>INDEX([1]shims!$A$2:$E$1602,MATCH(E97,[1]shims!$A$2:$A$1602,0),2)-INDEX([1]shims!$A$2:$E$1602,MATCH(I97,[1]shims!$A$2:$A$1602,0),2)</f>
        <v>0</v>
      </c>
      <c r="N97">
        <f>INDEX([1]shims!$A$2:$E$1602,MATCH(F97,[1]shims!$A$2:$A$1602,0),2)-INDEX([1]shims!$A$2:$E$1602,MATCH(J97,[1]shims!$A$2:$A$1602,0),2)</f>
        <v>0</v>
      </c>
      <c r="O97" s="9">
        <f>INDEX([1]shims!$A$2:$E$1602,MATCH(G97,[1]shims!$A$2:$A$1602,0),2)-INDEX([1]shims!$A$2:$E$1602,MATCH(K97,[1]shims!$A$2:$A$1602,0),2)</f>
        <v>0</v>
      </c>
      <c r="P97" s="83" t="e">
        <f t="shared" si="32"/>
        <v>#DIV/0!</v>
      </c>
      <c r="Q97" s="83" t="e">
        <f t="shared" si="30"/>
        <v>#DIV/0!</v>
      </c>
      <c r="R97" s="83" t="e">
        <f t="shared" si="31"/>
        <v>#DIV/0!</v>
      </c>
      <c r="S97" s="83" t="e">
        <f t="shared" si="31"/>
        <v>#DIV/0!</v>
      </c>
    </row>
    <row r="98" spans="3:19" x14ac:dyDescent="0.35">
      <c r="C98" t="s">
        <v>159</v>
      </c>
      <c r="D98" s="7"/>
      <c r="G98" s="9"/>
      <c r="H98" s="7"/>
      <c r="L98" s="7">
        <f>INDEX([1]shims!$A$2:$E$1602,MATCH(D98,[1]shims!$A$2:$A$1602,0),2)-INDEX([1]shims!$A$2:$E$1602,MATCH(H98,[1]shims!$A$2:$A$1602,0),2)</f>
        <v>0</v>
      </c>
      <c r="M98">
        <f>INDEX([1]shims!$A$2:$E$1602,MATCH(E98,[1]shims!$A$2:$A$1602,0),2)-INDEX([1]shims!$A$2:$E$1602,MATCH(I98,[1]shims!$A$2:$A$1602,0),2)</f>
        <v>0</v>
      </c>
      <c r="N98">
        <f>INDEX([1]shims!$A$2:$E$1602,MATCH(F98,[1]shims!$A$2:$A$1602,0),2)-INDEX([1]shims!$A$2:$E$1602,MATCH(J98,[1]shims!$A$2:$A$1602,0),2)</f>
        <v>0</v>
      </c>
      <c r="O98" s="9">
        <f>INDEX([1]shims!$A$2:$E$1602,MATCH(G98,[1]shims!$A$2:$A$1602,0),2)-INDEX([1]shims!$A$2:$E$1602,MATCH(K98,[1]shims!$A$2:$A$1602,0),2)</f>
        <v>0</v>
      </c>
      <c r="P98" s="83" t="e">
        <f t="shared" si="32"/>
        <v>#DIV/0!</v>
      </c>
      <c r="Q98" s="83" t="e">
        <f t="shared" si="30"/>
        <v>#DIV/0!</v>
      </c>
      <c r="R98" s="83" t="e">
        <f t="shared" si="31"/>
        <v>#DIV/0!</v>
      </c>
      <c r="S98" s="83" t="e">
        <f t="shared" si="31"/>
        <v>#DIV/0!</v>
      </c>
    </row>
    <row r="99" spans="3:19" x14ac:dyDescent="0.35">
      <c r="C99" t="s">
        <v>158</v>
      </c>
      <c r="D99" s="7"/>
      <c r="G99" s="9"/>
      <c r="H99" s="7"/>
      <c r="L99" s="7">
        <f>INDEX([1]shims!$A$2:$E$1602,MATCH(D99,[1]shims!$A$2:$A$1602,0),2)-INDEX([1]shims!$A$2:$E$1602,MATCH(H99,[1]shims!$A$2:$A$1602,0),2)</f>
        <v>0</v>
      </c>
      <c r="M99">
        <f>INDEX([1]shims!$A$2:$E$1602,MATCH(E99,[1]shims!$A$2:$A$1602,0),2)-INDEX([1]shims!$A$2:$E$1602,MATCH(I99,[1]shims!$A$2:$A$1602,0),2)</f>
        <v>0</v>
      </c>
      <c r="N99">
        <f>INDEX([1]shims!$A$2:$E$1602,MATCH(F99,[1]shims!$A$2:$A$1602,0),2)-INDEX([1]shims!$A$2:$E$1602,MATCH(J99,[1]shims!$A$2:$A$1602,0),2)</f>
        <v>0</v>
      </c>
      <c r="O99" s="9">
        <f>INDEX([1]shims!$A$2:$E$1602,MATCH(G99,[1]shims!$A$2:$A$1602,0),2)-INDEX([1]shims!$A$2:$E$1602,MATCH(K99,[1]shims!$A$2:$A$1602,0),2)</f>
        <v>0</v>
      </c>
      <c r="P99" s="83" t="e">
        <f t="shared" si="32"/>
        <v>#DIV/0!</v>
      </c>
      <c r="Q99" s="83" t="e">
        <f t="shared" si="30"/>
        <v>#DIV/0!</v>
      </c>
      <c r="R99" s="83" t="e">
        <f t="shared" si="31"/>
        <v>#DIV/0!</v>
      </c>
      <c r="S99" s="83" t="e">
        <f t="shared" si="31"/>
        <v>#DIV/0!</v>
      </c>
    </row>
    <row r="100" spans="3:19" x14ac:dyDescent="0.35">
      <c r="C100" t="s">
        <v>157</v>
      </c>
      <c r="D100" s="7"/>
      <c r="G100" s="9"/>
      <c r="H100" s="7"/>
      <c r="L100" s="7">
        <f>INDEX([1]shims!$A$2:$E$1602,MATCH(D100,[1]shims!$A$2:$A$1602,0),2)-INDEX([1]shims!$A$2:$E$1602,MATCH(H100,[1]shims!$A$2:$A$1602,0),2)</f>
        <v>0</v>
      </c>
      <c r="M100">
        <f>INDEX([1]shims!$A$2:$E$1602,MATCH(E100,[1]shims!$A$2:$A$1602,0),2)-INDEX([1]shims!$A$2:$E$1602,MATCH(I100,[1]shims!$A$2:$A$1602,0),2)</f>
        <v>0</v>
      </c>
      <c r="N100">
        <f>INDEX([1]shims!$A$2:$E$1602,MATCH(F100,[1]shims!$A$2:$A$1602,0),2)-INDEX([1]shims!$A$2:$E$1602,MATCH(J100,[1]shims!$A$2:$A$1602,0),2)</f>
        <v>0</v>
      </c>
      <c r="O100" s="9">
        <f>INDEX([1]shims!$A$2:$E$1602,MATCH(G100,[1]shims!$A$2:$A$1602,0),2)-INDEX([1]shims!$A$2:$E$1602,MATCH(K100,[1]shims!$A$2:$A$1602,0),2)</f>
        <v>0</v>
      </c>
      <c r="P100" s="83" t="e">
        <f t="shared" si="32"/>
        <v>#DIV/0!</v>
      </c>
      <c r="Q100" s="83" t="e">
        <f t="shared" si="30"/>
        <v>#DIV/0!</v>
      </c>
      <c r="R100" s="83" t="e">
        <f t="shared" si="31"/>
        <v>#DIV/0!</v>
      </c>
      <c r="S100" s="83" t="e">
        <f t="shared" si="31"/>
        <v>#DIV/0!</v>
      </c>
    </row>
    <row r="101" spans="3:19" x14ac:dyDescent="0.35">
      <c r="C101" t="s">
        <v>167</v>
      </c>
      <c r="D101" s="7"/>
      <c r="G101" s="9"/>
      <c r="H101" s="7"/>
      <c r="L101" s="7">
        <f>INDEX([1]shims!$A$2:$E$1602,MATCH(D101,[1]shims!$A$2:$A$1602,0),2)-INDEX([1]shims!$A$2:$E$1602,MATCH(H101,[1]shims!$A$2:$A$1602,0),2)</f>
        <v>0</v>
      </c>
      <c r="M101">
        <f>INDEX([1]shims!$A$2:$E$1602,MATCH(E101,[1]shims!$A$2:$A$1602,0),2)-INDEX([1]shims!$A$2:$E$1602,MATCH(I101,[1]shims!$A$2:$A$1602,0),2)</f>
        <v>0</v>
      </c>
      <c r="N101">
        <f>INDEX([1]shims!$A$2:$E$1602,MATCH(F101,[1]shims!$A$2:$A$1602,0),2)-INDEX([1]shims!$A$2:$E$1602,MATCH(J101,[1]shims!$A$2:$A$1602,0),2)</f>
        <v>0</v>
      </c>
      <c r="O101" s="9">
        <f>INDEX([1]shims!$A$2:$E$1602,MATCH(G101,[1]shims!$A$2:$A$1602,0),2)-INDEX([1]shims!$A$2:$E$1602,MATCH(K101,[1]shims!$A$2:$A$1602,0),2)</f>
        <v>0</v>
      </c>
      <c r="P101" s="83" t="e">
        <f t="shared" si="32"/>
        <v>#DIV/0!</v>
      </c>
      <c r="Q101" s="83" t="e">
        <f t="shared" si="30"/>
        <v>#DIV/0!</v>
      </c>
      <c r="R101" s="83" t="e">
        <f t="shared" si="31"/>
        <v>#DIV/0!</v>
      </c>
      <c r="S101" s="83" t="e">
        <f t="shared" si="31"/>
        <v>#DIV/0!</v>
      </c>
    </row>
    <row r="102" spans="3:19" x14ac:dyDescent="0.35">
      <c r="C102" t="s">
        <v>166</v>
      </c>
      <c r="D102" s="7"/>
      <c r="G102" s="9"/>
      <c r="H102" s="7"/>
      <c r="L102" s="7">
        <f>INDEX([1]shims!$A$2:$E$1602,MATCH(D102,[1]shims!$A$2:$A$1602,0),2)-INDEX([1]shims!$A$2:$E$1602,MATCH(H102,[1]shims!$A$2:$A$1602,0),2)</f>
        <v>0</v>
      </c>
      <c r="M102">
        <f>INDEX([1]shims!$A$2:$E$1602,MATCH(E102,[1]shims!$A$2:$A$1602,0),2)-INDEX([1]shims!$A$2:$E$1602,MATCH(I102,[1]shims!$A$2:$A$1602,0),2)</f>
        <v>0</v>
      </c>
      <c r="N102">
        <f>INDEX([1]shims!$A$2:$E$1602,MATCH(F102,[1]shims!$A$2:$A$1602,0),2)-INDEX([1]shims!$A$2:$E$1602,MATCH(J102,[1]shims!$A$2:$A$1602,0),2)</f>
        <v>0</v>
      </c>
      <c r="O102" s="9">
        <f>INDEX([1]shims!$A$2:$E$1602,MATCH(G102,[1]shims!$A$2:$A$1602,0),2)-INDEX([1]shims!$A$2:$E$1602,MATCH(K102,[1]shims!$A$2:$A$1602,0),2)</f>
        <v>0</v>
      </c>
      <c r="P102" s="83" t="e">
        <f t="shared" si="32"/>
        <v>#DIV/0!</v>
      </c>
      <c r="Q102" s="83" t="e">
        <f t="shared" si="30"/>
        <v>#DIV/0!</v>
      </c>
      <c r="R102" s="83" t="e">
        <f t="shared" si="31"/>
        <v>#DIV/0!</v>
      </c>
      <c r="S102" s="83" t="e">
        <f t="shared" si="31"/>
        <v>#DIV/0!</v>
      </c>
    </row>
    <row r="103" spans="3:19" x14ac:dyDescent="0.35">
      <c r="C103" t="s">
        <v>165</v>
      </c>
      <c r="D103" s="7"/>
      <c r="G103" s="9"/>
      <c r="H103" s="7"/>
      <c r="L103" s="7">
        <f>INDEX([1]shims!$A$2:$E$1602,MATCH(D103,[1]shims!$A$2:$A$1602,0),2)-INDEX([1]shims!$A$2:$E$1602,MATCH(H103,[1]shims!$A$2:$A$1602,0),2)</f>
        <v>0</v>
      </c>
      <c r="M103">
        <f>INDEX([1]shims!$A$2:$E$1602,MATCH(E103,[1]shims!$A$2:$A$1602,0),2)-INDEX([1]shims!$A$2:$E$1602,MATCH(I103,[1]shims!$A$2:$A$1602,0),2)</f>
        <v>0</v>
      </c>
      <c r="N103">
        <f>INDEX([1]shims!$A$2:$E$1602,MATCH(F103,[1]shims!$A$2:$A$1602,0),2)-INDEX([1]shims!$A$2:$E$1602,MATCH(J103,[1]shims!$A$2:$A$1602,0),2)</f>
        <v>0</v>
      </c>
      <c r="O103" s="9">
        <f>INDEX([1]shims!$A$2:$E$1602,MATCH(G103,[1]shims!$A$2:$A$1602,0),2)-INDEX([1]shims!$A$2:$E$1602,MATCH(K103,[1]shims!$A$2:$A$1602,0),2)</f>
        <v>0</v>
      </c>
      <c r="P103" s="83" t="e">
        <f t="shared" si="32"/>
        <v>#DIV/0!</v>
      </c>
      <c r="Q103" s="83" t="e">
        <f t="shared" si="30"/>
        <v>#DIV/0!</v>
      </c>
      <c r="R103" s="83" t="e">
        <f t="shared" si="31"/>
        <v>#DIV/0!</v>
      </c>
      <c r="S103" s="83" t="e">
        <f t="shared" si="31"/>
        <v>#DIV/0!</v>
      </c>
    </row>
    <row r="104" spans="3:19" x14ac:dyDescent="0.35">
      <c r="C104" t="s">
        <v>164</v>
      </c>
      <c r="D104" s="7">
        <v>107.1</v>
      </c>
      <c r="E104">
        <v>73.900000000000006</v>
      </c>
      <c r="F104">
        <v>79.7</v>
      </c>
      <c r="G104" s="9">
        <v>79</v>
      </c>
      <c r="H104" s="7">
        <v>105.1</v>
      </c>
      <c r="I104">
        <v>73.099999999999994</v>
      </c>
      <c r="J104">
        <v>76.400000000000006</v>
      </c>
      <c r="K104">
        <v>77.3</v>
      </c>
      <c r="L104" s="7">
        <f>INDEX([1]shims!$A$2:$E$1602,MATCH(D104,[1]shims!$A$2:$A$1602,0),2)-INDEX([1]shims!$A$2:$E$1602,MATCH(H104,[1]shims!$A$2:$A$1602,0),2)</f>
        <v>0.14400000000000013</v>
      </c>
      <c r="M104">
        <f>INDEX([1]shims!$A$2:$E$1602,MATCH(E104,[1]shims!$A$2:$A$1602,0),2)-INDEX([1]shims!$A$2:$E$1602,MATCH(I104,[1]shims!$A$2:$A$1602,0),2)</f>
        <v>0.10000000000000053</v>
      </c>
      <c r="N104">
        <f>INDEX([1]shims!$A$2:$E$1602,MATCH(F104,[1]shims!$A$2:$A$1602,0),2)-INDEX([1]shims!$A$2:$E$1602,MATCH(J104,[1]shims!$A$2:$A$1602,0),2)</f>
        <v>0.39700000000000024</v>
      </c>
      <c r="O104" s="9">
        <f>INDEX([1]shims!$A$2:$E$1602,MATCH(G104,[1]shims!$A$2:$A$1602,0),2)-INDEX([1]shims!$A$2:$E$1602,MATCH(K104,[1]shims!$A$2:$A$1602,0),2)</f>
        <v>0.20500000000000007</v>
      </c>
      <c r="P104" s="83">
        <f t="shared" si="32"/>
        <v>0.17021276595744678</v>
      </c>
      <c r="Q104" s="83">
        <f t="shared" si="30"/>
        <v>0.11820330969267188</v>
      </c>
      <c r="R104" s="83">
        <f t="shared" si="31"/>
        <v>0.46926713947990517</v>
      </c>
      <c r="S104" s="83">
        <f t="shared" si="31"/>
        <v>0.24231678486997615</v>
      </c>
    </row>
    <row r="105" spans="3:19" x14ac:dyDescent="0.35">
      <c r="C105" t="s">
        <v>163</v>
      </c>
      <c r="D105" s="7">
        <v>105.3</v>
      </c>
      <c r="E105">
        <v>70</v>
      </c>
      <c r="F105">
        <v>79.7</v>
      </c>
      <c r="G105" s="9">
        <v>78.8</v>
      </c>
      <c r="H105" s="7">
        <v>103.3</v>
      </c>
      <c r="I105">
        <v>68.599999999999994</v>
      </c>
      <c r="J105">
        <v>76.599999999999994</v>
      </c>
      <c r="K105">
        <v>77.400000000000006</v>
      </c>
      <c r="L105" s="7">
        <f>INDEX([1]shims!$A$2:$E$1602,MATCH(D105,[1]shims!$A$2:$A$1602,0),2)-INDEX([1]shims!$A$2:$E$1602,MATCH(H105,[1]shims!$A$2:$A$1602,0),2)</f>
        <v>0.1509999999999998</v>
      </c>
      <c r="M105">
        <f>INDEX([1]shims!$A$2:$E$1602,MATCH(E105,[1]shims!$A$2:$A$1602,0),2)-INDEX([1]shims!$A$2:$E$1602,MATCH(I105,[1]shims!$A$2:$A$1602,0),2)</f>
        <v>0.17999999999999972</v>
      </c>
      <c r="N105">
        <f>INDEX([1]shims!$A$2:$E$1602,MATCH(F105,[1]shims!$A$2:$A$1602,0),2)-INDEX([1]shims!$A$2:$E$1602,MATCH(J105,[1]shims!$A$2:$A$1602,0),2)</f>
        <v>0.37300000000000022</v>
      </c>
      <c r="O105" s="9">
        <f>INDEX([1]shims!$A$2:$E$1602,MATCH(G105,[1]shims!$A$2:$A$1602,0),2)-INDEX([1]shims!$A$2:$E$1602,MATCH(K105,[1]shims!$A$2:$A$1602,0),2)</f>
        <v>0.16899999999999959</v>
      </c>
      <c r="P105" s="83">
        <f t="shared" si="32"/>
        <v>0.17296678121420381</v>
      </c>
      <c r="Q105" s="83">
        <f t="shared" si="30"/>
        <v>0.2061855670103091</v>
      </c>
      <c r="R105" s="83">
        <f t="shared" si="31"/>
        <v>0.4272623138602526</v>
      </c>
      <c r="S105" s="83">
        <f t="shared" si="31"/>
        <v>0.1935853379152345</v>
      </c>
    </row>
    <row r="106" spans="3:19" x14ac:dyDescent="0.35">
      <c r="C106" t="s">
        <v>172</v>
      </c>
      <c r="D106" s="7"/>
      <c r="G106" s="9"/>
      <c r="H106" s="7"/>
      <c r="L106" s="7">
        <f>INDEX([1]shims!$A$2:$E$1602,MATCH(D106,[1]shims!$A$2:$A$1602,0),2)-INDEX([1]shims!$A$2:$E$1602,MATCH(H106,[1]shims!$A$2:$A$1602,0),2)</f>
        <v>0</v>
      </c>
      <c r="M106">
        <f>INDEX([1]shims!$A$2:$E$1602,MATCH(E106,[1]shims!$A$2:$A$1602,0),2)-INDEX([1]shims!$A$2:$E$1602,MATCH(I106,[1]shims!$A$2:$A$1602,0),2)</f>
        <v>0</v>
      </c>
      <c r="N106">
        <f>INDEX([1]shims!$A$2:$E$1602,MATCH(F106,[1]shims!$A$2:$A$1602,0),2)-INDEX([1]shims!$A$2:$E$1602,MATCH(J106,[1]shims!$A$2:$A$1602,0),2)</f>
        <v>0</v>
      </c>
      <c r="O106" s="9">
        <f>INDEX([1]shims!$A$2:$E$1602,MATCH(G106,[1]shims!$A$2:$A$1602,0),2)-INDEX([1]shims!$A$2:$E$1602,MATCH(K106,[1]shims!$A$2:$A$1602,0),2)</f>
        <v>0</v>
      </c>
      <c r="P106" s="83" t="e">
        <f t="shared" si="32"/>
        <v>#DIV/0!</v>
      </c>
      <c r="Q106" s="83" t="e">
        <f t="shared" si="30"/>
        <v>#DIV/0!</v>
      </c>
      <c r="R106" s="83" t="e">
        <f t="shared" si="31"/>
        <v>#DIV/0!</v>
      </c>
      <c r="S106" s="83" t="e">
        <f t="shared" si="31"/>
        <v>#DIV/0!</v>
      </c>
    </row>
    <row r="107" spans="3:19" x14ac:dyDescent="0.35">
      <c r="C107" t="s">
        <v>171</v>
      </c>
      <c r="D107" s="7"/>
      <c r="G107" s="9"/>
      <c r="H107" s="7"/>
      <c r="L107" s="7">
        <f>INDEX([1]shims!$A$2:$E$1602,MATCH(D107,[1]shims!$A$2:$A$1602,0),2)-INDEX([1]shims!$A$2:$E$1602,MATCH(H107,[1]shims!$A$2:$A$1602,0),2)</f>
        <v>0</v>
      </c>
      <c r="M107">
        <f>INDEX([1]shims!$A$2:$E$1602,MATCH(E107,[1]shims!$A$2:$A$1602,0),2)-INDEX([1]shims!$A$2:$E$1602,MATCH(I107,[1]shims!$A$2:$A$1602,0),2)</f>
        <v>0</v>
      </c>
      <c r="N107">
        <f>INDEX([1]shims!$A$2:$E$1602,MATCH(F107,[1]shims!$A$2:$A$1602,0),2)-INDEX([1]shims!$A$2:$E$1602,MATCH(J107,[1]shims!$A$2:$A$1602,0),2)</f>
        <v>0</v>
      </c>
      <c r="O107" s="9">
        <f>INDEX([1]shims!$A$2:$E$1602,MATCH(G107,[1]shims!$A$2:$A$1602,0),2)-INDEX([1]shims!$A$2:$E$1602,MATCH(K107,[1]shims!$A$2:$A$1602,0),2)</f>
        <v>0</v>
      </c>
      <c r="P107" s="83" t="e">
        <f t="shared" si="32"/>
        <v>#DIV/0!</v>
      </c>
      <c r="Q107" s="83" t="e">
        <f t="shared" si="30"/>
        <v>#DIV/0!</v>
      </c>
      <c r="R107" s="83" t="e">
        <f t="shared" si="31"/>
        <v>#DIV/0!</v>
      </c>
      <c r="S107" s="83" t="e">
        <f t="shared" si="31"/>
        <v>#DIV/0!</v>
      </c>
    </row>
    <row r="108" spans="3:19" x14ac:dyDescent="0.35">
      <c r="C108" t="s">
        <v>170</v>
      </c>
      <c r="D108" s="7">
        <v>107.7</v>
      </c>
      <c r="E108">
        <v>78.2</v>
      </c>
      <c r="F108">
        <v>78.2</v>
      </c>
      <c r="G108" s="9">
        <v>79</v>
      </c>
      <c r="H108" s="7">
        <v>106.8</v>
      </c>
      <c r="I108">
        <v>76.5</v>
      </c>
      <c r="J108">
        <v>77.5</v>
      </c>
      <c r="K108">
        <v>76.3</v>
      </c>
      <c r="L108" s="7">
        <f>INDEX([1]shims!$A$2:$E$1602,MATCH(D108,[1]shims!$A$2:$A$1602,0),2)-INDEX([1]shims!$A$2:$E$1602,MATCH(H108,[1]shims!$A$2:$A$1602,0),2)</f>
        <v>6.2999999999998835E-2</v>
      </c>
      <c r="M108">
        <f>INDEX([1]shims!$A$2:$E$1602,MATCH(E108,[1]shims!$A$2:$A$1602,0),2)-INDEX([1]shims!$A$2:$E$1602,MATCH(I108,[1]shims!$A$2:$A$1602,0),2)</f>
        <v>0.20599999999999952</v>
      </c>
      <c r="N108">
        <f>INDEX([1]shims!$A$2:$E$1602,MATCH(F108,[1]shims!$A$2:$A$1602,0),2)-INDEX([1]shims!$A$2:$E$1602,MATCH(J108,[1]shims!$A$2:$A$1602,0),2)</f>
        <v>8.4999999999999964E-2</v>
      </c>
      <c r="O108" s="9">
        <f>INDEX([1]shims!$A$2:$E$1602,MATCH(G108,[1]shims!$A$2:$A$1602,0),2)-INDEX([1]shims!$A$2:$E$1602,MATCH(K108,[1]shims!$A$2:$A$1602,0),2)</f>
        <v>0.32699999999999996</v>
      </c>
      <c r="P108" s="83">
        <f t="shared" si="32"/>
        <v>9.2511013215857557E-2</v>
      </c>
      <c r="Q108" s="83">
        <f t="shared" si="30"/>
        <v>0.30249632892804706</v>
      </c>
      <c r="R108" s="83">
        <f t="shared" si="31"/>
        <v>0.12481644640234975</v>
      </c>
      <c r="S108" s="83">
        <f t="shared" si="31"/>
        <v>0.48017621145374567</v>
      </c>
    </row>
    <row r="109" spans="3:19" x14ac:dyDescent="0.35">
      <c r="C109" t="s">
        <v>169</v>
      </c>
      <c r="D109" s="7">
        <v>110</v>
      </c>
      <c r="E109">
        <v>78.3</v>
      </c>
      <c r="F109">
        <v>79.8</v>
      </c>
      <c r="G109" s="9">
        <v>81.3</v>
      </c>
      <c r="H109" s="7">
        <v>108.6</v>
      </c>
      <c r="I109">
        <v>76.099999999999994</v>
      </c>
      <c r="J109">
        <v>79.2</v>
      </c>
      <c r="K109">
        <v>77.400000000000006</v>
      </c>
      <c r="L109" s="7">
        <f>INDEX([1]shims!$A$2:$E$1602,MATCH(D109,[1]shims!$A$2:$A$1602,0),2)-INDEX([1]shims!$A$2:$E$1602,MATCH(H109,[1]shims!$A$2:$A$1602,0),2)</f>
        <v>9.2999999999999972E-2</v>
      </c>
      <c r="M109">
        <f>INDEX([1]shims!$A$2:$E$1602,MATCH(E109,[1]shims!$A$2:$A$1602,0),2)-INDEX([1]shims!$A$2:$E$1602,MATCH(I109,[1]shims!$A$2:$A$1602,0),2)</f>
        <v>0.26700000000000035</v>
      </c>
      <c r="N109">
        <f>INDEX([1]shims!$A$2:$E$1602,MATCH(F109,[1]shims!$A$2:$A$1602,0),2)-INDEX([1]shims!$A$2:$E$1602,MATCH(J109,[1]shims!$A$2:$A$1602,0),2)</f>
        <v>7.1000000000000618E-2</v>
      </c>
      <c r="O109" s="9">
        <f>INDEX([1]shims!$A$2:$E$1602,MATCH(G109,[1]shims!$A$2:$A$1602,0),2)-INDEX([1]shims!$A$2:$E$1602,MATCH(K109,[1]shims!$A$2:$A$1602,0),2)</f>
        <v>0.46300000000000008</v>
      </c>
      <c r="P109" s="83">
        <f t="shared" si="32"/>
        <v>0.10402684563758374</v>
      </c>
      <c r="Q109" s="83">
        <f t="shared" si="30"/>
        <v>0.29865771812080544</v>
      </c>
      <c r="R109" s="83">
        <f t="shared" si="31"/>
        <v>7.9418344519016262E-2</v>
      </c>
      <c r="S109" s="83">
        <f t="shared" si="31"/>
        <v>0.51789709172259457</v>
      </c>
    </row>
    <row r="110" spans="3:19" ht="15" thickBot="1" x14ac:dyDescent="0.4">
      <c r="C110" t="s">
        <v>168</v>
      </c>
      <c r="D110" s="76">
        <v>104.1</v>
      </c>
      <c r="E110" s="14">
        <v>71</v>
      </c>
      <c r="F110" s="14">
        <v>77.900000000000006</v>
      </c>
      <c r="G110" s="77">
        <v>78.599999999999994</v>
      </c>
      <c r="H110" s="76">
        <v>102.5</v>
      </c>
      <c r="I110" s="14">
        <v>69.400000000000006</v>
      </c>
      <c r="J110" s="14">
        <v>77.099999999999994</v>
      </c>
      <c r="K110" s="14">
        <v>75.400000000000006</v>
      </c>
      <c r="L110" s="7">
        <f>INDEX([1]shims!$A$2:$E$1602,MATCH(D110,[1]shims!$A$2:$A$1602,0),2)-INDEX([1]shims!$A$2:$E$1602,MATCH(H110,[1]shims!$A$2:$A$1602,0),2)</f>
        <v>0.12399999999999878</v>
      </c>
      <c r="M110">
        <f>INDEX([1]shims!$A$2:$E$1602,MATCH(E110,[1]shims!$A$2:$A$1602,0),2)-INDEX([1]shims!$A$2:$E$1602,MATCH(I110,[1]shims!$A$2:$A$1602,0),2)</f>
        <v>0.20500000000000007</v>
      </c>
      <c r="N110">
        <f>INDEX([1]shims!$A$2:$E$1602,MATCH(F110,[1]shims!$A$2:$A$1602,0),2)-INDEX([1]shims!$A$2:$E$1602,MATCH(J110,[1]shims!$A$2:$A$1602,0),2)</f>
        <v>9.7000000000000419E-2</v>
      </c>
      <c r="O110" s="9">
        <f>INDEX([1]shims!$A$2:$E$1602,MATCH(G110,[1]shims!$A$2:$A$1602,0),2)-INDEX([1]shims!$A$2:$E$1602,MATCH(K110,[1]shims!$A$2:$A$1602,0),2)</f>
        <v>0.38900000000000023</v>
      </c>
      <c r="P110" s="83">
        <f t="shared" si="32"/>
        <v>0.15214723926380228</v>
      </c>
      <c r="Q110" s="83">
        <f t="shared" ref="Q110" si="33">M110/SUM($L110:$O110)</f>
        <v>0.25153374233128856</v>
      </c>
      <c r="R110" s="83">
        <f t="shared" si="31"/>
        <v>0.11901840490797605</v>
      </c>
      <c r="S110" s="83">
        <f t="shared" si="31"/>
        <v>0.47730061349693309</v>
      </c>
    </row>
  </sheetData>
  <mergeCells count="8">
    <mergeCell ref="C93:C94"/>
    <mergeCell ref="B3:E3"/>
    <mergeCell ref="L4:Q4"/>
    <mergeCell ref="A37:F37"/>
    <mergeCell ref="D87:G87"/>
    <mergeCell ref="H87:K87"/>
    <mergeCell ref="L87:O87"/>
    <mergeCell ref="P87:S87"/>
  </mergeCells>
  <conditionalFormatting sqref="B31">
    <cfRule type="expression" dxfId="4" priority="5">
      <formula>IF(COUNTIF($G$40:$L$59,"="&amp;B31),"TRUE","FALSE")</formula>
    </cfRule>
  </conditionalFormatting>
  <conditionalFormatting sqref="C31:G31">
    <cfRule type="expression" dxfId="3" priority="4">
      <formula>IF(COUNTIF($G$40:$L$59,"="&amp;C31),"TRUE","FALSE")</formula>
    </cfRule>
  </conditionalFormatting>
  <conditionalFormatting sqref="B32:G32">
    <cfRule type="expression" dxfId="2" priority="3">
      <formula>IF(COUNTIF($G$40:$L$59,"="&amp;B32),"TRUE","FALSE")</formula>
    </cfRule>
  </conditionalFormatting>
  <conditionalFormatting sqref="B33:F33">
    <cfRule type="expression" dxfId="1" priority="2">
      <formula>IF(COUNTIF($G$40:$L$59,"="&amp;B33),"TRUE","FALSE")</formula>
    </cfRule>
  </conditionalFormatting>
  <conditionalFormatting sqref="B34:F34">
    <cfRule type="expression" dxfId="0" priority="1">
      <formula>IF(COUNTIF($G$40:$L$59,"="&amp;B34),"TRUE","FALSE")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5C59-96ED-43C0-A230-A3F29D9F0EF2}">
  <dimension ref="C1:Z45"/>
  <sheetViews>
    <sheetView workbookViewId="0">
      <selection activeCell="D18" sqref="D18:H18"/>
    </sheetView>
  </sheetViews>
  <sheetFormatPr defaultRowHeight="14.5" x14ac:dyDescent="0.35"/>
  <sheetData>
    <row r="1" spans="3:24" ht="15" thickBot="1" x14ac:dyDescent="0.4">
      <c r="T1" t="s">
        <v>71</v>
      </c>
      <c r="U1" s="57">
        <f>Z45</f>
        <v>0.2004545454545455</v>
      </c>
      <c r="V1" t="s">
        <v>76</v>
      </c>
    </row>
    <row r="2" spans="3:24" ht="15" thickBot="1" x14ac:dyDescent="0.4">
      <c r="D2" s="103" t="s">
        <v>64</v>
      </c>
      <c r="E2" s="104"/>
      <c r="F2" s="104"/>
      <c r="G2" s="105"/>
      <c r="I2" s="103" t="s">
        <v>65</v>
      </c>
      <c r="J2" s="104"/>
      <c r="K2" s="104"/>
      <c r="L2" s="105"/>
      <c r="N2" s="103" t="s">
        <v>66</v>
      </c>
      <c r="O2" s="104"/>
      <c r="P2" s="104"/>
      <c r="Q2" s="105"/>
      <c r="S2" s="103" t="s">
        <v>67</v>
      </c>
      <c r="T2" s="104"/>
      <c r="U2" s="104"/>
      <c r="V2" s="105"/>
      <c r="X2" t="s">
        <v>72</v>
      </c>
    </row>
    <row r="3" spans="3:24" x14ac:dyDescent="0.35">
      <c r="D3" t="s">
        <v>17</v>
      </c>
      <c r="E3" t="s">
        <v>18</v>
      </c>
      <c r="F3" t="s">
        <v>20</v>
      </c>
      <c r="G3" t="s">
        <v>21</v>
      </c>
      <c r="I3" t="s">
        <v>17</v>
      </c>
      <c r="J3" t="s">
        <v>18</v>
      </c>
      <c r="K3" t="s">
        <v>20</v>
      </c>
      <c r="L3" t="s">
        <v>21</v>
      </c>
      <c r="N3" t="s">
        <v>17</v>
      </c>
      <c r="O3" t="s">
        <v>18</v>
      </c>
      <c r="P3" t="s">
        <v>20</v>
      </c>
      <c r="Q3" t="s">
        <v>21</v>
      </c>
      <c r="S3" t="s">
        <v>17</v>
      </c>
      <c r="T3" t="s">
        <v>18</v>
      </c>
      <c r="U3" t="s">
        <v>20</v>
      </c>
      <c r="V3" t="s">
        <v>21</v>
      </c>
    </row>
    <row r="4" spans="3:24" x14ac:dyDescent="0.35">
      <c r="C4" t="s">
        <v>55</v>
      </c>
      <c r="D4" s="58">
        <v>145.59</v>
      </c>
      <c r="E4" s="58">
        <v>63.12</v>
      </c>
      <c r="F4" s="58">
        <v>89.35</v>
      </c>
      <c r="G4" s="58">
        <v>78.09</v>
      </c>
      <c r="I4" s="58"/>
      <c r="J4" s="58"/>
      <c r="K4" s="58"/>
      <c r="L4" s="58"/>
      <c r="N4" s="59"/>
      <c r="O4" s="59"/>
      <c r="P4" s="59"/>
      <c r="Q4" s="59"/>
      <c r="S4" s="60">
        <f t="shared" ref="S4:S12" si="0">$U$1*I4</f>
        <v>0</v>
      </c>
      <c r="T4" s="60">
        <f t="shared" ref="T4:T12" si="1">$U$1*J4</f>
        <v>0</v>
      </c>
      <c r="U4" s="60">
        <f t="shared" ref="U4:U12" si="2">$U$1*K4</f>
        <v>0</v>
      </c>
      <c r="V4" s="60">
        <f t="shared" ref="V4:V12" si="3">$U$1*L4</f>
        <v>0</v>
      </c>
      <c r="X4" s="60">
        <f t="shared" ref="X4:X12" si="4">SUM(N4:V4)</f>
        <v>0</v>
      </c>
    </row>
    <row r="5" spans="3:24" x14ac:dyDescent="0.35">
      <c r="C5" t="s">
        <v>56</v>
      </c>
      <c r="D5" s="58">
        <v>130.59</v>
      </c>
      <c r="E5" s="58">
        <v>59.37</v>
      </c>
      <c r="F5" s="58">
        <v>85.6</v>
      </c>
      <c r="G5" s="58">
        <v>78.09</v>
      </c>
      <c r="I5" s="58">
        <v>1</v>
      </c>
      <c r="J5" s="58"/>
      <c r="K5" s="58"/>
      <c r="L5" s="58"/>
      <c r="N5" s="60">
        <f>INDEX(shims!$A$2:$E$1602,MATCH(MROUND(D5,0.1),shims!$A$2:$A$1602,1),3) - INDEX(shims!$A$2:$E$1602,MATCH(MROUND(D4,0.1),shims!$A$2:$A$1602,1),3)</f>
        <v>-9.1000000000000192E-2</v>
      </c>
      <c r="O5" s="60">
        <f>INDEX(shims!$A$2:$E$1602,MATCH(MROUND(E5,0.1),shims!$A$2:$A$1602,1),4) - INDEX(shims!$A$2:$E$1602,MATCH(MROUND(E4,0.1),shims!$A$2:$A$1602,1),4)</f>
        <v>-9.7999999999999865E-2</v>
      </c>
      <c r="P5" s="60">
        <f>INDEX(shims!$A$2:$E$1602,MATCH(MROUND(F5,0.1),shims!$A$2:$A$1602,1),5)/2 - INDEX(shims!$A$2:$E$1602,MATCH(MROUND(F4,0.1),shims!$A$2:$A$1602,1),5)/2</f>
        <v>-0.10950000000000015</v>
      </c>
      <c r="Q5" s="60">
        <f>INDEX(shims!$A$2:$E$1602,MATCH(MROUND(G5,0.1),shims!$A$2:$A$1602,1),5)/2 - INDEX(shims!$A$2:$E$1602,MATCH(MROUND(G4,0.1),shims!$A$2:$A$1602,1),5)/2</f>
        <v>0</v>
      </c>
      <c r="S5" s="60">
        <f t="shared" si="0"/>
        <v>0.2004545454545455</v>
      </c>
      <c r="T5" s="60">
        <f t="shared" si="1"/>
        <v>0</v>
      </c>
      <c r="U5" s="60">
        <f t="shared" si="2"/>
        <v>0</v>
      </c>
      <c r="V5" s="60">
        <f t="shared" si="3"/>
        <v>0</v>
      </c>
      <c r="X5" s="60">
        <f t="shared" si="4"/>
        <v>-9.8045454545454713E-2</v>
      </c>
    </row>
    <row r="6" spans="3:24" x14ac:dyDescent="0.35">
      <c r="C6" t="s">
        <v>57</v>
      </c>
      <c r="D6" s="58">
        <v>130.59</v>
      </c>
      <c r="E6" s="58">
        <v>59.37</v>
      </c>
      <c r="F6" s="58">
        <v>85.6</v>
      </c>
      <c r="G6" s="58">
        <v>78.09</v>
      </c>
      <c r="I6" s="58"/>
      <c r="J6" s="58"/>
      <c r="K6" s="58"/>
      <c r="L6" s="58"/>
      <c r="N6" s="60">
        <f>INDEX(shims!$A$2:$E$1602,MATCH(MROUND(D6,0.1),shims!$A$2:$A$1602,1),3) - INDEX(shims!$A$2:$E$1602,MATCH(MROUND(D5,0.1),shims!$A$2:$A$1602,1),3)</f>
        <v>0</v>
      </c>
      <c r="O6" s="60">
        <f>INDEX(shims!$A$2:$E$1602,MATCH(MROUND(E6,0.1),shims!$A$2:$A$1602,1),4) - INDEX(shims!$A$2:$E$1602,MATCH(MROUND(E5,0.1),shims!$A$2:$A$1602,1),4)</f>
        <v>0</v>
      </c>
      <c r="P6" s="60">
        <f>INDEX(shims!$A$2:$E$1602,MATCH(MROUND(F6,0.1),shims!$A$2:$A$1602,1),5)/2 - INDEX(shims!$A$2:$E$1602,MATCH(MROUND(F5,0.1),shims!$A$2:$A$1602,1),5)/2</f>
        <v>0</v>
      </c>
      <c r="Q6" s="60">
        <f>INDEX(shims!$A$2:$E$1602,MATCH(MROUND(G6,0.1),shims!$A$2:$A$1602,1),5)/2 - INDEX(shims!$A$2:$E$1602,MATCH(MROUND(G5,0.1),shims!$A$2:$A$1602,1),5)/2</f>
        <v>0</v>
      </c>
      <c r="S6" s="60">
        <f t="shared" si="0"/>
        <v>0</v>
      </c>
      <c r="T6" s="60">
        <f t="shared" si="1"/>
        <v>0</v>
      </c>
      <c r="U6" s="60">
        <f t="shared" si="2"/>
        <v>0</v>
      </c>
      <c r="V6" s="60">
        <f t="shared" si="3"/>
        <v>0</v>
      </c>
      <c r="X6" s="60">
        <f t="shared" si="4"/>
        <v>0</v>
      </c>
    </row>
    <row r="7" spans="3:24" x14ac:dyDescent="0.35">
      <c r="C7" t="s">
        <v>58</v>
      </c>
      <c r="D7" s="58">
        <v>130.59</v>
      </c>
      <c r="E7" s="58">
        <v>63.12</v>
      </c>
      <c r="F7" s="58">
        <v>89.35</v>
      </c>
      <c r="G7" s="58">
        <v>85.59</v>
      </c>
      <c r="I7" s="58">
        <v>1</v>
      </c>
      <c r="J7" s="58"/>
      <c r="K7" s="58"/>
      <c r="L7" s="58"/>
      <c r="N7" s="60">
        <f>INDEX(shims!$A$2:$E$1602,MATCH(MROUND(D7,0.1),shims!$A$2:$A$1602,1),3) - INDEX(shims!$A$2:$E$1602,MATCH(MROUND(D6,0.1),shims!$A$2:$A$1602,1),3)</f>
        <v>0</v>
      </c>
      <c r="O7" s="60">
        <f>INDEX(shims!$A$2:$E$1602,MATCH(MROUND(E7,0.1),shims!$A$2:$A$1602,1),4) - INDEX(shims!$A$2:$E$1602,MATCH(MROUND(E6,0.1),shims!$A$2:$A$1602,1),4)</f>
        <v>9.7999999999999865E-2</v>
      </c>
      <c r="P7" s="60">
        <f>INDEX(shims!$A$2:$E$1602,MATCH(MROUND(F7,0.1),shims!$A$2:$A$1602,1),5)/2 - INDEX(shims!$A$2:$E$1602,MATCH(MROUND(F6,0.1),shims!$A$2:$A$1602,1),5)/2</f>
        <v>0.10950000000000015</v>
      </c>
      <c r="Q7" s="60">
        <f>INDEX(shims!$A$2:$E$1602,MATCH(MROUND(G7,0.1),shims!$A$2:$A$1602,1),5)/2 - INDEX(shims!$A$2:$E$1602,MATCH(MROUND(G6,0.1),shims!$A$2:$A$1602,1),5)/2</f>
        <v>0.2394999999999996</v>
      </c>
      <c r="S7" s="60">
        <f t="shared" si="0"/>
        <v>0.2004545454545455</v>
      </c>
      <c r="T7" s="60">
        <f t="shared" si="1"/>
        <v>0</v>
      </c>
      <c r="U7" s="60">
        <f t="shared" si="2"/>
        <v>0</v>
      </c>
      <c r="V7" s="60">
        <f t="shared" si="3"/>
        <v>0</v>
      </c>
      <c r="X7" s="60">
        <f t="shared" si="4"/>
        <v>0.64745454545454506</v>
      </c>
    </row>
    <row r="8" spans="3:24" x14ac:dyDescent="0.35">
      <c r="C8" t="s">
        <v>59</v>
      </c>
      <c r="D8" s="58">
        <v>134.34</v>
      </c>
      <c r="E8" s="58">
        <v>66.87</v>
      </c>
      <c r="F8" s="58">
        <v>89.35</v>
      </c>
      <c r="G8" s="58">
        <v>85.59</v>
      </c>
      <c r="I8" s="58">
        <v>1</v>
      </c>
      <c r="J8" s="58"/>
      <c r="K8" s="58"/>
      <c r="L8" s="58"/>
      <c r="N8" s="60">
        <f>INDEX(shims!$A$2:$E$1602,MATCH(MROUND(D8,0.1),shims!$A$2:$A$1602,1),3) - INDEX(shims!$A$2:$E$1602,MATCH(MROUND(D7,0.1),shims!$A$2:$A$1602,1),3)</f>
        <v>2.8000000000000025E-2</v>
      </c>
      <c r="O8" s="60">
        <f>INDEX(shims!$A$2:$E$1602,MATCH(MROUND(E8,0.1),shims!$A$2:$A$1602,1),4) - INDEX(shims!$A$2:$E$1602,MATCH(MROUND(E7,0.1),shims!$A$2:$A$1602,1),4)</f>
        <v>9.9000000000000199E-2</v>
      </c>
      <c r="P8" s="60">
        <f>INDEX(shims!$A$2:$E$1602,MATCH(MROUND(F8,0.1),shims!$A$2:$A$1602,1),5)/2 - INDEX(shims!$A$2:$E$1602,MATCH(MROUND(F7,0.1),shims!$A$2:$A$1602,1),5)/2</f>
        <v>0</v>
      </c>
      <c r="Q8" s="60">
        <f>INDEX(shims!$A$2:$E$1602,MATCH(MROUND(G8,0.1),shims!$A$2:$A$1602,1),5)/2 - INDEX(shims!$A$2:$E$1602,MATCH(MROUND(G7,0.1),shims!$A$2:$A$1602,1),5)/2</f>
        <v>0</v>
      </c>
      <c r="S8" s="60">
        <f t="shared" si="0"/>
        <v>0.2004545454545455</v>
      </c>
      <c r="T8" s="60">
        <f t="shared" si="1"/>
        <v>0</v>
      </c>
      <c r="U8" s="60">
        <f t="shared" si="2"/>
        <v>0</v>
      </c>
      <c r="V8" s="60">
        <f t="shared" si="3"/>
        <v>0</v>
      </c>
      <c r="X8" s="60">
        <f t="shared" si="4"/>
        <v>0.32745454545454572</v>
      </c>
    </row>
    <row r="9" spans="3:24" x14ac:dyDescent="0.35">
      <c r="C9" t="s">
        <v>60</v>
      </c>
      <c r="D9" s="58">
        <v>134.34</v>
      </c>
      <c r="E9" s="58">
        <v>66.87</v>
      </c>
      <c r="F9" s="58">
        <v>85.6</v>
      </c>
      <c r="G9" s="58">
        <v>85.59</v>
      </c>
      <c r="I9" s="58">
        <v>2</v>
      </c>
      <c r="J9" s="58">
        <v>1</v>
      </c>
      <c r="K9" s="58">
        <v>1</v>
      </c>
      <c r="L9" s="58"/>
      <c r="N9" s="60">
        <f>INDEX(shims!$A$2:$E$1602,MATCH(MROUND(D9,0.1),shims!$A$2:$A$1602,1),3) - INDEX(shims!$A$2:$E$1602,MATCH(MROUND(D8,0.1),shims!$A$2:$A$1602,1),3)</f>
        <v>0</v>
      </c>
      <c r="O9" s="60">
        <f>INDEX(shims!$A$2:$E$1602,MATCH(MROUND(E9,0.1),shims!$A$2:$A$1602,1),4) - INDEX(shims!$A$2:$E$1602,MATCH(MROUND(E8,0.1),shims!$A$2:$A$1602,1),4)</f>
        <v>0</v>
      </c>
      <c r="P9" s="60">
        <f>INDEX(shims!$A$2:$E$1602,MATCH(MROUND(F9,0.1),shims!$A$2:$A$1602,1),5)/2 - INDEX(shims!$A$2:$E$1602,MATCH(MROUND(F8,0.1),shims!$A$2:$A$1602,1),5)/2</f>
        <v>-0.10950000000000015</v>
      </c>
      <c r="Q9" s="60">
        <f>INDEX(shims!$A$2:$E$1602,MATCH(MROUND(G9,0.1),shims!$A$2:$A$1602,1),5)/2 - INDEX(shims!$A$2:$E$1602,MATCH(MROUND(G8,0.1),shims!$A$2:$A$1602,1),5)/2</f>
        <v>0</v>
      </c>
      <c r="S9" s="60">
        <f t="shared" si="0"/>
        <v>0.40090909090909099</v>
      </c>
      <c r="T9" s="60">
        <f t="shared" si="1"/>
        <v>0.2004545454545455</v>
      </c>
      <c r="U9" s="60">
        <f t="shared" si="2"/>
        <v>0.2004545454545455</v>
      </c>
      <c r="V9" s="60">
        <f t="shared" si="3"/>
        <v>0</v>
      </c>
      <c r="X9" s="60">
        <f t="shared" si="4"/>
        <v>0.69231818181818183</v>
      </c>
    </row>
    <row r="10" spans="3:24" x14ac:dyDescent="0.35">
      <c r="C10" t="s">
        <v>61</v>
      </c>
      <c r="D10" s="58">
        <v>138.09</v>
      </c>
      <c r="E10" s="58">
        <v>66.87</v>
      </c>
      <c r="F10" s="58">
        <v>85.6</v>
      </c>
      <c r="G10" s="58">
        <v>89.34</v>
      </c>
      <c r="I10" s="58">
        <v>1</v>
      </c>
      <c r="J10" s="58">
        <v>2</v>
      </c>
      <c r="K10" s="58">
        <v>1</v>
      </c>
      <c r="L10" s="58"/>
      <c r="N10" s="60">
        <f>INDEX(shims!$A$2:$E$1602,MATCH(MROUND(D10,0.1),shims!$A$2:$A$1602,1),3) - INDEX(shims!$A$2:$E$1602,MATCH(MROUND(D9,0.1),shims!$A$2:$A$1602,1),3)</f>
        <v>2.5000000000000355E-2</v>
      </c>
      <c r="O10" s="60">
        <f>INDEX(shims!$A$2:$E$1602,MATCH(MROUND(E10,0.1),shims!$A$2:$A$1602,1),4) - INDEX(shims!$A$2:$E$1602,MATCH(MROUND(E9,0.1),shims!$A$2:$A$1602,1),4)</f>
        <v>0</v>
      </c>
      <c r="P10" s="60">
        <f>INDEX(shims!$A$2:$E$1602,MATCH(MROUND(F10,0.1),shims!$A$2:$A$1602,1),5)/2 - INDEX(shims!$A$2:$E$1602,MATCH(MROUND(F9,0.1),shims!$A$2:$A$1602,1),5)/2</f>
        <v>0</v>
      </c>
      <c r="Q10" s="60">
        <f>INDEX(shims!$A$2:$E$1602,MATCH(MROUND(G10,0.1),shims!$A$2:$A$1602,1),5)/2 - INDEX(shims!$A$2:$E$1602,MATCH(MROUND(G9,0.1),shims!$A$2:$A$1602,1),5)/2</f>
        <v>0.10950000000000015</v>
      </c>
      <c r="S10" s="60">
        <f t="shared" si="0"/>
        <v>0.2004545454545455</v>
      </c>
      <c r="T10" s="60">
        <f t="shared" si="1"/>
        <v>0.40090909090909099</v>
      </c>
      <c r="U10" s="60">
        <f t="shared" si="2"/>
        <v>0.2004545454545455</v>
      </c>
      <c r="V10" s="60">
        <f t="shared" si="3"/>
        <v>0</v>
      </c>
      <c r="X10" s="60">
        <f t="shared" si="4"/>
        <v>0.93631818181818249</v>
      </c>
    </row>
    <row r="11" spans="3:24" x14ac:dyDescent="0.35">
      <c r="C11" t="s">
        <v>77</v>
      </c>
      <c r="D11" s="58">
        <v>138.09</v>
      </c>
      <c r="E11" s="58">
        <v>70.62</v>
      </c>
      <c r="F11" s="58">
        <v>89.35</v>
      </c>
      <c r="G11" s="58">
        <v>89.34</v>
      </c>
      <c r="I11" s="58"/>
      <c r="J11" s="58">
        <v>1</v>
      </c>
      <c r="K11" s="58">
        <v>1</v>
      </c>
      <c r="L11" s="58">
        <v>2</v>
      </c>
      <c r="N11" s="60">
        <f>INDEX(shims!$A$2:$E$1602,MATCH(MROUND(D11,0.1),shims!$A$2:$A$1602,1),3) - INDEX(shims!$A$2:$E$1602,MATCH(MROUND(D10,0.1),shims!$A$2:$A$1602,1),3)</f>
        <v>0</v>
      </c>
      <c r="O11" s="60">
        <f>INDEX(shims!$A$2:$E$1602,MATCH(MROUND(E11,0.1),shims!$A$2:$A$1602,1),4) - INDEX(shims!$A$2:$E$1602,MATCH(MROUND(E10,0.1),shims!$A$2:$A$1602,1),4)</f>
        <v>9.6999999999999975E-2</v>
      </c>
      <c r="P11" s="60">
        <f>INDEX(shims!$A$2:$E$1602,MATCH(MROUND(F11,0.1),shims!$A$2:$A$1602,1),5)/2 - INDEX(shims!$A$2:$E$1602,MATCH(MROUND(F10,0.1),shims!$A$2:$A$1602,1),5)/2</f>
        <v>0.10950000000000015</v>
      </c>
      <c r="Q11" s="60">
        <f>INDEX(shims!$A$2:$E$1602,MATCH(MROUND(G11,0.1),shims!$A$2:$A$1602,1),5)/2 - INDEX(shims!$A$2:$E$1602,MATCH(MROUND(G10,0.1),shims!$A$2:$A$1602,1),5)/2</f>
        <v>0</v>
      </c>
      <c r="S11" s="60">
        <f t="shared" si="0"/>
        <v>0</v>
      </c>
      <c r="T11" s="60">
        <f t="shared" si="1"/>
        <v>0.2004545454545455</v>
      </c>
      <c r="U11" s="60">
        <f t="shared" si="2"/>
        <v>0.2004545454545455</v>
      </c>
      <c r="V11" s="60">
        <f t="shared" si="3"/>
        <v>0.40090909090909099</v>
      </c>
      <c r="X11" s="60">
        <f t="shared" si="4"/>
        <v>1.0083181818181821</v>
      </c>
    </row>
    <row r="12" spans="3:24" x14ac:dyDescent="0.35">
      <c r="C12" t="s">
        <v>78</v>
      </c>
      <c r="D12" s="58">
        <v>141.84</v>
      </c>
      <c r="E12" s="58">
        <v>74.37</v>
      </c>
      <c r="F12" s="58">
        <v>96.85</v>
      </c>
      <c r="G12" s="58">
        <v>96.84</v>
      </c>
      <c r="I12" s="58"/>
      <c r="J12" s="58"/>
      <c r="K12" s="58"/>
      <c r="L12" s="58"/>
      <c r="N12" s="60">
        <f>INDEX(shims!$A$2:$E$1602,MATCH(MROUND(D12,0.1),shims!$A$2:$A$1602,1),3) - INDEX(shims!$A$2:$E$1602,MATCH(MROUND(D11,0.1),shims!$A$2:$A$1602,1),3)</f>
        <v>1.9999999999999574E-2</v>
      </c>
      <c r="O12" s="60">
        <f>INDEX(shims!$A$2:$E$1602,MATCH(MROUND(E12,0.1),shims!$A$2:$A$1602,1),4) - INDEX(shims!$A$2:$E$1602,MATCH(MROUND(E11,0.1),shims!$A$2:$A$1602,1),4)</f>
        <v>9.5999999999999863E-2</v>
      </c>
      <c r="P12" s="60">
        <f>INDEX(shims!$A$2:$E$1602,MATCH(MROUND(F12,0.1),shims!$A$2:$A$1602,1),5)/2 - INDEX(shims!$A$2:$E$1602,MATCH(MROUND(F11,0.1),shims!$A$2:$A$1602,1),5)/2</f>
        <v>0.20100000000000007</v>
      </c>
      <c r="Q12" s="60">
        <f>INDEX(shims!$A$2:$E$1602,MATCH(MROUND(G12,0.1),shims!$A$2:$A$1602,1),5)/2 - INDEX(shims!$A$2:$E$1602,MATCH(MROUND(G11,0.1),shims!$A$2:$A$1602,1),5)/2</f>
        <v>0.20100000000000007</v>
      </c>
      <c r="S12" s="60">
        <f t="shared" si="0"/>
        <v>0</v>
      </c>
      <c r="T12" s="60">
        <f t="shared" si="1"/>
        <v>0</v>
      </c>
      <c r="U12" s="60">
        <f t="shared" si="2"/>
        <v>0</v>
      </c>
      <c r="V12" s="60">
        <f t="shared" si="3"/>
        <v>0</v>
      </c>
      <c r="X12" s="60">
        <f t="shared" si="4"/>
        <v>0.51799999999999957</v>
      </c>
    </row>
    <row r="13" spans="3:24" x14ac:dyDescent="0.35">
      <c r="X13" s="59"/>
    </row>
    <row r="14" spans="3:24" x14ac:dyDescent="0.35">
      <c r="X14" s="61">
        <f>SUM(X4:X12)</f>
        <v>4.0318181818181822</v>
      </c>
    </row>
    <row r="16" spans="3:24" x14ac:dyDescent="0.35">
      <c r="D16" s="119" t="s">
        <v>73</v>
      </c>
      <c r="E16" s="119"/>
      <c r="F16" s="119"/>
      <c r="G16" s="119"/>
    </row>
    <row r="17" spans="3:26" x14ac:dyDescent="0.35">
      <c r="D17" t="s">
        <v>17</v>
      </c>
      <c r="E17" t="s">
        <v>18</v>
      </c>
      <c r="F17" t="s">
        <v>19</v>
      </c>
      <c r="G17" t="s">
        <v>20</v>
      </c>
      <c r="H17" t="s">
        <v>21</v>
      </c>
      <c r="J17" t="s">
        <v>75</v>
      </c>
    </row>
    <row r="18" spans="3:26" x14ac:dyDescent="0.35">
      <c r="C18" t="s">
        <v>55</v>
      </c>
      <c r="D18" s="58">
        <v>20</v>
      </c>
      <c r="E18" s="58">
        <v>17</v>
      </c>
      <c r="F18" s="58">
        <v>22</v>
      </c>
      <c r="G18" s="58">
        <v>25</v>
      </c>
      <c r="H18" s="58">
        <v>25</v>
      </c>
    </row>
    <row r="19" spans="3:26" x14ac:dyDescent="0.35">
      <c r="C19" t="s">
        <v>56</v>
      </c>
      <c r="D19" s="60">
        <f>3*1.3*D18/2489</f>
        <v>3.1337886701486538E-2</v>
      </c>
      <c r="E19" s="60">
        <f t="shared" ref="E19:H19" si="5">3*1.3*E18/2489</f>
        <v>2.6637203696263566E-2</v>
      </c>
      <c r="F19" s="60">
        <f t="shared" si="5"/>
        <v>3.4471675371635202E-2</v>
      </c>
      <c r="G19" s="60">
        <f t="shared" si="5"/>
        <v>3.9172358376858181E-2</v>
      </c>
      <c r="H19" s="60">
        <f t="shared" si="5"/>
        <v>3.9172358376858181E-2</v>
      </c>
      <c r="J19" s="61">
        <f>SUM(D19:H19)</f>
        <v>0.17079148252310167</v>
      </c>
    </row>
    <row r="20" spans="3:26" x14ac:dyDescent="0.35">
      <c r="C20" t="s">
        <v>57</v>
      </c>
      <c r="D20" s="60">
        <f>10*1.3*D$18/2489</f>
        <v>0.10445962233828847</v>
      </c>
      <c r="E20" s="60">
        <f t="shared" ref="E20:H25" si="6">10*1.3*E$18/2489</f>
        <v>8.8790678987545196E-2</v>
      </c>
      <c r="F20" s="60">
        <f t="shared" si="6"/>
        <v>0.11490558457211732</v>
      </c>
      <c r="G20" s="60">
        <f t="shared" si="6"/>
        <v>0.13057452792286059</v>
      </c>
      <c r="H20" s="60">
        <f t="shared" si="6"/>
        <v>0.13057452792286059</v>
      </c>
      <c r="J20" s="61">
        <f t="shared" ref="J20:J26" si="7">SUM(D20:H20)</f>
        <v>0.56930494174367219</v>
      </c>
    </row>
    <row r="21" spans="3:26" x14ac:dyDescent="0.35">
      <c r="C21" t="s">
        <v>58</v>
      </c>
      <c r="D21" s="60">
        <f t="shared" ref="D21:D25" si="8">10*1.3*D$18/2489</f>
        <v>0.10445962233828847</v>
      </c>
      <c r="E21" s="60">
        <f t="shared" si="6"/>
        <v>8.8790678987545196E-2</v>
      </c>
      <c r="F21" s="60">
        <f t="shared" si="6"/>
        <v>0.11490558457211732</v>
      </c>
      <c r="G21" s="60">
        <f t="shared" si="6"/>
        <v>0.13057452792286059</v>
      </c>
      <c r="H21" s="60">
        <f t="shared" si="6"/>
        <v>0.13057452792286059</v>
      </c>
      <c r="J21" s="61">
        <f t="shared" si="7"/>
        <v>0.56930494174367219</v>
      </c>
    </row>
    <row r="22" spans="3:26" x14ac:dyDescent="0.35">
      <c r="C22" t="s">
        <v>59</v>
      </c>
      <c r="D22" s="60">
        <f t="shared" si="8"/>
        <v>0.10445962233828847</v>
      </c>
      <c r="E22" s="60">
        <f t="shared" si="6"/>
        <v>8.8790678987545196E-2</v>
      </c>
      <c r="F22" s="60">
        <f t="shared" si="6"/>
        <v>0.11490558457211732</v>
      </c>
      <c r="G22" s="60">
        <f t="shared" si="6"/>
        <v>0.13057452792286059</v>
      </c>
      <c r="H22" s="60">
        <f t="shared" si="6"/>
        <v>0.13057452792286059</v>
      </c>
      <c r="J22" s="61">
        <f t="shared" si="7"/>
        <v>0.56930494174367219</v>
      </c>
    </row>
    <row r="23" spans="3:26" x14ac:dyDescent="0.35">
      <c r="C23" t="s">
        <v>60</v>
      </c>
      <c r="D23" s="60">
        <f t="shared" si="8"/>
        <v>0.10445962233828847</v>
      </c>
      <c r="E23" s="60">
        <f t="shared" si="6"/>
        <v>8.8790678987545196E-2</v>
      </c>
      <c r="F23" s="60">
        <f t="shared" si="6"/>
        <v>0.11490558457211732</v>
      </c>
      <c r="G23" s="60">
        <f t="shared" si="6"/>
        <v>0.13057452792286059</v>
      </c>
      <c r="H23" s="60">
        <f t="shared" si="6"/>
        <v>0.13057452792286059</v>
      </c>
      <c r="J23" s="61">
        <f t="shared" si="7"/>
        <v>0.56930494174367219</v>
      </c>
      <c r="Z23" s="58">
        <v>0.14000000000000001</v>
      </c>
    </row>
    <row r="24" spans="3:26" x14ac:dyDescent="0.35">
      <c r="C24" t="s">
        <v>61</v>
      </c>
      <c r="D24" s="60">
        <f t="shared" si="8"/>
        <v>0.10445962233828847</v>
      </c>
      <c r="E24" s="60">
        <f t="shared" si="6"/>
        <v>8.8790678987545196E-2</v>
      </c>
      <c r="F24" s="60">
        <f t="shared" si="6"/>
        <v>0.11490558457211732</v>
      </c>
      <c r="G24" s="60">
        <f t="shared" si="6"/>
        <v>0.13057452792286059</v>
      </c>
      <c r="H24" s="60">
        <f t="shared" si="6"/>
        <v>0.13057452792286059</v>
      </c>
      <c r="J24" s="61">
        <f t="shared" si="7"/>
        <v>0.56930494174367219</v>
      </c>
      <c r="Z24" s="58">
        <v>0.16</v>
      </c>
    </row>
    <row r="25" spans="3:26" x14ac:dyDescent="0.35">
      <c r="C25" t="s">
        <v>77</v>
      </c>
      <c r="D25" s="60">
        <f t="shared" si="8"/>
        <v>0.10445962233828847</v>
      </c>
      <c r="E25" s="60">
        <f t="shared" si="6"/>
        <v>8.8790678987545196E-2</v>
      </c>
      <c r="F25" s="60">
        <f t="shared" si="6"/>
        <v>0.11490558457211732</v>
      </c>
      <c r="G25" s="60">
        <f t="shared" si="6"/>
        <v>0.13057452792286059</v>
      </c>
      <c r="H25" s="60">
        <f t="shared" si="6"/>
        <v>0.13057452792286059</v>
      </c>
      <c r="J25" s="61">
        <f t="shared" si="7"/>
        <v>0.56930494174367219</v>
      </c>
      <c r="Z25" s="58">
        <v>0.17</v>
      </c>
    </row>
    <row r="26" spans="3:26" x14ac:dyDescent="0.35">
      <c r="C26" t="s">
        <v>78</v>
      </c>
      <c r="D26" s="60">
        <f>4*1.3*D$18/2489</f>
        <v>4.1783848935315386E-2</v>
      </c>
      <c r="E26" s="60">
        <f t="shared" ref="E26:H26" si="9">4*1.3*E$18/2489</f>
        <v>3.5516271595018079E-2</v>
      </c>
      <c r="F26" s="60">
        <f t="shared" si="9"/>
        <v>4.5962233828846927E-2</v>
      </c>
      <c r="G26" s="60">
        <f t="shared" si="9"/>
        <v>5.2229811169144234E-2</v>
      </c>
      <c r="H26" s="60">
        <f t="shared" si="9"/>
        <v>5.2229811169144234E-2</v>
      </c>
      <c r="J26" s="61">
        <f t="shared" si="7"/>
        <v>0.22772197669746888</v>
      </c>
      <c r="Z26" s="58">
        <v>0.16</v>
      </c>
    </row>
    <row r="27" spans="3:26" x14ac:dyDescent="0.35">
      <c r="J27" s="59"/>
      <c r="Z27" s="58">
        <v>0.17</v>
      </c>
    </row>
    <row r="28" spans="3:26" x14ac:dyDescent="0.35">
      <c r="D28" t="s">
        <v>74</v>
      </c>
      <c r="J28" s="61">
        <f>SUM(J19:J26)</f>
        <v>3.8143431096826039</v>
      </c>
      <c r="Z28" s="58">
        <v>0.16</v>
      </c>
    </row>
    <row r="29" spans="3:26" x14ac:dyDescent="0.35">
      <c r="Z29" s="58">
        <v>0.16</v>
      </c>
    </row>
    <row r="30" spans="3:26" x14ac:dyDescent="0.35">
      <c r="Z30" s="58">
        <v>0.17</v>
      </c>
    </row>
    <row r="31" spans="3:26" x14ac:dyDescent="0.35">
      <c r="Z31" s="58">
        <v>0.19</v>
      </c>
    </row>
    <row r="32" spans="3:26" x14ac:dyDescent="0.35">
      <c r="Z32" s="58">
        <v>0.2</v>
      </c>
    </row>
    <row r="33" spans="26:26" x14ac:dyDescent="0.35">
      <c r="Z33" s="58">
        <v>0.22</v>
      </c>
    </row>
    <row r="34" spans="26:26" x14ac:dyDescent="0.35">
      <c r="Z34" s="58">
        <v>0.2</v>
      </c>
    </row>
    <row r="35" spans="26:26" x14ac:dyDescent="0.35">
      <c r="Z35" s="58">
        <v>0.18</v>
      </c>
    </row>
    <row r="36" spans="26:26" x14ac:dyDescent="0.35">
      <c r="Z36" s="58">
        <v>0.21</v>
      </c>
    </row>
    <row r="37" spans="26:26" x14ac:dyDescent="0.35">
      <c r="Z37" s="58">
        <v>0.24</v>
      </c>
    </row>
    <row r="38" spans="26:26" x14ac:dyDescent="0.35">
      <c r="Z38" s="58">
        <v>0.26</v>
      </c>
    </row>
    <row r="39" spans="26:26" x14ac:dyDescent="0.35">
      <c r="Z39" s="58">
        <v>0.25</v>
      </c>
    </row>
    <row r="40" spans="26:26" x14ac:dyDescent="0.35">
      <c r="Z40" s="58">
        <v>0.18</v>
      </c>
    </row>
    <row r="41" spans="26:26" x14ac:dyDescent="0.35">
      <c r="Z41" s="58">
        <v>0.2</v>
      </c>
    </row>
    <row r="42" spans="26:26" x14ac:dyDescent="0.35">
      <c r="Z42" s="58">
        <v>0.24</v>
      </c>
    </row>
    <row r="43" spans="26:26" x14ac:dyDescent="0.35">
      <c r="Z43" s="58">
        <v>0.27</v>
      </c>
    </row>
    <row r="44" spans="26:26" x14ac:dyDescent="0.35">
      <c r="Z44" s="58">
        <v>0.28000000000000003</v>
      </c>
    </row>
    <row r="45" spans="26:26" x14ac:dyDescent="0.35">
      <c r="Z45" s="59">
        <f>AVERAGE(Z23:Z44)</f>
        <v>0.2004545454545455</v>
      </c>
    </row>
  </sheetData>
  <mergeCells count="5">
    <mergeCell ref="D2:G2"/>
    <mergeCell ref="I2:L2"/>
    <mergeCell ref="N2:Q2"/>
    <mergeCell ref="S2:V2"/>
    <mergeCell ref="D16:G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C516-97BD-434F-A136-8F576406C4A5}">
  <dimension ref="C1:X69"/>
  <sheetViews>
    <sheetView workbookViewId="0">
      <selection activeCell="D24" sqref="D24:H24"/>
    </sheetView>
  </sheetViews>
  <sheetFormatPr defaultRowHeight="14.5" x14ac:dyDescent="0.35"/>
  <sheetData>
    <row r="1" spans="3:24" ht="15" thickBot="1" x14ac:dyDescent="0.4">
      <c r="T1" t="s">
        <v>71</v>
      </c>
      <c r="U1" s="57">
        <f>C69</f>
        <v>0.2004545454545455</v>
      </c>
      <c r="V1" t="s">
        <v>76</v>
      </c>
    </row>
    <row r="2" spans="3:24" ht="15" thickBot="1" x14ac:dyDescent="0.4">
      <c r="D2" s="103" t="s">
        <v>64</v>
      </c>
      <c r="E2" s="104"/>
      <c r="F2" s="104"/>
      <c r="G2" s="105"/>
      <c r="I2" s="103" t="s">
        <v>65</v>
      </c>
      <c r="J2" s="104"/>
      <c r="K2" s="104"/>
      <c r="L2" s="105"/>
      <c r="N2" s="103" t="s">
        <v>66</v>
      </c>
      <c r="O2" s="104"/>
      <c r="P2" s="104"/>
      <c r="Q2" s="105"/>
      <c r="S2" s="103" t="s">
        <v>67</v>
      </c>
      <c r="T2" s="104"/>
      <c r="U2" s="104"/>
      <c r="V2" s="105"/>
      <c r="X2" t="s">
        <v>72</v>
      </c>
    </row>
    <row r="3" spans="3:24" x14ac:dyDescent="0.35">
      <c r="D3" t="s">
        <v>17</v>
      </c>
      <c r="E3" t="s">
        <v>18</v>
      </c>
      <c r="F3" t="s">
        <v>20</v>
      </c>
      <c r="G3" t="s">
        <v>21</v>
      </c>
      <c r="I3" t="s">
        <v>17</v>
      </c>
      <c r="J3" t="s">
        <v>18</v>
      </c>
      <c r="K3" t="s">
        <v>20</v>
      </c>
      <c r="L3" t="s">
        <v>21</v>
      </c>
      <c r="N3" t="s">
        <v>17</v>
      </c>
      <c r="O3" t="s">
        <v>18</v>
      </c>
      <c r="P3" t="s">
        <v>20</v>
      </c>
      <c r="Q3" t="s">
        <v>21</v>
      </c>
      <c r="S3" t="s">
        <v>17</v>
      </c>
      <c r="T3" t="s">
        <v>18</v>
      </c>
      <c r="U3" t="s">
        <v>20</v>
      </c>
      <c r="V3" t="s">
        <v>21</v>
      </c>
    </row>
    <row r="4" spans="3:24" x14ac:dyDescent="0.35">
      <c r="C4" t="s">
        <v>55</v>
      </c>
      <c r="D4" s="58">
        <v>120</v>
      </c>
      <c r="E4" s="58">
        <v>63.75</v>
      </c>
      <c r="F4" s="58">
        <v>78.75</v>
      </c>
      <c r="G4" s="58">
        <v>78.75</v>
      </c>
      <c r="I4" s="58">
        <v>3</v>
      </c>
      <c r="J4" s="58"/>
      <c r="K4" s="58"/>
      <c r="L4" s="58"/>
      <c r="N4" s="59"/>
      <c r="O4" s="59"/>
      <c r="P4" s="59"/>
      <c r="Q4" s="59"/>
      <c r="S4" s="60">
        <f t="shared" ref="S4:S13" si="0">$U$1*I4</f>
        <v>0.60136363636363654</v>
      </c>
      <c r="T4" s="60">
        <f t="shared" ref="T4:T13" si="1">$U$1*J4</f>
        <v>0</v>
      </c>
      <c r="U4" s="60">
        <f t="shared" ref="U4:U13" si="2">$U$1*K4</f>
        <v>0</v>
      </c>
      <c r="V4" s="60">
        <f t="shared" ref="V4:V13" si="3">$U$1*L4</f>
        <v>0</v>
      </c>
      <c r="X4" s="60">
        <f t="shared" ref="X4:X13" si="4">SUM(N4:V4)</f>
        <v>0.60136363636363654</v>
      </c>
    </row>
    <row r="5" spans="3:24" x14ac:dyDescent="0.35">
      <c r="C5" t="s">
        <v>79</v>
      </c>
      <c r="D5" s="58">
        <v>108.75</v>
      </c>
      <c r="E5" s="58">
        <v>60</v>
      </c>
      <c r="F5" s="58">
        <v>75</v>
      </c>
      <c r="G5" s="58">
        <v>78.75</v>
      </c>
      <c r="I5" s="58">
        <v>1</v>
      </c>
      <c r="J5" s="58"/>
      <c r="K5" s="58"/>
      <c r="L5" s="58"/>
      <c r="N5" s="60">
        <f>INDEX(shims!$A$2:$E$1602,MATCH(MROUND(D5,0.1),shims!$A$2:$A$1602,1),3) - INDEX(shims!$A$2:$E$1602,MATCH(MROUND(D4,0.1),shims!$A$2:$A$1602,1),3)</f>
        <v>-0.15300000000000002</v>
      </c>
      <c r="O5" s="60">
        <f>INDEX(shims!$A$2:$E$1602,MATCH(MROUND(E5,0.1),shims!$A$2:$A$1602,1),4) - INDEX(shims!$A$2:$E$1602,MATCH(MROUND(E4,0.1),shims!$A$2:$A$1602,1),4)</f>
        <v>-9.9999999999999867E-2</v>
      </c>
      <c r="P5" s="60">
        <f>INDEX(shims!$A$2:$E$1602,MATCH(MROUND(F5,0.1),shims!$A$2:$A$1602,1),5)/2 - INDEX(shims!$A$2:$E$1602,MATCH(MROUND(F4,0.1),shims!$A$2:$A$1602,1),5)/2</f>
        <v>-0.12849999999999984</v>
      </c>
      <c r="Q5" s="60">
        <f>INDEX(shims!$A$2:$E$1602,MATCH(MROUND(G5,0.1),shims!$A$2:$A$1602,1),5)/2 - INDEX(shims!$A$2:$E$1602,MATCH(MROUND(G4,0.1),shims!$A$2:$A$1602,1),5)/2</f>
        <v>0</v>
      </c>
      <c r="S5" s="60">
        <f t="shared" si="0"/>
        <v>0.2004545454545455</v>
      </c>
      <c r="T5" s="60">
        <f t="shared" si="1"/>
        <v>0</v>
      </c>
      <c r="U5" s="60">
        <f t="shared" si="2"/>
        <v>0</v>
      </c>
      <c r="V5" s="60">
        <f t="shared" si="3"/>
        <v>0</v>
      </c>
      <c r="X5" s="60">
        <f t="shared" si="4"/>
        <v>-0.18104545454545423</v>
      </c>
    </row>
    <row r="6" spans="3:24" x14ac:dyDescent="0.35">
      <c r="C6" t="s">
        <v>80</v>
      </c>
      <c r="D6" s="58">
        <v>105</v>
      </c>
      <c r="E6" s="58">
        <v>63.75</v>
      </c>
      <c r="F6" s="58">
        <v>78.75</v>
      </c>
      <c r="G6" s="58">
        <v>75</v>
      </c>
      <c r="I6" s="58">
        <v>0</v>
      </c>
      <c r="J6" s="58"/>
      <c r="K6" s="58"/>
      <c r="L6" s="58"/>
      <c r="N6" s="60">
        <f>INDEX(shims!$A$2:$E$1602,MATCH(MROUND(D6,0.1),shims!$A$2:$A$1602,1),3) - INDEX(shims!$A$2:$E$1602,MATCH(MROUND(D5,0.1),shims!$A$2:$A$1602,1),3)</f>
        <v>-6.4000000000000057E-2</v>
      </c>
      <c r="O6" s="60">
        <f>INDEX(shims!$A$2:$E$1602,MATCH(MROUND(E6,0.1),shims!$A$2:$A$1602,1),4) - INDEX(shims!$A$2:$E$1602,MATCH(MROUND(E5,0.1),shims!$A$2:$A$1602,1),4)</f>
        <v>9.9999999999999867E-2</v>
      </c>
      <c r="P6" s="60">
        <f>INDEX(shims!$A$2:$E$1602,MATCH(MROUND(F6,0.1),shims!$A$2:$A$1602,1),5)/2 - INDEX(shims!$A$2:$E$1602,MATCH(MROUND(F5,0.1),shims!$A$2:$A$1602,1),5)/2</f>
        <v>0.12849999999999984</v>
      </c>
      <c r="Q6" s="60">
        <f>INDEX(shims!$A$2:$E$1602,MATCH(MROUND(G6,0.1),shims!$A$2:$A$1602,1),5)/2 - INDEX(shims!$A$2:$E$1602,MATCH(MROUND(G5,0.1),shims!$A$2:$A$1602,1),5)/2</f>
        <v>-0.12849999999999984</v>
      </c>
      <c r="S6" s="60">
        <f t="shared" si="0"/>
        <v>0</v>
      </c>
      <c r="T6" s="60">
        <f t="shared" si="1"/>
        <v>0</v>
      </c>
      <c r="U6" s="60">
        <f t="shared" si="2"/>
        <v>0</v>
      </c>
      <c r="V6" s="60">
        <f t="shared" si="3"/>
        <v>0</v>
      </c>
      <c r="X6" s="60">
        <f t="shared" si="4"/>
        <v>3.599999999999981E-2</v>
      </c>
    </row>
    <row r="7" spans="3:24" x14ac:dyDescent="0.35">
      <c r="C7" t="s">
        <v>81</v>
      </c>
      <c r="D7" s="58">
        <v>105</v>
      </c>
      <c r="E7" s="58">
        <v>63.75</v>
      </c>
      <c r="F7" s="58">
        <v>78.75</v>
      </c>
      <c r="G7" s="58">
        <v>75</v>
      </c>
      <c r="I7" s="58">
        <v>2</v>
      </c>
      <c r="J7" s="58"/>
      <c r="K7" s="58"/>
      <c r="L7" s="58"/>
      <c r="N7" s="60">
        <f>INDEX(shims!$A$2:$E$1602,MATCH(MROUND(D7,0.1),shims!$A$2:$A$1602,1),3) - INDEX(shims!$A$2:$E$1602,MATCH(MROUND(D6,0.1),shims!$A$2:$A$1602,1),3)</f>
        <v>0</v>
      </c>
      <c r="O7" s="60">
        <f>INDEX(shims!$A$2:$E$1602,MATCH(MROUND(E7,0.1),shims!$A$2:$A$1602,1),4) - INDEX(shims!$A$2:$E$1602,MATCH(MROUND(E6,0.1),shims!$A$2:$A$1602,1),4)</f>
        <v>0</v>
      </c>
      <c r="P7" s="60">
        <f>INDEX(shims!$A$2:$E$1602,MATCH(MROUND(F7,0.1),shims!$A$2:$A$1602,1),5)/2 - INDEX(shims!$A$2:$E$1602,MATCH(MROUND(F6,0.1),shims!$A$2:$A$1602,1),5)/2</f>
        <v>0</v>
      </c>
      <c r="Q7" s="60">
        <f>INDEX(shims!$A$2:$E$1602,MATCH(MROUND(G7,0.1),shims!$A$2:$A$1602,1),5)/2 - INDEX(shims!$A$2:$E$1602,MATCH(MROUND(G6,0.1),shims!$A$2:$A$1602,1),5)/2</f>
        <v>0</v>
      </c>
      <c r="S7" s="60">
        <f t="shared" si="0"/>
        <v>0.40090909090909099</v>
      </c>
      <c r="T7" s="60">
        <f t="shared" si="1"/>
        <v>0</v>
      </c>
      <c r="U7" s="60">
        <f t="shared" si="2"/>
        <v>0</v>
      </c>
      <c r="V7" s="60">
        <f t="shared" si="3"/>
        <v>0</v>
      </c>
      <c r="X7" s="60">
        <f t="shared" si="4"/>
        <v>0.40090909090909099</v>
      </c>
    </row>
    <row r="8" spans="3:24" x14ac:dyDescent="0.35">
      <c r="C8" t="s">
        <v>82</v>
      </c>
      <c r="D8" s="58">
        <v>105</v>
      </c>
      <c r="E8" s="58">
        <v>67.5</v>
      </c>
      <c r="F8" s="58">
        <v>78.75</v>
      </c>
      <c r="G8" s="58">
        <v>78.75</v>
      </c>
      <c r="I8" s="58">
        <v>0</v>
      </c>
      <c r="J8" s="58"/>
      <c r="K8" s="58"/>
      <c r="L8" s="58"/>
      <c r="N8" s="60">
        <f>INDEX(shims!$A$2:$E$1602,MATCH(MROUND(D8,0.1),shims!$A$2:$A$1602,1),3) - INDEX(shims!$A$2:$E$1602,MATCH(MROUND(D7,0.1),shims!$A$2:$A$1602,1),3)</f>
        <v>0</v>
      </c>
      <c r="O8" s="60">
        <f>INDEX(shims!$A$2:$E$1602,MATCH(MROUND(E8,0.1),shims!$A$2:$A$1602,1),4) - INDEX(shims!$A$2:$E$1602,MATCH(MROUND(E7,0.1),shims!$A$2:$A$1602,1),4)</f>
        <v>9.7000000000000197E-2</v>
      </c>
      <c r="P8" s="60">
        <f>INDEX(shims!$A$2:$E$1602,MATCH(MROUND(F8,0.1),shims!$A$2:$A$1602,1),5)/2 - INDEX(shims!$A$2:$E$1602,MATCH(MROUND(F7,0.1),shims!$A$2:$A$1602,1),5)/2</f>
        <v>0</v>
      </c>
      <c r="Q8" s="60">
        <f>INDEX(shims!$A$2:$E$1602,MATCH(MROUND(G8,0.1),shims!$A$2:$A$1602,1),5)/2 - INDEX(shims!$A$2:$E$1602,MATCH(MROUND(G7,0.1),shims!$A$2:$A$1602,1),5)/2</f>
        <v>0.12849999999999984</v>
      </c>
      <c r="S8" s="60">
        <f t="shared" si="0"/>
        <v>0</v>
      </c>
      <c r="T8" s="60">
        <f t="shared" si="1"/>
        <v>0</v>
      </c>
      <c r="U8" s="60">
        <f t="shared" si="2"/>
        <v>0</v>
      </c>
      <c r="V8" s="60">
        <f t="shared" si="3"/>
        <v>0</v>
      </c>
      <c r="X8" s="60">
        <f t="shared" si="4"/>
        <v>0.22550000000000003</v>
      </c>
    </row>
    <row r="9" spans="3:24" x14ac:dyDescent="0.35">
      <c r="C9" t="s">
        <v>83</v>
      </c>
      <c r="D9" s="58">
        <v>105</v>
      </c>
      <c r="E9" s="58">
        <v>75</v>
      </c>
      <c r="F9" s="58">
        <v>78.75</v>
      </c>
      <c r="G9" s="58">
        <v>78.75</v>
      </c>
      <c r="I9" s="58"/>
      <c r="J9" s="58"/>
      <c r="K9" s="58">
        <v>1</v>
      </c>
      <c r="L9" s="58">
        <v>1</v>
      </c>
      <c r="N9" s="60">
        <f>INDEX(shims!$A$2:$E$1602,MATCH(MROUND(D9,0.1),shims!$A$2:$A$1602,1),3) - INDEX(shims!$A$2:$E$1602,MATCH(MROUND(D8,0.1),shims!$A$2:$A$1602,1),3)</f>
        <v>0</v>
      </c>
      <c r="O9" s="60">
        <f>INDEX(shims!$A$2:$E$1602,MATCH(MROUND(E9,0.1),shims!$A$2:$A$1602,1),4) - INDEX(shims!$A$2:$E$1602,MATCH(MROUND(E8,0.1),shims!$A$2:$A$1602,1),4)</f>
        <v>0.19199999999999995</v>
      </c>
      <c r="P9" s="60">
        <f>INDEX(shims!$A$2:$E$1602,MATCH(MROUND(F9,0.1),shims!$A$2:$A$1602,1),5)/2 - INDEX(shims!$A$2:$E$1602,MATCH(MROUND(F8,0.1),shims!$A$2:$A$1602,1),5)/2</f>
        <v>0</v>
      </c>
      <c r="Q9" s="60">
        <f>INDEX(shims!$A$2:$E$1602,MATCH(MROUND(G9,0.1),shims!$A$2:$A$1602,1),5)/2 - INDEX(shims!$A$2:$E$1602,MATCH(MROUND(G8,0.1),shims!$A$2:$A$1602,1),5)/2</f>
        <v>0</v>
      </c>
      <c r="S9" s="60">
        <f t="shared" si="0"/>
        <v>0</v>
      </c>
      <c r="T9" s="60">
        <f t="shared" si="1"/>
        <v>0</v>
      </c>
      <c r="U9" s="60">
        <f t="shared" si="2"/>
        <v>0.2004545454545455</v>
      </c>
      <c r="V9" s="60">
        <f t="shared" si="3"/>
        <v>0.2004545454545455</v>
      </c>
      <c r="X9" s="60">
        <f t="shared" si="4"/>
        <v>0.59290909090909094</v>
      </c>
    </row>
    <row r="10" spans="3:24" x14ac:dyDescent="0.35">
      <c r="C10" t="s">
        <v>84</v>
      </c>
      <c r="D10" s="58">
        <v>108.75</v>
      </c>
      <c r="E10" s="58">
        <v>78.75</v>
      </c>
      <c r="F10" s="58">
        <v>78.75</v>
      </c>
      <c r="G10" s="58">
        <v>78.75</v>
      </c>
      <c r="I10" s="58"/>
      <c r="J10" s="58"/>
      <c r="K10" s="58">
        <v>1</v>
      </c>
      <c r="L10" s="58">
        <v>1</v>
      </c>
      <c r="N10" s="60">
        <f>INDEX(shims!$A$2:$E$1602,MATCH(MROUND(D10,0.1),shims!$A$2:$A$1602,1),3) - INDEX(shims!$A$2:$E$1602,MATCH(MROUND(D9,0.1),shims!$A$2:$A$1602,1),3)</f>
        <v>6.4000000000000057E-2</v>
      </c>
      <c r="O10" s="60">
        <f>INDEX(shims!$A$2:$E$1602,MATCH(MROUND(E10,0.1),shims!$A$2:$A$1602,1),4) - INDEX(shims!$A$2:$E$1602,MATCH(MROUND(E9,0.1),shims!$A$2:$A$1602,1),4)</f>
        <v>9.2999999999999972E-2</v>
      </c>
      <c r="P10" s="60">
        <f>INDEX(shims!$A$2:$E$1602,MATCH(MROUND(F10,0.1),shims!$A$2:$A$1602,1),5)/2 - INDEX(shims!$A$2:$E$1602,MATCH(MROUND(F9,0.1),shims!$A$2:$A$1602,1),5)/2</f>
        <v>0</v>
      </c>
      <c r="Q10" s="60">
        <f>INDEX(shims!$A$2:$E$1602,MATCH(MROUND(G10,0.1),shims!$A$2:$A$1602,1),5)/2 - INDEX(shims!$A$2:$E$1602,MATCH(MROUND(G9,0.1),shims!$A$2:$A$1602,1),5)/2</f>
        <v>0</v>
      </c>
      <c r="S10" s="60">
        <f t="shared" si="0"/>
        <v>0</v>
      </c>
      <c r="T10" s="60">
        <f t="shared" si="1"/>
        <v>0</v>
      </c>
      <c r="U10" s="60">
        <f t="shared" si="2"/>
        <v>0.2004545454545455</v>
      </c>
      <c r="V10" s="60">
        <f t="shared" si="3"/>
        <v>0.2004545454545455</v>
      </c>
      <c r="X10" s="60">
        <f t="shared" si="4"/>
        <v>0.55790909090909102</v>
      </c>
    </row>
    <row r="11" spans="3:24" x14ac:dyDescent="0.35">
      <c r="C11" t="s">
        <v>85</v>
      </c>
      <c r="D11" s="58">
        <v>108.75</v>
      </c>
      <c r="E11" s="58">
        <v>78.75</v>
      </c>
      <c r="F11" s="58">
        <v>78.75</v>
      </c>
      <c r="G11" s="58">
        <v>78.75</v>
      </c>
      <c r="I11" s="58"/>
      <c r="J11" s="58"/>
      <c r="K11" s="58">
        <v>1</v>
      </c>
      <c r="L11" s="58">
        <v>1</v>
      </c>
      <c r="N11" s="60">
        <f>INDEX(shims!$A$2:$E$1602,MATCH(MROUND(D11,0.1),shims!$A$2:$A$1602,1),3) - INDEX(shims!$A$2:$E$1602,MATCH(MROUND(D10,0.1),shims!$A$2:$A$1602,1),3)</f>
        <v>0</v>
      </c>
      <c r="O11" s="60">
        <f>INDEX(shims!$A$2:$E$1602,MATCH(MROUND(E11,0.1),shims!$A$2:$A$1602,1),4) - INDEX(shims!$A$2:$E$1602,MATCH(MROUND(E10,0.1),shims!$A$2:$A$1602,1),4)</f>
        <v>0</v>
      </c>
      <c r="P11" s="60">
        <f>INDEX(shims!$A$2:$E$1602,MATCH(MROUND(F11,0.1),shims!$A$2:$A$1602,1),5)/2 - INDEX(shims!$A$2:$E$1602,MATCH(MROUND(F10,0.1),shims!$A$2:$A$1602,1),5)/2</f>
        <v>0</v>
      </c>
      <c r="Q11" s="60">
        <f>INDEX(shims!$A$2:$E$1602,MATCH(MROUND(G11,0.1),shims!$A$2:$A$1602,1),5)/2 - INDEX(shims!$A$2:$E$1602,MATCH(MROUND(G10,0.1),shims!$A$2:$A$1602,1),5)/2</f>
        <v>0</v>
      </c>
      <c r="S11" s="60">
        <f t="shared" si="0"/>
        <v>0</v>
      </c>
      <c r="T11" s="60">
        <f t="shared" si="1"/>
        <v>0</v>
      </c>
      <c r="U11" s="60">
        <f t="shared" si="2"/>
        <v>0.2004545454545455</v>
      </c>
      <c r="V11" s="60">
        <f t="shared" si="3"/>
        <v>0.2004545454545455</v>
      </c>
      <c r="X11" s="60">
        <f t="shared" si="4"/>
        <v>0.40090909090909099</v>
      </c>
    </row>
    <row r="12" spans="3:24" x14ac:dyDescent="0.35">
      <c r="C12" t="s">
        <v>86</v>
      </c>
      <c r="D12" s="58">
        <v>0</v>
      </c>
      <c r="E12" s="58">
        <v>0</v>
      </c>
      <c r="F12" s="58">
        <v>0</v>
      </c>
      <c r="G12" s="58">
        <v>0</v>
      </c>
      <c r="H12" s="62"/>
      <c r="I12" s="58"/>
      <c r="J12" s="58"/>
      <c r="K12" s="58"/>
      <c r="L12" s="58"/>
      <c r="N12" s="60">
        <f>INDEX(shims!$A$2:$E$1602,MATCH(MROUND(D12,0.1),shims!$A$2:$A$1602,1),3) - INDEX(shims!$A$2:$E$1602,MATCH(MROUND(D11,0.1),shims!$A$2:$A$1602,1),3)</f>
        <v>-2.5529999999999999</v>
      </c>
      <c r="O12" s="60">
        <f>INDEX(shims!$A$2:$E$1602,MATCH(MROUND(E12,0.1),shims!$A$2:$A$1602,1),4) - INDEX(shims!$A$2:$E$1602,MATCH(MROUND(E11,0.1),shims!$A$2:$A$1602,1),4)</f>
        <v>-1.526</v>
      </c>
      <c r="P12" s="60">
        <f>INDEX(shims!$A$2:$E$1602,MATCH(MROUND(F12,0.1),shims!$A$2:$A$1602,1),5)/2 - INDEX(shims!$A$2:$E$1602,MATCH(MROUND(F11,0.1),shims!$A$2:$A$1602,1),5)/2</f>
        <v>-2.169</v>
      </c>
      <c r="Q12" s="60">
        <f>INDEX(shims!$A$2:$E$1602,MATCH(MROUND(G12,0.1),shims!$A$2:$A$1602,1),5)/2 - INDEX(shims!$A$2:$E$1602,MATCH(MROUND(G11,0.1),shims!$A$2:$A$1602,1),5)/2</f>
        <v>-2.169</v>
      </c>
      <c r="S12" s="60">
        <f t="shared" si="0"/>
        <v>0</v>
      </c>
      <c r="T12" s="60">
        <f t="shared" si="1"/>
        <v>0</v>
      </c>
      <c r="U12" s="60">
        <f t="shared" si="2"/>
        <v>0</v>
      </c>
      <c r="V12" s="60">
        <f t="shared" si="3"/>
        <v>0</v>
      </c>
      <c r="X12" s="60">
        <f t="shared" si="4"/>
        <v>-8.4169999999999998</v>
      </c>
    </row>
    <row r="13" spans="3:24" x14ac:dyDescent="0.35">
      <c r="C13" t="s">
        <v>87</v>
      </c>
      <c r="D13" s="58">
        <v>120</v>
      </c>
      <c r="E13" s="58">
        <v>90</v>
      </c>
      <c r="F13" s="58">
        <v>82.5</v>
      </c>
      <c r="G13" s="58">
        <v>86.25</v>
      </c>
      <c r="I13" s="58"/>
      <c r="J13" s="58"/>
      <c r="K13" s="58"/>
      <c r="L13" s="58"/>
      <c r="N13" s="60">
        <f>INDEX(shims!$A$2:$E$1602,MATCH(MROUND(D13,0.1),shims!$A$2:$A$1602,1),3) - INDEX(shims!$A$2:$E$1602,MATCH(MROUND(D12,0.1),shims!$A$2:$A$1602,1),3)</f>
        <v>2.706</v>
      </c>
      <c r="O13" s="60">
        <f>INDEX(shims!$A$2:$E$1602,MATCH(MROUND(E13,0.1),shims!$A$2:$A$1602,1),4) - INDEX(shims!$A$2:$E$1602,MATCH(MROUND(E12,0.1),shims!$A$2:$A$1602,1),4)</f>
        <v>1.778</v>
      </c>
      <c r="P13" s="60">
        <f>INDEX(shims!$A$2:$E$1602,MATCH(MROUND(F13,0.1),shims!$A$2:$A$1602,1),5)/2 - INDEX(shims!$A$2:$E$1602,MATCH(MROUND(F12,0.1),shims!$A$2:$A$1602,1),5)/2</f>
        <v>2.2890000000000001</v>
      </c>
      <c r="Q13" s="60">
        <f>INDEX(shims!$A$2:$E$1602,MATCH(MROUND(G13,0.1),shims!$A$2:$A$1602,1),5)/2 - INDEX(shims!$A$2:$E$1602,MATCH(MROUND(G12,0.1),shims!$A$2:$A$1602,1),5)/2</f>
        <v>2.4064999999999999</v>
      </c>
      <c r="S13" s="60">
        <f t="shared" si="0"/>
        <v>0</v>
      </c>
      <c r="T13" s="60">
        <f t="shared" si="1"/>
        <v>0</v>
      </c>
      <c r="U13" s="60">
        <f t="shared" si="2"/>
        <v>0</v>
      </c>
      <c r="V13" s="60">
        <f t="shared" si="3"/>
        <v>0</v>
      </c>
      <c r="X13" s="60">
        <f t="shared" si="4"/>
        <v>9.1794999999999991</v>
      </c>
    </row>
    <row r="14" spans="3:24" x14ac:dyDescent="0.35">
      <c r="C14" t="s">
        <v>88</v>
      </c>
      <c r="D14" s="58">
        <v>127.5</v>
      </c>
      <c r="E14" s="58">
        <v>93.75</v>
      </c>
      <c r="F14" s="58">
        <v>90</v>
      </c>
      <c r="G14" s="58">
        <v>90</v>
      </c>
      <c r="I14" s="58"/>
      <c r="J14" s="58"/>
      <c r="K14" s="58">
        <v>1</v>
      </c>
      <c r="L14" s="58">
        <v>1</v>
      </c>
      <c r="N14" s="60">
        <f>INDEX(shims!$A$2:$E$1602,MATCH(MROUND(D14,0.1),shims!$A$2:$A$1602,1),3) - INDEX(shims!$A$2:$E$1602,MATCH(MROUND(D13,0.1),shims!$A$2:$A$1602,1),3)</f>
        <v>7.6000000000000068E-2</v>
      </c>
      <c r="O14" s="60">
        <f>INDEX(shims!$A$2:$E$1602,MATCH(MROUND(E14,0.1),shims!$A$2:$A$1602,1),4) - INDEX(shims!$A$2:$E$1602,MATCH(MROUND(E13,0.1),shims!$A$2:$A$1602,1),4)</f>
        <v>7.6999999999999957E-2</v>
      </c>
      <c r="P14" s="60">
        <f>INDEX(shims!$A$2:$E$1602,MATCH(MROUND(F14,0.1),shims!$A$2:$A$1602,1),5)/2 - INDEX(shims!$A$2:$E$1602,MATCH(MROUND(F13,0.1),shims!$A$2:$A$1602,1),5)/2</f>
        <v>0.22549999999999981</v>
      </c>
      <c r="Q14" s="60">
        <f>INDEX(shims!$A$2:$E$1602,MATCH(MROUND(G14,0.1),shims!$A$2:$A$1602,1),5)/2 - INDEX(shims!$A$2:$E$1602,MATCH(MROUND(G13,0.1),shims!$A$2:$A$1602,1),5)/2</f>
        <v>0.1080000000000001</v>
      </c>
      <c r="S14" s="60">
        <f t="shared" ref="S14:S18" si="5">$U$1*I14</f>
        <v>0</v>
      </c>
      <c r="T14" s="60">
        <f t="shared" ref="T14:T18" si="6">$U$1*J14</f>
        <v>0</v>
      </c>
      <c r="U14" s="60">
        <f t="shared" ref="U14:U18" si="7">$U$1*K14</f>
        <v>0.2004545454545455</v>
      </c>
      <c r="V14" s="60">
        <f t="shared" ref="V14:V18" si="8">$U$1*L14</f>
        <v>0.2004545454545455</v>
      </c>
      <c r="X14" s="60"/>
    </row>
    <row r="15" spans="3:24" x14ac:dyDescent="0.35">
      <c r="C15" t="s">
        <v>89</v>
      </c>
      <c r="D15" s="58">
        <v>127.5</v>
      </c>
      <c r="E15" s="58">
        <v>93.75</v>
      </c>
      <c r="F15" s="58">
        <v>93.75</v>
      </c>
      <c r="G15" s="58">
        <v>93.75</v>
      </c>
      <c r="I15" s="58"/>
      <c r="J15" s="58">
        <v>3</v>
      </c>
      <c r="K15" s="58"/>
      <c r="L15" s="58"/>
      <c r="N15" s="60">
        <f>INDEX(shims!$A$2:$E$1602,MATCH(MROUND(D15,0.1),shims!$A$2:$A$1602,1),3) - INDEX(shims!$A$2:$E$1602,MATCH(MROUND(D14,0.1),shims!$A$2:$A$1602,1),3)</f>
        <v>0</v>
      </c>
      <c r="O15" s="60">
        <f>INDEX(shims!$A$2:$E$1602,MATCH(MROUND(E15,0.1),shims!$A$2:$A$1602,1),4) - INDEX(shims!$A$2:$E$1602,MATCH(MROUND(E14,0.1),shims!$A$2:$A$1602,1),4)</f>
        <v>0</v>
      </c>
      <c r="P15" s="60">
        <f>INDEX(shims!$A$2:$E$1602,MATCH(MROUND(F15,0.1),shims!$A$2:$A$1602,1),5)/2 - INDEX(shims!$A$2:$E$1602,MATCH(MROUND(F14,0.1),shims!$A$2:$A$1602,1),5)/2</f>
        <v>0.10400000000000009</v>
      </c>
      <c r="Q15" s="60">
        <f>INDEX(shims!$A$2:$E$1602,MATCH(MROUND(G15,0.1),shims!$A$2:$A$1602,1),5)/2 - INDEX(shims!$A$2:$E$1602,MATCH(MROUND(G14,0.1),shims!$A$2:$A$1602,1),5)/2</f>
        <v>0.10400000000000009</v>
      </c>
      <c r="S15" s="60">
        <f t="shared" si="5"/>
        <v>0</v>
      </c>
      <c r="T15" s="60">
        <f t="shared" si="6"/>
        <v>0.60136363636363654</v>
      </c>
      <c r="U15" s="60">
        <f t="shared" si="7"/>
        <v>0</v>
      </c>
      <c r="V15" s="60">
        <f t="shared" si="8"/>
        <v>0</v>
      </c>
      <c r="X15" s="60"/>
    </row>
    <row r="16" spans="3:24" x14ac:dyDescent="0.35">
      <c r="C16" t="s">
        <v>90</v>
      </c>
      <c r="D16" s="58">
        <v>135</v>
      </c>
      <c r="E16" s="58">
        <v>93.75</v>
      </c>
      <c r="F16" s="58">
        <v>97.5</v>
      </c>
      <c r="G16" s="58">
        <v>93.75</v>
      </c>
      <c r="I16" s="58"/>
      <c r="J16" s="58">
        <v>1</v>
      </c>
      <c r="K16" s="58">
        <v>1</v>
      </c>
      <c r="L16" s="58"/>
      <c r="N16" s="60">
        <f>INDEX(shims!$A$2:$E$1602,MATCH(MROUND(D16,0.1),shims!$A$2:$A$1602,1),3) - INDEX(shims!$A$2:$E$1602,MATCH(MROUND(D15,0.1),shims!$A$2:$A$1602,1),3)</f>
        <v>5.9000000000000163E-2</v>
      </c>
      <c r="O16" s="60">
        <f>INDEX(shims!$A$2:$E$1602,MATCH(MROUND(E16,0.1),shims!$A$2:$A$1602,1),4) - INDEX(shims!$A$2:$E$1602,MATCH(MROUND(E15,0.1),shims!$A$2:$A$1602,1),4)</f>
        <v>0</v>
      </c>
      <c r="P16" s="60">
        <f>INDEX(shims!$A$2:$E$1602,MATCH(MROUND(F16,0.1),shims!$A$2:$A$1602,1),5)/2 - INDEX(shims!$A$2:$E$1602,MATCH(MROUND(F15,0.1),shims!$A$2:$A$1602,1),5)/2</f>
        <v>9.4500000000000028E-2</v>
      </c>
      <c r="Q16" s="60">
        <f>INDEX(shims!$A$2:$E$1602,MATCH(MROUND(G16,0.1),shims!$A$2:$A$1602,1),5)/2 - INDEX(shims!$A$2:$E$1602,MATCH(MROUND(G15,0.1),shims!$A$2:$A$1602,1),5)/2</f>
        <v>0</v>
      </c>
      <c r="S16" s="60">
        <f t="shared" si="5"/>
        <v>0</v>
      </c>
      <c r="T16" s="60">
        <f t="shared" si="6"/>
        <v>0.2004545454545455</v>
      </c>
      <c r="U16" s="60">
        <f t="shared" si="7"/>
        <v>0.2004545454545455</v>
      </c>
      <c r="V16" s="60">
        <f t="shared" si="8"/>
        <v>0</v>
      </c>
      <c r="X16" s="60"/>
    </row>
    <row r="17" spans="3:24" x14ac:dyDescent="0.35">
      <c r="C17" t="s">
        <v>91</v>
      </c>
      <c r="D17" s="58">
        <v>138.75</v>
      </c>
      <c r="E17" s="58">
        <v>93.75</v>
      </c>
      <c r="F17" s="58">
        <v>101.25</v>
      </c>
      <c r="G17" s="58">
        <v>97.5</v>
      </c>
      <c r="I17" s="58"/>
      <c r="J17" s="58">
        <v>1</v>
      </c>
      <c r="K17" s="58"/>
      <c r="L17" s="58">
        <v>1</v>
      </c>
      <c r="N17" s="60">
        <f>INDEX(shims!$A$2:$E$1602,MATCH(MROUND(D17,0.1),shims!$A$2:$A$1602,1),3) - INDEX(shims!$A$2:$E$1602,MATCH(MROUND(D16,0.1),shims!$A$2:$A$1602,1),3)</f>
        <v>2.4000000000000021E-2</v>
      </c>
      <c r="O17" s="60">
        <f>INDEX(shims!$A$2:$E$1602,MATCH(MROUND(E17,0.1),shims!$A$2:$A$1602,1),4) - INDEX(shims!$A$2:$E$1602,MATCH(MROUND(E16,0.1),shims!$A$2:$A$1602,1),4)</f>
        <v>0</v>
      </c>
      <c r="P17" s="60">
        <f>INDEX(shims!$A$2:$E$1602,MATCH(MROUND(F17,0.1),shims!$A$2:$A$1602,1),5)/2 - INDEX(shims!$A$2:$E$1602,MATCH(MROUND(F16,0.1),shims!$A$2:$A$1602,1),5)/2</f>
        <v>8.8999999999999968E-2</v>
      </c>
      <c r="Q17" s="60">
        <f>INDEX(shims!$A$2:$E$1602,MATCH(MROUND(G17,0.1),shims!$A$2:$A$1602,1),5)/2 - INDEX(shims!$A$2:$E$1602,MATCH(MROUND(G16,0.1),shims!$A$2:$A$1602,1),5)/2</f>
        <v>9.4500000000000028E-2</v>
      </c>
      <c r="S17" s="60">
        <f t="shared" si="5"/>
        <v>0</v>
      </c>
      <c r="T17" s="60">
        <f t="shared" si="6"/>
        <v>0.2004545454545455</v>
      </c>
      <c r="U17" s="60">
        <f t="shared" si="7"/>
        <v>0</v>
      </c>
      <c r="V17" s="60">
        <f t="shared" si="8"/>
        <v>0.2004545454545455</v>
      </c>
      <c r="X17" s="60">
        <f>SUM(N17:V17)</f>
        <v>0.60840909090909101</v>
      </c>
    </row>
    <row r="18" spans="3:24" x14ac:dyDescent="0.35">
      <c r="C18" t="s">
        <v>92</v>
      </c>
      <c r="D18" s="58">
        <v>138.75</v>
      </c>
      <c r="E18" s="58">
        <v>93.75</v>
      </c>
      <c r="F18" s="58">
        <v>105</v>
      </c>
      <c r="G18" s="58">
        <v>97.5</v>
      </c>
      <c r="I18" s="58"/>
      <c r="J18" s="58">
        <v>1</v>
      </c>
      <c r="K18" s="58"/>
      <c r="L18" s="58"/>
      <c r="N18" s="60">
        <f>INDEX(shims!$A$2:$E$1602,MATCH(MROUND(D18,0.1),shims!$A$2:$A$1602,1),3) - INDEX(shims!$A$2:$E$1602,MATCH(MROUND(D17,0.1),shims!$A$2:$A$1602,1),3)</f>
        <v>0</v>
      </c>
      <c r="O18" s="60">
        <f>INDEX(shims!$A$2:$E$1602,MATCH(MROUND(E18,0.1),shims!$A$2:$A$1602,1),4) - INDEX(shims!$A$2:$E$1602,MATCH(MROUND(E17,0.1),shims!$A$2:$A$1602,1),4)</f>
        <v>0</v>
      </c>
      <c r="P18" s="60">
        <f>INDEX(shims!$A$2:$E$1602,MATCH(MROUND(F18,0.1),shims!$A$2:$A$1602,1),5)/2 - INDEX(shims!$A$2:$E$1602,MATCH(MROUND(F17,0.1),shims!$A$2:$A$1602,1),5)/2</f>
        <v>7.9499999999999904E-2</v>
      </c>
      <c r="Q18" s="60">
        <f>INDEX(shims!$A$2:$E$1602,MATCH(MROUND(G18,0.1),shims!$A$2:$A$1602,1),5)/2 - INDEX(shims!$A$2:$E$1602,MATCH(MROUND(G17,0.1),shims!$A$2:$A$1602,1),5)/2</f>
        <v>0</v>
      </c>
      <c r="S18" s="60">
        <f t="shared" si="5"/>
        <v>0</v>
      </c>
      <c r="T18" s="60">
        <f t="shared" si="6"/>
        <v>0.2004545454545455</v>
      </c>
      <c r="U18" s="60">
        <f t="shared" si="7"/>
        <v>0</v>
      </c>
      <c r="V18" s="60">
        <f t="shared" si="8"/>
        <v>0</v>
      </c>
      <c r="X18" s="60">
        <f>SUM(N18:V18)</f>
        <v>0.2799545454545454</v>
      </c>
    </row>
    <row r="19" spans="3:24" x14ac:dyDescent="0.35">
      <c r="X19" s="60">
        <f>SUM(N19:V19)</f>
        <v>0</v>
      </c>
    </row>
    <row r="20" spans="3:24" x14ac:dyDescent="0.35">
      <c r="X20" s="61">
        <f>SUM(X4:X18)</f>
        <v>4.2853181818181811</v>
      </c>
    </row>
    <row r="22" spans="3:24" x14ac:dyDescent="0.35">
      <c r="D22" s="119" t="s">
        <v>73</v>
      </c>
      <c r="E22" s="119"/>
      <c r="F22" s="119"/>
      <c r="G22" s="119"/>
    </row>
    <row r="23" spans="3:24" x14ac:dyDescent="0.35">
      <c r="D23" t="s">
        <v>17</v>
      </c>
      <c r="E23" t="s">
        <v>18</v>
      </c>
      <c r="F23" t="s">
        <v>19</v>
      </c>
      <c r="G23" t="s">
        <v>20</v>
      </c>
      <c r="H23" t="s">
        <v>21</v>
      </c>
      <c r="J23" t="s">
        <v>75</v>
      </c>
    </row>
    <row r="24" spans="3:24" x14ac:dyDescent="0.35">
      <c r="D24" s="58">
        <v>19.899999999999999</v>
      </c>
      <c r="E24" s="58">
        <v>16.899999999999999</v>
      </c>
      <c r="F24" s="58">
        <v>21.9</v>
      </c>
      <c r="G24" s="58">
        <v>25.8</v>
      </c>
      <c r="H24" s="58">
        <v>25.6</v>
      </c>
    </row>
    <row r="25" spans="3:24" x14ac:dyDescent="0.35">
      <c r="C25">
        <v>1</v>
      </c>
      <c r="D25" s="60">
        <f>$C$25*1.3*D24/2489</f>
        <v>1.0393732422659702E-2</v>
      </c>
      <c r="E25" s="60">
        <f t="shared" ref="E25:H25" si="9">$C$25*1.3*E24/2489</f>
        <v>8.8268380875853748E-3</v>
      </c>
      <c r="F25" s="60">
        <f t="shared" si="9"/>
        <v>1.1438328646042587E-2</v>
      </c>
      <c r="G25" s="60">
        <f t="shared" si="9"/>
        <v>1.3475291281639212E-2</v>
      </c>
      <c r="H25" s="60">
        <f t="shared" si="9"/>
        <v>1.3370831659300924E-2</v>
      </c>
      <c r="J25" s="61">
        <f>SUM(D25:H25)</f>
        <v>5.7505022097227798E-2</v>
      </c>
    </row>
    <row r="26" spans="3:24" x14ac:dyDescent="0.35">
      <c r="C26">
        <v>4</v>
      </c>
      <c r="D26" s="60">
        <f>($C26-$C25)*1.3*D$24/2489</f>
        <v>3.1181197267979108E-2</v>
      </c>
      <c r="E26" s="60">
        <f t="shared" ref="E26:H26" si="10">($C26-$C25)*1.3*E$24/2489</f>
        <v>2.6480514262756126E-2</v>
      </c>
      <c r="F26" s="60">
        <f t="shared" si="10"/>
        <v>3.4314985938127762E-2</v>
      </c>
      <c r="G26" s="60">
        <f t="shared" si="10"/>
        <v>4.0425873844917644E-2</v>
      </c>
      <c r="H26" s="60">
        <f t="shared" si="10"/>
        <v>4.0112494977902778E-2</v>
      </c>
      <c r="J26" s="61">
        <f t="shared" ref="J26:J39" si="11">SUM(D26:H26)</f>
        <v>0.17251506629168342</v>
      </c>
    </row>
    <row r="27" spans="3:24" x14ac:dyDescent="0.35">
      <c r="C27">
        <v>5</v>
      </c>
      <c r="D27" s="60">
        <f t="shared" ref="D27:D39" si="12">($C27-$C26)*1.3*D$24/2489</f>
        <v>1.0393732422659702E-2</v>
      </c>
      <c r="E27" s="60">
        <f t="shared" ref="E27:E39" si="13">($C27-$C26)*1.3*E$24/2489</f>
        <v>8.8268380875853748E-3</v>
      </c>
      <c r="F27" s="60">
        <f t="shared" ref="F27:F39" si="14">($C27-$C26)*1.3*F$24/2489</f>
        <v>1.1438328646042587E-2</v>
      </c>
      <c r="G27" s="60">
        <f t="shared" ref="G27:G39" si="15">($C27-$C26)*1.3*G$24/2489</f>
        <v>1.3475291281639212E-2</v>
      </c>
      <c r="H27" s="60">
        <f t="shared" ref="H27:H39" si="16">($C27-$C26)*1.3*H$24/2489</f>
        <v>1.3370831659300924E-2</v>
      </c>
      <c r="J27" s="61">
        <f t="shared" si="11"/>
        <v>5.7505022097227798E-2</v>
      </c>
    </row>
    <row r="28" spans="3:24" x14ac:dyDescent="0.35">
      <c r="C28">
        <v>16</v>
      </c>
      <c r="D28" s="60">
        <f t="shared" si="12"/>
        <v>0.11433105664925673</v>
      </c>
      <c r="E28" s="60">
        <f t="shared" si="13"/>
        <v>9.7095218963439131E-2</v>
      </c>
      <c r="F28" s="60">
        <f t="shared" si="14"/>
        <v>0.12582161510646847</v>
      </c>
      <c r="G28" s="60">
        <f t="shared" si="15"/>
        <v>0.14822820409803136</v>
      </c>
      <c r="H28" s="60">
        <f t="shared" si="16"/>
        <v>0.14707914825231019</v>
      </c>
      <c r="J28" s="61">
        <f t="shared" si="11"/>
        <v>0.63255524306950583</v>
      </c>
    </row>
    <row r="29" spans="3:24" x14ac:dyDescent="0.35">
      <c r="C29">
        <v>19</v>
      </c>
      <c r="D29" s="60">
        <f t="shared" si="12"/>
        <v>3.1181197267979108E-2</v>
      </c>
      <c r="E29" s="60">
        <f t="shared" si="13"/>
        <v>2.6480514262756126E-2</v>
      </c>
      <c r="F29" s="60">
        <f t="shared" si="14"/>
        <v>3.4314985938127762E-2</v>
      </c>
      <c r="G29" s="60">
        <f t="shared" si="15"/>
        <v>4.0425873844917644E-2</v>
      </c>
      <c r="H29" s="60">
        <f t="shared" si="16"/>
        <v>4.0112494977902778E-2</v>
      </c>
      <c r="J29" s="61">
        <f t="shared" si="11"/>
        <v>0.17251506629168342</v>
      </c>
    </row>
    <row r="30" spans="3:24" x14ac:dyDescent="0.35">
      <c r="C30">
        <v>26</v>
      </c>
      <c r="D30" s="60">
        <f t="shared" si="12"/>
        <v>7.2756126958617912E-2</v>
      </c>
      <c r="E30" s="60">
        <f t="shared" si="13"/>
        <v>6.1787866613097625E-2</v>
      </c>
      <c r="F30" s="60">
        <f t="shared" si="14"/>
        <v>8.0068300522298103E-2</v>
      </c>
      <c r="G30" s="60">
        <f t="shared" si="15"/>
        <v>9.4327038971474486E-2</v>
      </c>
      <c r="H30" s="60">
        <f t="shared" si="16"/>
        <v>9.3595821615106475E-2</v>
      </c>
      <c r="J30" s="61">
        <f t="shared" si="11"/>
        <v>0.40253515468059464</v>
      </c>
    </row>
    <row r="31" spans="3:24" x14ac:dyDescent="0.35">
      <c r="C31">
        <v>35</v>
      </c>
      <c r="D31" s="60">
        <f t="shared" si="12"/>
        <v>9.3543591803937329E-2</v>
      </c>
      <c r="E31" s="60">
        <f t="shared" si="13"/>
        <v>7.9441542788268371E-2</v>
      </c>
      <c r="F31" s="60">
        <f t="shared" si="14"/>
        <v>0.1029449578143833</v>
      </c>
      <c r="G31" s="60">
        <f t="shared" si="15"/>
        <v>0.12127762153475292</v>
      </c>
      <c r="H31" s="60">
        <f t="shared" si="16"/>
        <v>0.12033748493370833</v>
      </c>
      <c r="J31" s="61">
        <f t="shared" si="11"/>
        <v>0.51754519887505024</v>
      </c>
    </row>
    <row r="32" spans="3:24" x14ac:dyDescent="0.35">
      <c r="C32">
        <v>38</v>
      </c>
      <c r="D32" s="60">
        <f t="shared" si="12"/>
        <v>3.1181197267979108E-2</v>
      </c>
      <c r="E32" s="60">
        <f t="shared" si="13"/>
        <v>2.6480514262756126E-2</v>
      </c>
      <c r="F32" s="60">
        <f t="shared" si="14"/>
        <v>3.4314985938127762E-2</v>
      </c>
      <c r="G32" s="60">
        <f t="shared" si="15"/>
        <v>4.0425873844917644E-2</v>
      </c>
      <c r="H32" s="60">
        <f t="shared" si="16"/>
        <v>4.0112494977902778E-2</v>
      </c>
      <c r="J32" s="61">
        <f t="shared" si="11"/>
        <v>0.17251506629168342</v>
      </c>
    </row>
    <row r="33" spans="3:10" x14ac:dyDescent="0.35">
      <c r="C33">
        <v>43</v>
      </c>
      <c r="D33" s="60">
        <f t="shared" si="12"/>
        <v>5.1968662113298508E-2</v>
      </c>
      <c r="E33" s="60">
        <f t="shared" si="13"/>
        <v>4.4134190437926879E-2</v>
      </c>
      <c r="F33" s="60">
        <f t="shared" si="14"/>
        <v>5.7191643230212932E-2</v>
      </c>
      <c r="G33" s="60">
        <f t="shared" si="15"/>
        <v>6.7376456408196075E-2</v>
      </c>
      <c r="H33" s="60">
        <f t="shared" si="16"/>
        <v>6.6854158296504623E-2</v>
      </c>
      <c r="J33" s="61">
        <f t="shared" si="11"/>
        <v>0.28752511048613905</v>
      </c>
    </row>
    <row r="34" spans="3:10" x14ac:dyDescent="0.35">
      <c r="C34">
        <v>53</v>
      </c>
      <c r="D34" s="60">
        <f t="shared" si="12"/>
        <v>0.10393732422659702</v>
      </c>
      <c r="E34" s="60">
        <f t="shared" si="13"/>
        <v>8.8268380875853758E-2</v>
      </c>
      <c r="F34" s="60">
        <f t="shared" si="14"/>
        <v>0.11438328646042586</v>
      </c>
      <c r="G34" s="60">
        <f t="shared" si="15"/>
        <v>0.13475291281639215</v>
      </c>
      <c r="H34" s="60">
        <f t="shared" si="16"/>
        <v>0.13370831659300925</v>
      </c>
      <c r="J34" s="61">
        <f t="shared" si="11"/>
        <v>0.57505022097227809</v>
      </c>
    </row>
    <row r="35" spans="3:10" x14ac:dyDescent="0.35">
      <c r="C35">
        <v>58</v>
      </c>
      <c r="D35" s="60">
        <f t="shared" si="12"/>
        <v>5.1968662113298508E-2</v>
      </c>
      <c r="E35" s="60">
        <f t="shared" si="13"/>
        <v>4.4134190437926879E-2</v>
      </c>
      <c r="F35" s="60">
        <f t="shared" si="14"/>
        <v>5.7191643230212932E-2</v>
      </c>
      <c r="G35" s="60">
        <f t="shared" si="15"/>
        <v>6.7376456408196075E-2</v>
      </c>
      <c r="H35" s="60">
        <f t="shared" si="16"/>
        <v>6.6854158296504623E-2</v>
      </c>
      <c r="J35" s="61">
        <f t="shared" si="11"/>
        <v>0.28752511048613905</v>
      </c>
    </row>
    <row r="36" spans="3:10" x14ac:dyDescent="0.35">
      <c r="C36">
        <v>62</v>
      </c>
      <c r="D36" s="60">
        <f t="shared" si="12"/>
        <v>4.1574929690638807E-2</v>
      </c>
      <c r="E36" s="60">
        <f t="shared" si="13"/>
        <v>3.5307352350341499E-2</v>
      </c>
      <c r="F36" s="60">
        <f t="shared" si="14"/>
        <v>4.5753314584170347E-2</v>
      </c>
      <c r="G36" s="60">
        <f t="shared" si="15"/>
        <v>5.3901165126556849E-2</v>
      </c>
      <c r="H36" s="60">
        <f t="shared" si="16"/>
        <v>5.3483326637203697E-2</v>
      </c>
      <c r="J36" s="61">
        <f t="shared" si="11"/>
        <v>0.23002008838891119</v>
      </c>
    </row>
    <row r="37" spans="3:10" x14ac:dyDescent="0.35">
      <c r="C37">
        <v>66</v>
      </c>
      <c r="D37" s="60">
        <f t="shared" si="12"/>
        <v>4.1574929690638807E-2</v>
      </c>
      <c r="E37" s="60">
        <f t="shared" si="13"/>
        <v>3.5307352350341499E-2</v>
      </c>
      <c r="F37" s="60">
        <f t="shared" si="14"/>
        <v>4.5753314584170347E-2</v>
      </c>
      <c r="G37" s="60">
        <f t="shared" si="15"/>
        <v>5.3901165126556849E-2</v>
      </c>
      <c r="H37" s="60">
        <f t="shared" si="16"/>
        <v>5.3483326637203697E-2</v>
      </c>
      <c r="J37" s="61">
        <f t="shared" si="11"/>
        <v>0.23002008838891119</v>
      </c>
    </row>
    <row r="38" spans="3:10" x14ac:dyDescent="0.35">
      <c r="C38">
        <v>69</v>
      </c>
      <c r="D38" s="60">
        <f t="shared" si="12"/>
        <v>3.1181197267979108E-2</v>
      </c>
      <c r="E38" s="60">
        <f t="shared" si="13"/>
        <v>2.6480514262756126E-2</v>
      </c>
      <c r="F38" s="60">
        <f t="shared" si="14"/>
        <v>3.4314985938127762E-2</v>
      </c>
      <c r="G38" s="60">
        <f t="shared" si="15"/>
        <v>4.0425873844917644E-2</v>
      </c>
      <c r="H38" s="60">
        <f t="shared" si="16"/>
        <v>4.0112494977902778E-2</v>
      </c>
      <c r="J38" s="61">
        <f t="shared" si="11"/>
        <v>0.17251506629168342</v>
      </c>
    </row>
    <row r="39" spans="3:10" x14ac:dyDescent="0.35">
      <c r="C39">
        <v>70</v>
      </c>
      <c r="D39" s="60">
        <f t="shared" si="12"/>
        <v>1.0393732422659702E-2</v>
      </c>
      <c r="E39" s="60">
        <f t="shared" si="13"/>
        <v>8.8268380875853748E-3</v>
      </c>
      <c r="F39" s="60">
        <f t="shared" si="14"/>
        <v>1.1438328646042587E-2</v>
      </c>
      <c r="G39" s="60">
        <f t="shared" si="15"/>
        <v>1.3475291281639212E-2</v>
      </c>
      <c r="H39" s="60">
        <f t="shared" si="16"/>
        <v>1.3370831659300924E-2</v>
      </c>
      <c r="J39" s="61">
        <f t="shared" si="11"/>
        <v>5.7505022097227798E-2</v>
      </c>
    </row>
    <row r="40" spans="3:10" x14ac:dyDescent="0.35">
      <c r="J40" s="59"/>
    </row>
    <row r="41" spans="3:10" x14ac:dyDescent="0.35">
      <c r="D41" t="s">
        <v>74</v>
      </c>
      <c r="J41" s="61">
        <f>SUM(J25:J39)</f>
        <v>4.0253515468059451</v>
      </c>
    </row>
    <row r="47" spans="3:10" x14ac:dyDescent="0.35">
      <c r="C47" s="58">
        <v>0.14000000000000001</v>
      </c>
    </row>
    <row r="48" spans="3:10" x14ac:dyDescent="0.35">
      <c r="C48" s="58">
        <v>0.16</v>
      </c>
    </row>
    <row r="49" spans="3:3" x14ac:dyDescent="0.35">
      <c r="C49" s="58">
        <v>0.17</v>
      </c>
    </row>
    <row r="50" spans="3:3" x14ac:dyDescent="0.35">
      <c r="C50" s="58">
        <v>0.16</v>
      </c>
    </row>
    <row r="51" spans="3:3" x14ac:dyDescent="0.35">
      <c r="C51" s="58">
        <v>0.17</v>
      </c>
    </row>
    <row r="52" spans="3:3" x14ac:dyDescent="0.35">
      <c r="C52" s="58">
        <v>0.16</v>
      </c>
    </row>
    <row r="53" spans="3:3" x14ac:dyDescent="0.35">
      <c r="C53" s="58">
        <v>0.16</v>
      </c>
    </row>
    <row r="54" spans="3:3" x14ac:dyDescent="0.35">
      <c r="C54" s="58">
        <v>0.17</v>
      </c>
    </row>
    <row r="55" spans="3:3" x14ac:dyDescent="0.35">
      <c r="C55" s="58">
        <v>0.19</v>
      </c>
    </row>
    <row r="56" spans="3:3" x14ac:dyDescent="0.35">
      <c r="C56" s="58">
        <v>0.2</v>
      </c>
    </row>
    <row r="57" spans="3:3" x14ac:dyDescent="0.35">
      <c r="C57" s="58">
        <v>0.22</v>
      </c>
    </row>
    <row r="58" spans="3:3" x14ac:dyDescent="0.35">
      <c r="C58" s="58">
        <v>0.2</v>
      </c>
    </row>
    <row r="59" spans="3:3" x14ac:dyDescent="0.35">
      <c r="C59" s="58">
        <v>0.18</v>
      </c>
    </row>
    <row r="60" spans="3:3" x14ac:dyDescent="0.35">
      <c r="C60" s="58">
        <v>0.21</v>
      </c>
    </row>
    <row r="61" spans="3:3" x14ac:dyDescent="0.35">
      <c r="C61" s="58">
        <v>0.24</v>
      </c>
    </row>
    <row r="62" spans="3:3" x14ac:dyDescent="0.35">
      <c r="C62" s="58">
        <v>0.26</v>
      </c>
    </row>
    <row r="63" spans="3:3" x14ac:dyDescent="0.35">
      <c r="C63" s="58">
        <v>0.25</v>
      </c>
    </row>
    <row r="64" spans="3:3" x14ac:dyDescent="0.35">
      <c r="C64" s="58">
        <v>0.18</v>
      </c>
    </row>
    <row r="65" spans="3:3" x14ac:dyDescent="0.35">
      <c r="C65" s="58">
        <v>0.2</v>
      </c>
    </row>
    <row r="66" spans="3:3" x14ac:dyDescent="0.35">
      <c r="C66" s="58">
        <v>0.24</v>
      </c>
    </row>
    <row r="67" spans="3:3" x14ac:dyDescent="0.35">
      <c r="C67" s="58">
        <v>0.27</v>
      </c>
    </row>
    <row r="68" spans="3:3" x14ac:dyDescent="0.35">
      <c r="C68" s="58">
        <v>0.28000000000000003</v>
      </c>
    </row>
    <row r="69" spans="3:3" x14ac:dyDescent="0.35">
      <c r="C69" s="59">
        <f>AVERAGE(C47:C68)</f>
        <v>0.2004545454545455</v>
      </c>
    </row>
  </sheetData>
  <mergeCells count="5">
    <mergeCell ref="D2:G2"/>
    <mergeCell ref="I2:L2"/>
    <mergeCell ref="N2:Q2"/>
    <mergeCell ref="S2:V2"/>
    <mergeCell ref="D22:G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C9EB-5863-4E87-A1DC-EDC9A444A4D7}">
  <dimension ref="A1:Y1602"/>
  <sheetViews>
    <sheetView workbookViewId="0">
      <selection activeCell="H13" sqref="H13"/>
    </sheetView>
  </sheetViews>
  <sheetFormatPr defaultRowHeight="14.5" x14ac:dyDescent="0.35"/>
  <cols>
    <col min="24" max="24" width="16" bestFit="1" customWidth="1"/>
    <col min="25" max="25" width="14.90625" bestFit="1" customWidth="1"/>
  </cols>
  <sheetData>
    <row r="1" spans="1:5" x14ac:dyDescent="0.35">
      <c r="A1" s="52" t="s">
        <v>68</v>
      </c>
      <c r="B1" s="52" t="s">
        <v>69</v>
      </c>
      <c r="C1" s="52" t="s">
        <v>17</v>
      </c>
      <c r="D1" s="52" t="s">
        <v>18</v>
      </c>
      <c r="E1" s="52" t="s">
        <v>70</v>
      </c>
    </row>
    <row r="2" spans="1:5" x14ac:dyDescent="0.35">
      <c r="A2" s="52">
        <v>0</v>
      </c>
      <c r="B2" s="53">
        <v>0</v>
      </c>
      <c r="C2" s="53">
        <v>0</v>
      </c>
      <c r="D2" s="53">
        <v>0</v>
      </c>
      <c r="E2" s="53">
        <v>0</v>
      </c>
    </row>
    <row r="3" spans="1:5" x14ac:dyDescent="0.35">
      <c r="A3" s="52">
        <v>0.1</v>
      </c>
      <c r="B3" s="53">
        <v>0</v>
      </c>
      <c r="C3" s="53">
        <v>1E-3</v>
      </c>
      <c r="D3" s="53">
        <v>0</v>
      </c>
      <c r="E3" s="53">
        <v>0</v>
      </c>
    </row>
    <row r="4" spans="1:5" x14ac:dyDescent="0.35">
      <c r="A4" s="52">
        <v>0.2</v>
      </c>
      <c r="B4" s="53">
        <v>0</v>
      </c>
      <c r="C4" s="53">
        <v>2E-3</v>
      </c>
      <c r="D4" s="53">
        <v>0</v>
      </c>
      <c r="E4" s="53">
        <v>0</v>
      </c>
    </row>
    <row r="5" spans="1:5" x14ac:dyDescent="0.35">
      <c r="A5" s="52">
        <v>0.3</v>
      </c>
      <c r="B5" s="53">
        <v>1E-3</v>
      </c>
      <c r="C5" s="53">
        <v>3.0000000000000001E-3</v>
      </c>
      <c r="D5" s="53">
        <v>0</v>
      </c>
      <c r="E5" s="53">
        <v>0</v>
      </c>
    </row>
    <row r="6" spans="1:5" x14ac:dyDescent="0.35">
      <c r="A6" s="52">
        <v>0.4</v>
      </c>
      <c r="B6" s="53">
        <v>4.0000000000000001E-3</v>
      </c>
      <c r="C6" s="53">
        <v>4.0000000000000001E-3</v>
      </c>
      <c r="D6" s="53">
        <v>0</v>
      </c>
      <c r="E6" s="53">
        <v>0</v>
      </c>
    </row>
    <row r="7" spans="1:5" x14ac:dyDescent="0.35">
      <c r="A7" s="52">
        <v>0.5</v>
      </c>
      <c r="B7" s="53">
        <v>8.0000000000000002E-3</v>
      </c>
      <c r="C7" s="53">
        <v>5.0000000000000001E-3</v>
      </c>
      <c r="D7" s="53">
        <v>1E-3</v>
      </c>
      <c r="E7" s="53">
        <v>2E-3</v>
      </c>
    </row>
    <row r="8" spans="1:5" x14ac:dyDescent="0.35">
      <c r="A8" s="52">
        <v>0.6</v>
      </c>
      <c r="B8" s="53">
        <v>1.2E-2</v>
      </c>
      <c r="C8" s="53">
        <v>6.0000000000000001E-3</v>
      </c>
      <c r="D8" s="53">
        <v>1E-3</v>
      </c>
      <c r="E8" s="53">
        <v>5.0000000000000001E-3</v>
      </c>
    </row>
    <row r="9" spans="1:5" x14ac:dyDescent="0.35">
      <c r="A9" s="52">
        <v>0.7</v>
      </c>
      <c r="B9" s="53">
        <v>1.4999999999999999E-2</v>
      </c>
      <c r="C9" s="53">
        <v>7.0000000000000001E-3</v>
      </c>
      <c r="D9" s="53">
        <v>2E-3</v>
      </c>
      <c r="E9" s="53">
        <v>7.0000000000000001E-3</v>
      </c>
    </row>
    <row r="10" spans="1:5" x14ac:dyDescent="0.35">
      <c r="A10" s="52">
        <v>0.8</v>
      </c>
      <c r="B10" s="53">
        <v>1.9E-2</v>
      </c>
      <c r="C10" s="53">
        <v>7.0000000000000001E-3</v>
      </c>
      <c r="D10" s="53">
        <v>3.0000000000000001E-3</v>
      </c>
      <c r="E10" s="53">
        <v>8.9999999999999993E-3</v>
      </c>
    </row>
    <row r="11" spans="1:5" x14ac:dyDescent="0.35">
      <c r="A11" s="52">
        <v>0.9</v>
      </c>
      <c r="B11" s="53">
        <v>2.1999999999999999E-2</v>
      </c>
      <c r="C11" s="53">
        <v>8.0000000000000002E-3</v>
      </c>
      <c r="D11" s="53">
        <v>3.0000000000000001E-3</v>
      </c>
      <c r="E11" s="53">
        <v>1.0999999999999999E-2</v>
      </c>
    </row>
    <row r="12" spans="1:5" x14ac:dyDescent="0.35">
      <c r="A12" s="52">
        <v>1</v>
      </c>
      <c r="B12" s="53">
        <v>2.5999999999999999E-2</v>
      </c>
      <c r="C12" s="53">
        <v>8.9999999999999993E-3</v>
      </c>
      <c r="D12" s="53">
        <v>4.0000000000000001E-3</v>
      </c>
      <c r="E12" s="53">
        <v>1.2999999999999999E-2</v>
      </c>
    </row>
    <row r="13" spans="1:5" x14ac:dyDescent="0.35">
      <c r="A13" s="52">
        <v>1.1000000000000001</v>
      </c>
      <c r="B13" s="53">
        <v>0.03</v>
      </c>
      <c r="C13" s="53">
        <v>0.01</v>
      </c>
      <c r="D13" s="53">
        <v>4.0000000000000001E-3</v>
      </c>
      <c r="E13" s="53">
        <v>1.4999999999999999E-2</v>
      </c>
    </row>
    <row r="14" spans="1:5" x14ac:dyDescent="0.35">
      <c r="A14" s="52">
        <v>1.2</v>
      </c>
      <c r="B14" s="53">
        <v>3.3000000000000002E-2</v>
      </c>
      <c r="C14" s="53">
        <v>1.0999999999999999E-2</v>
      </c>
      <c r="D14" s="53">
        <v>5.0000000000000001E-3</v>
      </c>
      <c r="E14" s="53">
        <v>1.7000000000000001E-2</v>
      </c>
    </row>
    <row r="15" spans="1:5" x14ac:dyDescent="0.35">
      <c r="A15" s="52">
        <v>1.3</v>
      </c>
      <c r="B15" s="53">
        <v>3.6999999999999998E-2</v>
      </c>
      <c r="C15" s="53">
        <v>1.2E-2</v>
      </c>
      <c r="D15" s="53">
        <v>5.0000000000000001E-3</v>
      </c>
      <c r="E15" s="53">
        <v>1.9E-2</v>
      </c>
    </row>
    <row r="16" spans="1:5" x14ac:dyDescent="0.35">
      <c r="A16" s="52">
        <v>1.4</v>
      </c>
      <c r="B16" s="53">
        <v>0.04</v>
      </c>
      <c r="C16" s="53">
        <v>1.2999999999999999E-2</v>
      </c>
      <c r="D16" s="53">
        <v>6.0000000000000001E-3</v>
      </c>
      <c r="E16" s="53">
        <v>2.1000000000000001E-2</v>
      </c>
    </row>
    <row r="17" spans="1:25" x14ac:dyDescent="0.35">
      <c r="A17" s="52">
        <v>1.5</v>
      </c>
      <c r="B17" s="53">
        <v>4.3999999999999997E-2</v>
      </c>
      <c r="C17" s="53">
        <v>1.4E-2</v>
      </c>
      <c r="D17" s="53">
        <v>7.0000000000000001E-3</v>
      </c>
      <c r="E17" s="53">
        <v>2.4E-2</v>
      </c>
    </row>
    <row r="18" spans="1:25" x14ac:dyDescent="0.35">
      <c r="A18" s="52">
        <v>1.6</v>
      </c>
      <c r="B18" s="53">
        <v>4.8000000000000001E-2</v>
      </c>
      <c r="C18" s="53">
        <v>1.4999999999999999E-2</v>
      </c>
      <c r="D18" s="53">
        <v>7.0000000000000001E-3</v>
      </c>
      <c r="E18" s="53">
        <v>2.5999999999999999E-2</v>
      </c>
    </row>
    <row r="19" spans="1:25" x14ac:dyDescent="0.35">
      <c r="A19" s="52">
        <v>1.7</v>
      </c>
      <c r="B19" s="53">
        <v>5.0999999999999997E-2</v>
      </c>
      <c r="C19" s="53">
        <v>1.6E-2</v>
      </c>
      <c r="D19" s="53">
        <v>8.0000000000000002E-3</v>
      </c>
      <c r="E19" s="53">
        <v>2.8000000000000001E-2</v>
      </c>
    </row>
    <row r="20" spans="1:25" x14ac:dyDescent="0.35">
      <c r="A20" s="52">
        <v>1.8</v>
      </c>
      <c r="B20" s="53">
        <v>5.5E-2</v>
      </c>
      <c r="C20" s="53">
        <v>1.7000000000000001E-2</v>
      </c>
      <c r="D20" s="53">
        <v>8.0000000000000002E-3</v>
      </c>
      <c r="E20" s="53">
        <v>0.03</v>
      </c>
    </row>
    <row r="21" spans="1:25" x14ac:dyDescent="0.35">
      <c r="A21" s="52">
        <v>1.9</v>
      </c>
      <c r="B21" s="53">
        <v>5.8999999999999997E-2</v>
      </c>
      <c r="C21" s="53">
        <v>1.7999999999999999E-2</v>
      </c>
      <c r="D21" s="53">
        <v>8.9999999999999993E-3</v>
      </c>
      <c r="E21" s="53">
        <v>3.2000000000000001E-2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5"/>
      <c r="Y21" s="55"/>
    </row>
    <row r="22" spans="1:25" x14ac:dyDescent="0.35">
      <c r="A22" s="52">
        <v>2</v>
      </c>
      <c r="B22" s="53">
        <v>6.2E-2</v>
      </c>
      <c r="C22" s="53">
        <v>1.9E-2</v>
      </c>
      <c r="D22" s="53">
        <v>8.9999999999999993E-3</v>
      </c>
      <c r="E22" s="53">
        <v>3.4000000000000002E-2</v>
      </c>
    </row>
    <row r="23" spans="1:25" x14ac:dyDescent="0.35">
      <c r="A23" s="52">
        <v>2.1</v>
      </c>
      <c r="B23" s="53">
        <v>6.6000000000000003E-2</v>
      </c>
      <c r="C23" s="53">
        <v>1.9E-2</v>
      </c>
      <c r="D23" s="53">
        <v>0.01</v>
      </c>
      <c r="E23" s="53">
        <v>3.6999999999999998E-2</v>
      </c>
    </row>
    <row r="24" spans="1:25" x14ac:dyDescent="0.35">
      <c r="A24" s="52">
        <v>2.2000000000000002</v>
      </c>
      <c r="B24" s="53">
        <v>7.0000000000000007E-2</v>
      </c>
      <c r="C24" s="53">
        <v>0.02</v>
      </c>
      <c r="D24" s="53">
        <v>1.0999999999999999E-2</v>
      </c>
      <c r="E24" s="53">
        <v>3.9E-2</v>
      </c>
    </row>
    <row r="25" spans="1:25" x14ac:dyDescent="0.35">
      <c r="A25" s="52">
        <v>2.2999999999999998</v>
      </c>
      <c r="B25" s="53">
        <v>7.2999999999999995E-2</v>
      </c>
      <c r="C25" s="53">
        <v>2.1000000000000001E-2</v>
      </c>
      <c r="D25" s="53">
        <v>1.0999999999999999E-2</v>
      </c>
      <c r="E25" s="53">
        <v>4.1000000000000002E-2</v>
      </c>
    </row>
    <row r="26" spans="1:25" x14ac:dyDescent="0.35">
      <c r="A26" s="52">
        <v>2.4</v>
      </c>
      <c r="B26" s="53">
        <v>7.6999999999999999E-2</v>
      </c>
      <c r="C26" s="53">
        <v>2.1999999999999999E-2</v>
      </c>
      <c r="D26" s="53">
        <v>1.2E-2</v>
      </c>
      <c r="E26" s="53">
        <v>4.2999999999999997E-2</v>
      </c>
    </row>
    <row r="27" spans="1:25" x14ac:dyDescent="0.35">
      <c r="A27" s="52">
        <v>2.5</v>
      </c>
      <c r="B27" s="53">
        <v>8.1000000000000003E-2</v>
      </c>
      <c r="C27" s="53">
        <v>2.3E-2</v>
      </c>
      <c r="D27" s="53">
        <v>1.2E-2</v>
      </c>
      <c r="E27" s="53">
        <v>4.4999999999999998E-2</v>
      </c>
    </row>
    <row r="28" spans="1:25" x14ac:dyDescent="0.35">
      <c r="A28" s="52">
        <v>2.6</v>
      </c>
      <c r="B28" s="53">
        <v>8.5000000000000006E-2</v>
      </c>
      <c r="C28" s="53">
        <v>2.4E-2</v>
      </c>
      <c r="D28" s="53">
        <v>1.2999999999999999E-2</v>
      </c>
      <c r="E28" s="53">
        <v>4.7E-2</v>
      </c>
    </row>
    <row r="29" spans="1:25" x14ac:dyDescent="0.35">
      <c r="A29" s="52">
        <v>2.7</v>
      </c>
      <c r="B29" s="53">
        <v>8.7999999999999995E-2</v>
      </c>
      <c r="C29" s="53">
        <v>2.5000000000000001E-2</v>
      </c>
      <c r="D29" s="53">
        <v>1.4E-2</v>
      </c>
      <c r="E29" s="53">
        <v>0.05</v>
      </c>
    </row>
    <row r="30" spans="1:25" x14ac:dyDescent="0.35">
      <c r="A30" s="52">
        <v>2.8</v>
      </c>
      <c r="B30" s="53">
        <v>9.1999999999999998E-2</v>
      </c>
      <c r="C30" s="53">
        <v>2.5999999999999999E-2</v>
      </c>
      <c r="D30" s="53">
        <v>1.4E-2</v>
      </c>
      <c r="E30" s="53">
        <v>5.1999999999999998E-2</v>
      </c>
    </row>
    <row r="31" spans="1:25" x14ac:dyDescent="0.35">
      <c r="A31" s="52">
        <v>2.9</v>
      </c>
      <c r="B31" s="53">
        <v>9.6000000000000002E-2</v>
      </c>
      <c r="C31" s="53">
        <v>2.7E-2</v>
      </c>
      <c r="D31" s="53">
        <v>1.4999999999999999E-2</v>
      </c>
      <c r="E31" s="53">
        <v>5.3999999999999999E-2</v>
      </c>
    </row>
    <row r="32" spans="1:25" x14ac:dyDescent="0.35">
      <c r="A32" s="52">
        <v>3</v>
      </c>
      <c r="B32" s="53">
        <v>9.9000000000000005E-2</v>
      </c>
      <c r="C32" s="53">
        <v>2.8000000000000001E-2</v>
      </c>
      <c r="D32" s="53">
        <v>1.4999999999999999E-2</v>
      </c>
      <c r="E32" s="53">
        <v>5.6000000000000001E-2</v>
      </c>
    </row>
    <row r="33" spans="1:5" x14ac:dyDescent="0.35">
      <c r="A33" s="52">
        <v>3.1</v>
      </c>
      <c r="B33" s="53">
        <v>0.10299999999999999</v>
      </c>
      <c r="C33" s="53">
        <v>2.9000000000000001E-2</v>
      </c>
      <c r="D33" s="53">
        <v>1.6E-2</v>
      </c>
      <c r="E33" s="53">
        <v>5.8000000000000003E-2</v>
      </c>
    </row>
    <row r="34" spans="1:5" x14ac:dyDescent="0.35">
      <c r="A34" s="52">
        <v>3.2</v>
      </c>
      <c r="B34" s="53">
        <v>0.107</v>
      </c>
      <c r="C34" s="53">
        <v>0.03</v>
      </c>
      <c r="D34" s="53">
        <v>1.7000000000000001E-2</v>
      </c>
      <c r="E34" s="53">
        <v>6.0999999999999999E-2</v>
      </c>
    </row>
    <row r="35" spans="1:5" x14ac:dyDescent="0.35">
      <c r="A35" s="52">
        <v>3.3</v>
      </c>
      <c r="B35" s="53">
        <v>0.111</v>
      </c>
      <c r="C35" s="53">
        <v>3.1E-2</v>
      </c>
      <c r="D35" s="53">
        <v>1.7000000000000001E-2</v>
      </c>
      <c r="E35" s="53">
        <v>6.3E-2</v>
      </c>
    </row>
    <row r="36" spans="1:5" x14ac:dyDescent="0.35">
      <c r="A36" s="52">
        <v>3.4</v>
      </c>
      <c r="B36" s="53">
        <v>0.114</v>
      </c>
      <c r="C36" s="53">
        <v>3.2000000000000001E-2</v>
      </c>
      <c r="D36" s="53">
        <v>1.7999999999999999E-2</v>
      </c>
      <c r="E36" s="53">
        <v>6.5000000000000002E-2</v>
      </c>
    </row>
    <row r="37" spans="1:5" x14ac:dyDescent="0.35">
      <c r="A37" s="52">
        <v>3.5</v>
      </c>
      <c r="B37" s="53">
        <v>0.11799999999999999</v>
      </c>
      <c r="C37" s="53">
        <v>3.2000000000000001E-2</v>
      </c>
      <c r="D37" s="53">
        <v>1.7999999999999999E-2</v>
      </c>
      <c r="E37" s="53">
        <v>6.7000000000000004E-2</v>
      </c>
    </row>
    <row r="38" spans="1:5" x14ac:dyDescent="0.35">
      <c r="A38" s="52">
        <v>3.6</v>
      </c>
      <c r="B38" s="53">
        <v>0.122</v>
      </c>
      <c r="C38" s="53">
        <v>3.3000000000000002E-2</v>
      </c>
      <c r="D38" s="53">
        <v>1.9E-2</v>
      </c>
      <c r="E38" s="53">
        <v>7.0000000000000007E-2</v>
      </c>
    </row>
    <row r="39" spans="1:5" x14ac:dyDescent="0.35">
      <c r="A39" s="52">
        <v>3.7</v>
      </c>
      <c r="B39" s="53">
        <v>0.126</v>
      </c>
      <c r="C39" s="53">
        <v>3.4000000000000002E-2</v>
      </c>
      <c r="D39" s="53">
        <v>0.02</v>
      </c>
      <c r="E39" s="53">
        <v>7.1999999999999995E-2</v>
      </c>
    </row>
    <row r="40" spans="1:5" x14ac:dyDescent="0.35">
      <c r="A40" s="52">
        <v>3.8</v>
      </c>
      <c r="B40" s="53">
        <v>0.13</v>
      </c>
      <c r="C40" s="53">
        <v>3.5000000000000003E-2</v>
      </c>
      <c r="D40" s="53">
        <v>0.02</v>
      </c>
      <c r="E40" s="53">
        <v>7.3999999999999996E-2</v>
      </c>
    </row>
    <row r="41" spans="1:5" x14ac:dyDescent="0.35">
      <c r="A41" s="52">
        <v>3.9</v>
      </c>
      <c r="B41" s="53">
        <v>0.13400000000000001</v>
      </c>
      <c r="C41" s="53">
        <v>3.5999999999999997E-2</v>
      </c>
      <c r="D41" s="53">
        <v>2.1000000000000001E-2</v>
      </c>
      <c r="E41" s="53">
        <v>7.5999999999999998E-2</v>
      </c>
    </row>
    <row r="42" spans="1:5" x14ac:dyDescent="0.35">
      <c r="A42" s="52">
        <v>4</v>
      </c>
      <c r="B42" s="53">
        <v>0.13700000000000001</v>
      </c>
      <c r="C42" s="53">
        <v>3.6999999999999998E-2</v>
      </c>
      <c r="D42" s="53">
        <v>2.1999999999999999E-2</v>
      </c>
      <c r="E42" s="53">
        <v>7.9000000000000001E-2</v>
      </c>
    </row>
    <row r="43" spans="1:5" x14ac:dyDescent="0.35">
      <c r="A43" s="52">
        <v>4.0999999999999996</v>
      </c>
      <c r="B43" s="53">
        <v>0.14099999999999999</v>
      </c>
      <c r="C43" s="53">
        <v>3.7999999999999999E-2</v>
      </c>
      <c r="D43" s="53">
        <v>2.1999999999999999E-2</v>
      </c>
      <c r="E43" s="53">
        <v>8.1000000000000003E-2</v>
      </c>
    </row>
    <row r="44" spans="1:5" x14ac:dyDescent="0.35">
      <c r="A44" s="52">
        <v>4.2</v>
      </c>
      <c r="B44" s="53">
        <v>0.14499999999999999</v>
      </c>
      <c r="C44" s="53">
        <v>3.9E-2</v>
      </c>
      <c r="D44" s="53">
        <v>2.3E-2</v>
      </c>
      <c r="E44" s="53">
        <v>8.3000000000000004E-2</v>
      </c>
    </row>
    <row r="45" spans="1:5" x14ac:dyDescent="0.35">
      <c r="A45" s="52">
        <v>4.3</v>
      </c>
      <c r="B45" s="53">
        <v>0.14899999999999999</v>
      </c>
      <c r="C45" s="53">
        <v>0.04</v>
      </c>
      <c r="D45" s="53">
        <v>2.4E-2</v>
      </c>
      <c r="E45" s="53">
        <v>8.5000000000000006E-2</v>
      </c>
    </row>
    <row r="46" spans="1:5" x14ac:dyDescent="0.35">
      <c r="A46" s="52">
        <v>4.4000000000000004</v>
      </c>
      <c r="B46" s="53">
        <v>0.153</v>
      </c>
      <c r="C46" s="53">
        <v>4.1000000000000002E-2</v>
      </c>
      <c r="D46" s="53">
        <v>2.4E-2</v>
      </c>
      <c r="E46" s="53">
        <v>8.7999999999999995E-2</v>
      </c>
    </row>
    <row r="47" spans="1:5" x14ac:dyDescent="0.35">
      <c r="A47" s="52">
        <v>4.5</v>
      </c>
      <c r="B47" s="53">
        <v>0.157</v>
      </c>
      <c r="C47" s="53">
        <v>4.2000000000000003E-2</v>
      </c>
      <c r="D47" s="53">
        <v>2.5000000000000001E-2</v>
      </c>
      <c r="E47" s="53">
        <v>0.09</v>
      </c>
    </row>
    <row r="48" spans="1:5" x14ac:dyDescent="0.35">
      <c r="A48" s="52">
        <v>4.5999999999999996</v>
      </c>
      <c r="B48" s="53">
        <v>0.161</v>
      </c>
      <c r="C48" s="53">
        <v>4.2999999999999997E-2</v>
      </c>
      <c r="D48" s="53">
        <v>2.5000000000000001E-2</v>
      </c>
      <c r="E48" s="53">
        <v>9.1999999999999998E-2</v>
      </c>
    </row>
    <row r="49" spans="1:5" x14ac:dyDescent="0.35">
      <c r="A49" s="52">
        <v>4.7</v>
      </c>
      <c r="B49" s="53">
        <v>0.16500000000000001</v>
      </c>
      <c r="C49" s="53">
        <v>4.3999999999999997E-2</v>
      </c>
      <c r="D49" s="53">
        <v>2.5999999999999999E-2</v>
      </c>
      <c r="E49" s="53">
        <v>9.5000000000000001E-2</v>
      </c>
    </row>
    <row r="50" spans="1:5" x14ac:dyDescent="0.35">
      <c r="A50" s="52">
        <v>4.8</v>
      </c>
      <c r="B50" s="53">
        <v>0.16800000000000001</v>
      </c>
      <c r="C50" s="53">
        <v>4.4999999999999998E-2</v>
      </c>
      <c r="D50" s="53">
        <v>2.7E-2</v>
      </c>
      <c r="E50" s="53">
        <v>9.7000000000000003E-2</v>
      </c>
    </row>
    <row r="51" spans="1:5" x14ac:dyDescent="0.35">
      <c r="A51" s="52">
        <v>4.9000000000000004</v>
      </c>
      <c r="B51" s="53">
        <v>0.17199999999999999</v>
      </c>
      <c r="C51" s="53">
        <v>4.5999999999999999E-2</v>
      </c>
      <c r="D51" s="53">
        <v>2.7E-2</v>
      </c>
      <c r="E51" s="53">
        <v>9.9000000000000005E-2</v>
      </c>
    </row>
    <row r="52" spans="1:5" x14ac:dyDescent="0.35">
      <c r="A52" s="52">
        <v>5</v>
      </c>
      <c r="B52" s="53">
        <v>0.17599999999999999</v>
      </c>
      <c r="C52" s="53">
        <v>4.7E-2</v>
      </c>
      <c r="D52" s="53">
        <v>2.8000000000000001E-2</v>
      </c>
      <c r="E52" s="53">
        <v>0.10199999999999999</v>
      </c>
    </row>
    <row r="53" spans="1:5" x14ac:dyDescent="0.35">
      <c r="A53" s="52">
        <v>5.0999999999999996</v>
      </c>
      <c r="B53" s="53">
        <v>0.18</v>
      </c>
      <c r="C53" s="53">
        <v>4.8000000000000001E-2</v>
      </c>
      <c r="D53" s="53">
        <v>2.9000000000000001E-2</v>
      </c>
      <c r="E53" s="53">
        <v>0.104</v>
      </c>
    </row>
    <row r="54" spans="1:5" x14ac:dyDescent="0.35">
      <c r="A54" s="52">
        <v>5.2</v>
      </c>
      <c r="B54" s="53">
        <v>0.184</v>
      </c>
      <c r="C54" s="53">
        <v>4.8000000000000001E-2</v>
      </c>
      <c r="D54" s="53">
        <v>2.9000000000000001E-2</v>
      </c>
      <c r="E54" s="53">
        <v>0.106</v>
      </c>
    </row>
    <row r="55" spans="1:5" x14ac:dyDescent="0.35">
      <c r="A55" s="52">
        <v>5.3</v>
      </c>
      <c r="B55" s="53">
        <v>0.188</v>
      </c>
      <c r="C55" s="53">
        <v>4.9000000000000002E-2</v>
      </c>
      <c r="D55" s="53">
        <v>0.03</v>
      </c>
      <c r="E55" s="53">
        <v>0.109</v>
      </c>
    </row>
    <row r="56" spans="1:5" x14ac:dyDescent="0.35">
      <c r="A56" s="52">
        <v>5.4</v>
      </c>
      <c r="B56" s="53">
        <v>0.192</v>
      </c>
      <c r="C56" s="53">
        <v>0.05</v>
      </c>
      <c r="D56" s="53">
        <v>3.1E-2</v>
      </c>
      <c r="E56" s="53">
        <v>0.111</v>
      </c>
    </row>
    <row r="57" spans="1:5" x14ac:dyDescent="0.35">
      <c r="A57" s="52">
        <v>5.5</v>
      </c>
      <c r="B57" s="53">
        <v>0.19600000000000001</v>
      </c>
      <c r="C57" s="53">
        <v>5.0999999999999997E-2</v>
      </c>
      <c r="D57" s="53">
        <v>3.1E-2</v>
      </c>
      <c r="E57" s="53">
        <v>0.113</v>
      </c>
    </row>
    <row r="58" spans="1:5" x14ac:dyDescent="0.35">
      <c r="A58" s="52">
        <v>5.6</v>
      </c>
      <c r="B58" s="53">
        <v>0.2</v>
      </c>
      <c r="C58" s="53">
        <v>5.1999999999999998E-2</v>
      </c>
      <c r="D58" s="53">
        <v>3.2000000000000001E-2</v>
      </c>
      <c r="E58" s="53">
        <v>0.11600000000000001</v>
      </c>
    </row>
    <row r="59" spans="1:5" x14ac:dyDescent="0.35">
      <c r="A59" s="52">
        <v>5.7</v>
      </c>
      <c r="B59" s="53">
        <v>0.20399999999999999</v>
      </c>
      <c r="C59" s="53">
        <v>5.2999999999999999E-2</v>
      </c>
      <c r="D59" s="53">
        <v>3.3000000000000002E-2</v>
      </c>
      <c r="E59" s="53">
        <v>0.11799999999999999</v>
      </c>
    </row>
    <row r="60" spans="1:5" x14ac:dyDescent="0.35">
      <c r="A60" s="52">
        <v>5.8</v>
      </c>
      <c r="B60" s="53">
        <v>0.20799999999999999</v>
      </c>
      <c r="C60" s="53">
        <v>5.3999999999999999E-2</v>
      </c>
      <c r="D60" s="53">
        <v>3.4000000000000002E-2</v>
      </c>
      <c r="E60" s="53">
        <v>0.121</v>
      </c>
    </row>
    <row r="61" spans="1:5" x14ac:dyDescent="0.35">
      <c r="A61" s="52">
        <v>5.9</v>
      </c>
      <c r="B61" s="53">
        <v>0.21199999999999999</v>
      </c>
      <c r="C61" s="53">
        <v>5.5E-2</v>
      </c>
      <c r="D61" s="53">
        <v>3.4000000000000002E-2</v>
      </c>
      <c r="E61" s="53">
        <v>0.123</v>
      </c>
    </row>
    <row r="62" spans="1:5" x14ac:dyDescent="0.35">
      <c r="A62" s="52">
        <v>6</v>
      </c>
      <c r="B62" s="53">
        <v>0.216</v>
      </c>
      <c r="C62" s="53">
        <v>5.6000000000000001E-2</v>
      </c>
      <c r="D62" s="53">
        <v>3.5000000000000003E-2</v>
      </c>
      <c r="E62" s="53">
        <v>0.125</v>
      </c>
    </row>
    <row r="63" spans="1:5" x14ac:dyDescent="0.35">
      <c r="A63" s="52">
        <v>6.1</v>
      </c>
      <c r="B63" s="53">
        <v>0.221</v>
      </c>
      <c r="C63" s="53">
        <v>5.7000000000000002E-2</v>
      </c>
      <c r="D63" s="53">
        <v>3.5999999999999997E-2</v>
      </c>
      <c r="E63" s="53">
        <v>0.128</v>
      </c>
    </row>
    <row r="64" spans="1:5" x14ac:dyDescent="0.35">
      <c r="A64" s="52">
        <v>6.2</v>
      </c>
      <c r="B64" s="53">
        <v>0.22500000000000001</v>
      </c>
      <c r="C64" s="53">
        <v>5.8000000000000003E-2</v>
      </c>
      <c r="D64" s="53">
        <v>3.5999999999999997E-2</v>
      </c>
      <c r="E64" s="53">
        <v>0.13</v>
      </c>
    </row>
    <row r="65" spans="1:5" x14ac:dyDescent="0.35">
      <c r="A65" s="52">
        <v>6.3</v>
      </c>
      <c r="B65" s="53">
        <v>0.22900000000000001</v>
      </c>
      <c r="C65" s="53">
        <v>5.8999999999999997E-2</v>
      </c>
      <c r="D65" s="53">
        <v>3.6999999999999998E-2</v>
      </c>
      <c r="E65" s="53">
        <v>0.13300000000000001</v>
      </c>
    </row>
    <row r="66" spans="1:5" x14ac:dyDescent="0.35">
      <c r="A66" s="52">
        <v>6.4</v>
      </c>
      <c r="B66" s="53">
        <v>0.23300000000000001</v>
      </c>
      <c r="C66" s="53">
        <v>0.06</v>
      </c>
      <c r="D66" s="53">
        <v>3.7999999999999999E-2</v>
      </c>
      <c r="E66" s="53">
        <v>0.13500000000000001</v>
      </c>
    </row>
    <row r="67" spans="1:5" x14ac:dyDescent="0.35">
      <c r="A67" s="52">
        <v>6.5</v>
      </c>
      <c r="B67" s="53">
        <v>0.23699999999999999</v>
      </c>
      <c r="C67" s="53">
        <v>6.0999999999999999E-2</v>
      </c>
      <c r="D67" s="53">
        <v>3.7999999999999999E-2</v>
      </c>
      <c r="E67" s="53">
        <v>0.13800000000000001</v>
      </c>
    </row>
    <row r="68" spans="1:5" x14ac:dyDescent="0.35">
      <c r="A68" s="52">
        <v>6.6</v>
      </c>
      <c r="B68" s="53">
        <v>0.24099999999999999</v>
      </c>
      <c r="C68" s="53">
        <v>6.2E-2</v>
      </c>
      <c r="D68" s="53">
        <v>3.9E-2</v>
      </c>
      <c r="E68" s="53">
        <v>0.14000000000000001</v>
      </c>
    </row>
    <row r="69" spans="1:5" x14ac:dyDescent="0.35">
      <c r="A69" s="52">
        <v>6.7</v>
      </c>
      <c r="B69" s="53">
        <v>0.245</v>
      </c>
      <c r="C69" s="53">
        <v>6.3E-2</v>
      </c>
      <c r="D69" s="53">
        <v>0.04</v>
      </c>
      <c r="E69" s="53">
        <v>0.14199999999999999</v>
      </c>
    </row>
    <row r="70" spans="1:5" x14ac:dyDescent="0.35">
      <c r="A70" s="52">
        <v>6.8</v>
      </c>
      <c r="B70" s="53">
        <v>0.25</v>
      </c>
      <c r="C70" s="53">
        <v>6.4000000000000001E-2</v>
      </c>
      <c r="D70" s="53">
        <v>4.1000000000000002E-2</v>
      </c>
      <c r="E70" s="53">
        <v>0.14499999999999999</v>
      </c>
    </row>
    <row r="71" spans="1:5" x14ac:dyDescent="0.35">
      <c r="A71" s="52">
        <v>6.9</v>
      </c>
      <c r="B71" s="53">
        <v>0.254</v>
      </c>
      <c r="C71" s="53">
        <v>6.5000000000000002E-2</v>
      </c>
      <c r="D71" s="53">
        <v>4.1000000000000002E-2</v>
      </c>
      <c r="E71" s="53">
        <v>0.14699999999999999</v>
      </c>
    </row>
    <row r="72" spans="1:5" x14ac:dyDescent="0.35">
      <c r="A72" s="52">
        <v>7</v>
      </c>
      <c r="B72" s="53">
        <v>0.25800000000000001</v>
      </c>
      <c r="C72" s="53">
        <v>6.6000000000000003E-2</v>
      </c>
      <c r="D72" s="53">
        <v>4.2000000000000003E-2</v>
      </c>
      <c r="E72" s="53">
        <v>0.15</v>
      </c>
    </row>
    <row r="73" spans="1:5" x14ac:dyDescent="0.35">
      <c r="A73" s="52">
        <v>7.1</v>
      </c>
      <c r="B73" s="53">
        <v>0.26200000000000001</v>
      </c>
      <c r="C73" s="53">
        <v>6.7000000000000004E-2</v>
      </c>
      <c r="D73" s="53">
        <v>4.2999999999999997E-2</v>
      </c>
      <c r="E73" s="53">
        <v>0.152</v>
      </c>
    </row>
    <row r="74" spans="1:5" x14ac:dyDescent="0.35">
      <c r="A74" s="52">
        <v>7.2</v>
      </c>
      <c r="B74" s="53">
        <v>0.26600000000000001</v>
      </c>
      <c r="C74" s="53">
        <v>6.8000000000000005E-2</v>
      </c>
      <c r="D74" s="53">
        <v>4.3999999999999997E-2</v>
      </c>
      <c r="E74" s="53">
        <v>0.155</v>
      </c>
    </row>
    <row r="75" spans="1:5" x14ac:dyDescent="0.35">
      <c r="A75" s="52">
        <v>7.3</v>
      </c>
      <c r="B75" s="53">
        <v>0.27100000000000002</v>
      </c>
      <c r="C75" s="53">
        <v>6.9000000000000006E-2</v>
      </c>
      <c r="D75" s="53">
        <v>4.3999999999999997E-2</v>
      </c>
      <c r="E75" s="53">
        <v>0.157</v>
      </c>
    </row>
    <row r="76" spans="1:5" x14ac:dyDescent="0.35">
      <c r="A76" s="52">
        <v>7.4</v>
      </c>
      <c r="B76" s="53">
        <v>0.27500000000000002</v>
      </c>
      <c r="C76" s="53">
        <v>7.0000000000000007E-2</v>
      </c>
      <c r="D76" s="53">
        <v>4.4999999999999998E-2</v>
      </c>
      <c r="E76" s="53">
        <v>0.16</v>
      </c>
    </row>
    <row r="77" spans="1:5" x14ac:dyDescent="0.35">
      <c r="A77" s="52">
        <v>7.5</v>
      </c>
      <c r="B77" s="53">
        <v>0.27900000000000003</v>
      </c>
      <c r="C77" s="53">
        <v>7.0999999999999994E-2</v>
      </c>
      <c r="D77" s="53">
        <v>4.5999999999999999E-2</v>
      </c>
      <c r="E77" s="53">
        <v>0.16200000000000001</v>
      </c>
    </row>
    <row r="78" spans="1:5" x14ac:dyDescent="0.35">
      <c r="A78" s="52">
        <v>7.6</v>
      </c>
      <c r="B78" s="53">
        <v>0.28399999999999997</v>
      </c>
      <c r="C78" s="53">
        <v>7.1999999999999995E-2</v>
      </c>
      <c r="D78" s="53">
        <v>4.7E-2</v>
      </c>
      <c r="E78" s="53">
        <v>0.16500000000000001</v>
      </c>
    </row>
    <row r="79" spans="1:5" x14ac:dyDescent="0.35">
      <c r="A79" s="52">
        <v>7.7</v>
      </c>
      <c r="B79" s="53">
        <v>0.28799999999999998</v>
      </c>
      <c r="C79" s="53">
        <v>7.2999999999999995E-2</v>
      </c>
      <c r="D79" s="53">
        <v>4.7E-2</v>
      </c>
      <c r="E79" s="53">
        <v>0.16800000000000001</v>
      </c>
    </row>
    <row r="80" spans="1:5" x14ac:dyDescent="0.35">
      <c r="A80" s="52">
        <v>7.8</v>
      </c>
      <c r="B80" s="53">
        <v>0.29199999999999998</v>
      </c>
      <c r="C80" s="53">
        <v>7.3999999999999996E-2</v>
      </c>
      <c r="D80" s="53">
        <v>4.8000000000000001E-2</v>
      </c>
      <c r="E80" s="53">
        <v>0.17</v>
      </c>
    </row>
    <row r="81" spans="1:5" x14ac:dyDescent="0.35">
      <c r="A81" s="52">
        <v>7.9</v>
      </c>
      <c r="B81" s="53">
        <v>0.29699999999999999</v>
      </c>
      <c r="C81" s="53">
        <v>7.4999999999999997E-2</v>
      </c>
      <c r="D81" s="53">
        <v>4.9000000000000002E-2</v>
      </c>
      <c r="E81" s="53">
        <v>0.17299999999999999</v>
      </c>
    </row>
    <row r="82" spans="1:5" x14ac:dyDescent="0.35">
      <c r="A82" s="52">
        <v>8</v>
      </c>
      <c r="B82" s="53">
        <v>0.30099999999999999</v>
      </c>
      <c r="C82" s="53">
        <v>7.5999999999999998E-2</v>
      </c>
      <c r="D82" s="53">
        <v>0.05</v>
      </c>
      <c r="E82" s="53">
        <v>0.17499999999999999</v>
      </c>
    </row>
    <row r="83" spans="1:5" x14ac:dyDescent="0.35">
      <c r="A83" s="52">
        <v>8.1</v>
      </c>
      <c r="B83" s="53">
        <v>0.30499999999999999</v>
      </c>
      <c r="C83" s="53">
        <v>7.6999999999999999E-2</v>
      </c>
      <c r="D83" s="53">
        <v>0.05</v>
      </c>
      <c r="E83" s="53">
        <v>0.17799999999999999</v>
      </c>
    </row>
    <row r="84" spans="1:5" x14ac:dyDescent="0.35">
      <c r="A84" s="52">
        <v>8.1999999999999993</v>
      </c>
      <c r="B84" s="53">
        <v>0.31</v>
      </c>
      <c r="C84" s="53">
        <v>7.8E-2</v>
      </c>
      <c r="D84" s="53">
        <v>5.0999999999999997E-2</v>
      </c>
      <c r="E84" s="53">
        <v>0.18</v>
      </c>
    </row>
    <row r="85" spans="1:5" x14ac:dyDescent="0.35">
      <c r="A85" s="52">
        <v>8.3000000000000007</v>
      </c>
      <c r="B85" s="53">
        <v>0.314</v>
      </c>
      <c r="C85" s="53">
        <v>7.9000000000000001E-2</v>
      </c>
      <c r="D85" s="53">
        <v>5.1999999999999998E-2</v>
      </c>
      <c r="E85" s="53">
        <v>0.183</v>
      </c>
    </row>
    <row r="86" spans="1:5" x14ac:dyDescent="0.35">
      <c r="A86" s="52">
        <v>8.4</v>
      </c>
      <c r="B86" s="53">
        <v>0.31900000000000001</v>
      </c>
      <c r="C86" s="53">
        <v>0.08</v>
      </c>
      <c r="D86" s="53">
        <v>5.2999999999999999E-2</v>
      </c>
      <c r="E86" s="53">
        <v>0.186</v>
      </c>
    </row>
    <row r="87" spans="1:5" x14ac:dyDescent="0.35">
      <c r="A87" s="52">
        <v>8.5</v>
      </c>
      <c r="B87" s="53">
        <v>0.32300000000000001</v>
      </c>
      <c r="C87" s="53">
        <v>8.1000000000000003E-2</v>
      </c>
      <c r="D87" s="53">
        <v>5.3999999999999999E-2</v>
      </c>
      <c r="E87" s="53">
        <v>0.188</v>
      </c>
    </row>
    <row r="88" spans="1:5" x14ac:dyDescent="0.35">
      <c r="A88" s="52">
        <v>8.6</v>
      </c>
      <c r="B88" s="53">
        <v>0.32800000000000001</v>
      </c>
      <c r="C88" s="53">
        <v>8.2000000000000003E-2</v>
      </c>
      <c r="D88" s="53">
        <v>5.3999999999999999E-2</v>
      </c>
      <c r="E88" s="53">
        <v>0.191</v>
      </c>
    </row>
    <row r="89" spans="1:5" x14ac:dyDescent="0.35">
      <c r="A89" s="52">
        <v>8.6999999999999993</v>
      </c>
      <c r="B89" s="53">
        <v>0.33200000000000002</v>
      </c>
      <c r="C89" s="53">
        <v>8.3000000000000004E-2</v>
      </c>
      <c r="D89" s="53">
        <v>5.5E-2</v>
      </c>
      <c r="E89" s="53">
        <v>0.19400000000000001</v>
      </c>
    </row>
    <row r="90" spans="1:5" x14ac:dyDescent="0.35">
      <c r="A90" s="52">
        <v>8.8000000000000007</v>
      </c>
      <c r="B90" s="53">
        <v>0.33700000000000002</v>
      </c>
      <c r="C90" s="53">
        <v>8.4000000000000005E-2</v>
      </c>
      <c r="D90" s="53">
        <v>5.6000000000000001E-2</v>
      </c>
      <c r="E90" s="53">
        <v>0.19600000000000001</v>
      </c>
    </row>
    <row r="91" spans="1:5" x14ac:dyDescent="0.35">
      <c r="A91" s="52">
        <v>8.9</v>
      </c>
      <c r="B91" s="53">
        <v>0.34100000000000003</v>
      </c>
      <c r="C91" s="53">
        <v>8.5000000000000006E-2</v>
      </c>
      <c r="D91" s="53">
        <v>5.7000000000000002E-2</v>
      </c>
      <c r="E91" s="53">
        <v>0.19900000000000001</v>
      </c>
    </row>
    <row r="92" spans="1:5" x14ac:dyDescent="0.35">
      <c r="A92" s="52">
        <v>9</v>
      </c>
      <c r="B92" s="53">
        <v>0.34599999999999997</v>
      </c>
      <c r="C92" s="53">
        <v>8.5999999999999993E-2</v>
      </c>
      <c r="D92" s="53">
        <v>5.8000000000000003E-2</v>
      </c>
      <c r="E92" s="53">
        <v>0.20200000000000001</v>
      </c>
    </row>
    <row r="93" spans="1:5" x14ac:dyDescent="0.35">
      <c r="A93" s="52">
        <v>9.1</v>
      </c>
      <c r="B93" s="53">
        <v>0.35</v>
      </c>
      <c r="C93" s="53">
        <v>8.7999999999999995E-2</v>
      </c>
      <c r="D93" s="53">
        <v>5.8000000000000003E-2</v>
      </c>
      <c r="E93" s="53">
        <v>0.20399999999999999</v>
      </c>
    </row>
    <row r="94" spans="1:5" x14ac:dyDescent="0.35">
      <c r="A94" s="52">
        <v>9.1999999999999993</v>
      </c>
      <c r="B94" s="53">
        <v>0.35499999999999998</v>
      </c>
      <c r="C94" s="53">
        <v>8.8999999999999996E-2</v>
      </c>
      <c r="D94" s="53">
        <v>5.8999999999999997E-2</v>
      </c>
      <c r="E94" s="53">
        <v>0.20699999999999999</v>
      </c>
    </row>
    <row r="95" spans="1:5" x14ac:dyDescent="0.35">
      <c r="A95" s="52">
        <v>9.3000000000000007</v>
      </c>
      <c r="B95" s="53">
        <v>0.35899999999999999</v>
      </c>
      <c r="C95" s="53">
        <v>0.09</v>
      </c>
      <c r="D95" s="53">
        <v>0.06</v>
      </c>
      <c r="E95" s="53">
        <v>0.21</v>
      </c>
    </row>
    <row r="96" spans="1:5" x14ac:dyDescent="0.35">
      <c r="A96" s="52">
        <v>9.4</v>
      </c>
      <c r="B96" s="53">
        <v>0.36399999999999999</v>
      </c>
      <c r="C96" s="53">
        <v>9.0999999999999998E-2</v>
      </c>
      <c r="D96" s="53">
        <v>6.0999999999999999E-2</v>
      </c>
      <c r="E96" s="53">
        <v>0.21199999999999999</v>
      </c>
    </row>
    <row r="97" spans="1:5" x14ac:dyDescent="0.35">
      <c r="A97" s="52">
        <v>9.5</v>
      </c>
      <c r="B97" s="53">
        <v>0.36799999999999999</v>
      </c>
      <c r="C97" s="53">
        <v>9.1999999999999998E-2</v>
      </c>
      <c r="D97" s="53">
        <v>6.2E-2</v>
      </c>
      <c r="E97" s="53">
        <v>0.215</v>
      </c>
    </row>
    <row r="98" spans="1:5" x14ac:dyDescent="0.35">
      <c r="A98" s="52">
        <v>9.6</v>
      </c>
      <c r="B98" s="53">
        <v>0.373</v>
      </c>
      <c r="C98" s="53">
        <v>9.2999999999999999E-2</v>
      </c>
      <c r="D98" s="53">
        <v>6.2E-2</v>
      </c>
      <c r="E98" s="53">
        <v>0.218</v>
      </c>
    </row>
    <row r="99" spans="1:5" x14ac:dyDescent="0.35">
      <c r="A99" s="52">
        <v>9.6999999999999993</v>
      </c>
      <c r="B99" s="53">
        <v>0.378</v>
      </c>
      <c r="C99" s="53">
        <v>9.4E-2</v>
      </c>
      <c r="D99" s="53">
        <v>6.3E-2</v>
      </c>
      <c r="E99" s="53">
        <v>0.22</v>
      </c>
    </row>
    <row r="100" spans="1:5" x14ac:dyDescent="0.35">
      <c r="A100" s="52">
        <v>9.8000000000000007</v>
      </c>
      <c r="B100" s="53">
        <v>0.38200000000000001</v>
      </c>
      <c r="C100" s="53">
        <v>9.5000000000000001E-2</v>
      </c>
      <c r="D100" s="53">
        <v>6.4000000000000001E-2</v>
      </c>
      <c r="E100" s="53">
        <v>0.223</v>
      </c>
    </row>
    <row r="101" spans="1:5" x14ac:dyDescent="0.35">
      <c r="A101" s="52">
        <v>9.9</v>
      </c>
      <c r="B101" s="53">
        <v>0.38700000000000001</v>
      </c>
      <c r="C101" s="53">
        <v>9.6000000000000002E-2</v>
      </c>
      <c r="D101" s="53">
        <v>6.5000000000000002E-2</v>
      </c>
      <c r="E101" s="53">
        <v>0.22600000000000001</v>
      </c>
    </row>
    <row r="102" spans="1:5" x14ac:dyDescent="0.35">
      <c r="A102" s="52">
        <v>10</v>
      </c>
      <c r="B102" s="53">
        <v>0.39200000000000002</v>
      </c>
      <c r="C102" s="53">
        <v>9.7000000000000003E-2</v>
      </c>
      <c r="D102" s="53">
        <v>6.6000000000000003E-2</v>
      </c>
      <c r="E102" s="53">
        <v>0.22900000000000001</v>
      </c>
    </row>
    <row r="103" spans="1:5" x14ac:dyDescent="0.35">
      <c r="A103" s="52">
        <v>10.1</v>
      </c>
      <c r="B103" s="53">
        <v>0.39700000000000002</v>
      </c>
      <c r="C103" s="53">
        <v>9.8000000000000004E-2</v>
      </c>
      <c r="D103" s="53">
        <v>6.7000000000000004E-2</v>
      </c>
      <c r="E103" s="53">
        <v>0.23200000000000001</v>
      </c>
    </row>
    <row r="104" spans="1:5" x14ac:dyDescent="0.35">
      <c r="A104" s="52">
        <v>10.199999999999999</v>
      </c>
      <c r="B104" s="53">
        <v>0.40100000000000002</v>
      </c>
      <c r="C104" s="53">
        <v>9.9000000000000005E-2</v>
      </c>
      <c r="D104" s="53">
        <v>6.8000000000000005E-2</v>
      </c>
      <c r="E104" s="53">
        <v>0.23400000000000001</v>
      </c>
    </row>
    <row r="105" spans="1:5" x14ac:dyDescent="0.35">
      <c r="A105" s="52">
        <v>10.3</v>
      </c>
      <c r="B105" s="53">
        <v>0.40600000000000003</v>
      </c>
      <c r="C105" s="53">
        <v>0.10100000000000001</v>
      </c>
      <c r="D105" s="53">
        <v>6.8000000000000005E-2</v>
      </c>
      <c r="E105" s="53">
        <v>0.23699999999999999</v>
      </c>
    </row>
    <row r="106" spans="1:5" x14ac:dyDescent="0.35">
      <c r="A106" s="52">
        <v>10.4</v>
      </c>
      <c r="B106" s="53">
        <v>0.41099999999999998</v>
      </c>
      <c r="C106" s="53">
        <v>0.10199999999999999</v>
      </c>
      <c r="D106" s="53">
        <v>6.9000000000000006E-2</v>
      </c>
      <c r="E106" s="53">
        <v>0.24</v>
      </c>
    </row>
    <row r="107" spans="1:5" x14ac:dyDescent="0.35">
      <c r="A107" s="52">
        <v>10.5</v>
      </c>
      <c r="B107" s="53">
        <v>0.41599999999999998</v>
      </c>
      <c r="C107" s="53">
        <v>0.10299999999999999</v>
      </c>
      <c r="D107" s="53">
        <v>7.0000000000000007E-2</v>
      </c>
      <c r="E107" s="53">
        <v>0.24299999999999999</v>
      </c>
    </row>
    <row r="108" spans="1:5" x14ac:dyDescent="0.35">
      <c r="A108" s="52">
        <v>10.6</v>
      </c>
      <c r="B108" s="53">
        <v>0.42099999999999999</v>
      </c>
      <c r="C108" s="53">
        <v>0.104</v>
      </c>
      <c r="D108" s="53">
        <v>7.0999999999999994E-2</v>
      </c>
      <c r="E108" s="53">
        <v>0.246</v>
      </c>
    </row>
    <row r="109" spans="1:5" x14ac:dyDescent="0.35">
      <c r="A109" s="52">
        <v>10.7</v>
      </c>
      <c r="B109" s="53">
        <v>0.42499999999999999</v>
      </c>
      <c r="C109" s="53">
        <v>0.105</v>
      </c>
      <c r="D109" s="53">
        <v>7.1999999999999995E-2</v>
      </c>
      <c r="E109" s="53">
        <v>0.248</v>
      </c>
    </row>
    <row r="110" spans="1:5" x14ac:dyDescent="0.35">
      <c r="A110" s="52">
        <v>10.8</v>
      </c>
      <c r="B110" s="53">
        <v>0.43</v>
      </c>
      <c r="C110" s="53">
        <v>0.106</v>
      </c>
      <c r="D110" s="53">
        <v>7.2999999999999995E-2</v>
      </c>
      <c r="E110" s="53">
        <v>0.251</v>
      </c>
    </row>
    <row r="111" spans="1:5" x14ac:dyDescent="0.35">
      <c r="A111" s="52">
        <v>10.9</v>
      </c>
      <c r="B111" s="53">
        <v>0.435</v>
      </c>
      <c r="C111" s="53">
        <v>0.107</v>
      </c>
      <c r="D111" s="53">
        <v>7.3999999999999996E-2</v>
      </c>
      <c r="E111" s="53">
        <v>0.254</v>
      </c>
    </row>
    <row r="112" spans="1:5" x14ac:dyDescent="0.35">
      <c r="A112" s="52">
        <v>11</v>
      </c>
      <c r="B112" s="53">
        <v>0.44</v>
      </c>
      <c r="C112" s="53">
        <v>0.108</v>
      </c>
      <c r="D112" s="53">
        <v>7.4999999999999997E-2</v>
      </c>
      <c r="E112" s="53">
        <v>0.25700000000000001</v>
      </c>
    </row>
    <row r="113" spans="1:5" x14ac:dyDescent="0.35">
      <c r="A113" s="52">
        <v>11.1</v>
      </c>
      <c r="B113" s="53">
        <v>0.44500000000000001</v>
      </c>
      <c r="C113" s="53">
        <v>0.11</v>
      </c>
      <c r="D113" s="53">
        <v>7.5999999999999998E-2</v>
      </c>
      <c r="E113" s="53">
        <v>0.26</v>
      </c>
    </row>
    <row r="114" spans="1:5" x14ac:dyDescent="0.35">
      <c r="A114" s="52">
        <v>11.2</v>
      </c>
      <c r="B114" s="53">
        <v>0.45</v>
      </c>
      <c r="C114" s="53">
        <v>0.111</v>
      </c>
      <c r="D114" s="53">
        <v>7.5999999999999998E-2</v>
      </c>
      <c r="E114" s="53">
        <v>0.26300000000000001</v>
      </c>
    </row>
    <row r="115" spans="1:5" x14ac:dyDescent="0.35">
      <c r="A115" s="52">
        <v>11.3</v>
      </c>
      <c r="B115" s="53">
        <v>0.45500000000000002</v>
      </c>
      <c r="C115" s="53">
        <v>0.112</v>
      </c>
      <c r="D115" s="53">
        <v>7.6999999999999999E-2</v>
      </c>
      <c r="E115" s="53">
        <v>0.26600000000000001</v>
      </c>
    </row>
    <row r="116" spans="1:5" x14ac:dyDescent="0.35">
      <c r="A116" s="52">
        <v>11.4</v>
      </c>
      <c r="B116" s="53">
        <v>0.46</v>
      </c>
      <c r="C116" s="53">
        <v>0.113</v>
      </c>
      <c r="D116" s="53">
        <v>7.8E-2</v>
      </c>
      <c r="E116" s="53">
        <v>0.26900000000000002</v>
      </c>
    </row>
    <row r="117" spans="1:5" x14ac:dyDescent="0.35">
      <c r="A117" s="52">
        <v>11.5</v>
      </c>
      <c r="B117" s="53">
        <v>0.46500000000000002</v>
      </c>
      <c r="C117" s="53">
        <v>0.114</v>
      </c>
      <c r="D117" s="53">
        <v>7.9000000000000001E-2</v>
      </c>
      <c r="E117" s="53">
        <v>0.27200000000000002</v>
      </c>
    </row>
    <row r="118" spans="1:5" x14ac:dyDescent="0.35">
      <c r="A118" s="52">
        <v>11.6</v>
      </c>
      <c r="B118" s="53">
        <v>0.47</v>
      </c>
      <c r="C118" s="53">
        <v>0.115</v>
      </c>
      <c r="D118" s="53">
        <v>0.08</v>
      </c>
      <c r="E118" s="53">
        <v>0.27500000000000002</v>
      </c>
    </row>
    <row r="119" spans="1:5" x14ac:dyDescent="0.35">
      <c r="A119" s="52">
        <v>11.7</v>
      </c>
      <c r="B119" s="53">
        <v>0.47499999999999998</v>
      </c>
      <c r="C119" s="53">
        <v>0.11600000000000001</v>
      </c>
      <c r="D119" s="53">
        <v>8.1000000000000003E-2</v>
      </c>
      <c r="E119" s="53">
        <v>0.27700000000000002</v>
      </c>
    </row>
    <row r="120" spans="1:5" x14ac:dyDescent="0.35">
      <c r="A120" s="52">
        <v>11.8</v>
      </c>
      <c r="B120" s="53">
        <v>0.48</v>
      </c>
      <c r="C120" s="53">
        <v>0.11799999999999999</v>
      </c>
      <c r="D120" s="53">
        <v>8.2000000000000003E-2</v>
      </c>
      <c r="E120" s="53">
        <v>0.28000000000000003</v>
      </c>
    </row>
    <row r="121" spans="1:5" x14ac:dyDescent="0.35">
      <c r="A121" s="52">
        <v>11.9</v>
      </c>
      <c r="B121" s="53">
        <v>0.48499999999999999</v>
      </c>
      <c r="C121" s="53">
        <v>0.11899999999999999</v>
      </c>
      <c r="D121" s="53">
        <v>8.3000000000000004E-2</v>
      </c>
      <c r="E121" s="53">
        <v>0.28299999999999997</v>
      </c>
    </row>
    <row r="122" spans="1:5" x14ac:dyDescent="0.35">
      <c r="A122" s="52">
        <v>12</v>
      </c>
      <c r="B122" s="53">
        <v>0.49</v>
      </c>
      <c r="C122" s="53">
        <v>0.12</v>
      </c>
      <c r="D122" s="53">
        <v>8.4000000000000005E-2</v>
      </c>
      <c r="E122" s="53">
        <v>0.28599999999999998</v>
      </c>
    </row>
    <row r="123" spans="1:5" x14ac:dyDescent="0.35">
      <c r="A123" s="52">
        <v>12.1</v>
      </c>
      <c r="B123" s="53">
        <v>0.495</v>
      </c>
      <c r="C123" s="53">
        <v>0.121</v>
      </c>
      <c r="D123" s="53">
        <v>8.5000000000000006E-2</v>
      </c>
      <c r="E123" s="53">
        <v>0.28899999999999998</v>
      </c>
    </row>
    <row r="124" spans="1:5" x14ac:dyDescent="0.35">
      <c r="A124" s="52">
        <v>12.2</v>
      </c>
      <c r="B124" s="53">
        <v>0.5</v>
      </c>
      <c r="C124" s="53">
        <v>0.122</v>
      </c>
      <c r="D124" s="53">
        <v>8.5999999999999993E-2</v>
      </c>
      <c r="E124" s="53">
        <v>0.29199999999999998</v>
      </c>
    </row>
    <row r="125" spans="1:5" x14ac:dyDescent="0.35">
      <c r="A125" s="52">
        <v>12.3</v>
      </c>
      <c r="B125" s="53">
        <v>0.50600000000000001</v>
      </c>
      <c r="C125" s="53">
        <v>0.124</v>
      </c>
      <c r="D125" s="53">
        <v>8.6999999999999994E-2</v>
      </c>
      <c r="E125" s="53">
        <v>0.29499999999999998</v>
      </c>
    </row>
    <row r="126" spans="1:5" x14ac:dyDescent="0.35">
      <c r="A126" s="52">
        <v>12.4</v>
      </c>
      <c r="B126" s="53">
        <v>0.51100000000000001</v>
      </c>
      <c r="C126" s="53">
        <v>0.125</v>
      </c>
      <c r="D126" s="53">
        <v>8.7999999999999995E-2</v>
      </c>
      <c r="E126" s="53">
        <v>0.29799999999999999</v>
      </c>
    </row>
    <row r="127" spans="1:5" x14ac:dyDescent="0.35">
      <c r="A127" s="52">
        <v>12.5</v>
      </c>
      <c r="B127" s="53">
        <v>0.51600000000000001</v>
      </c>
      <c r="C127" s="53">
        <v>0.126</v>
      </c>
      <c r="D127" s="53">
        <v>8.8999999999999996E-2</v>
      </c>
      <c r="E127" s="53">
        <v>0.30099999999999999</v>
      </c>
    </row>
    <row r="128" spans="1:5" x14ac:dyDescent="0.35">
      <c r="A128" s="52">
        <v>12.6</v>
      </c>
      <c r="B128" s="53">
        <v>0.52100000000000002</v>
      </c>
      <c r="C128" s="53">
        <v>0.127</v>
      </c>
      <c r="D128" s="53">
        <v>0.09</v>
      </c>
      <c r="E128" s="53">
        <v>0.30499999999999999</v>
      </c>
    </row>
    <row r="129" spans="1:5" x14ac:dyDescent="0.35">
      <c r="A129" s="52">
        <v>12.7</v>
      </c>
      <c r="B129" s="53">
        <v>0.52600000000000002</v>
      </c>
      <c r="C129" s="53">
        <v>0.128</v>
      </c>
      <c r="D129" s="53">
        <v>0.09</v>
      </c>
      <c r="E129" s="53">
        <v>0.308</v>
      </c>
    </row>
    <row r="130" spans="1:5" x14ac:dyDescent="0.35">
      <c r="A130" s="52">
        <v>12.8</v>
      </c>
      <c r="B130" s="53">
        <v>0.53200000000000003</v>
      </c>
      <c r="C130" s="53">
        <v>0.13</v>
      </c>
      <c r="D130" s="53">
        <v>9.0999999999999998E-2</v>
      </c>
      <c r="E130" s="53">
        <v>0.311</v>
      </c>
    </row>
    <row r="131" spans="1:5" x14ac:dyDescent="0.35">
      <c r="A131" s="52">
        <v>12.9</v>
      </c>
      <c r="B131" s="53">
        <v>0.53700000000000003</v>
      </c>
      <c r="C131" s="53">
        <v>0.13100000000000001</v>
      </c>
      <c r="D131" s="53">
        <v>9.1999999999999998E-2</v>
      </c>
      <c r="E131" s="53">
        <v>0.314</v>
      </c>
    </row>
    <row r="132" spans="1:5" x14ac:dyDescent="0.35">
      <c r="A132" s="52">
        <v>13</v>
      </c>
      <c r="B132" s="53">
        <v>0.54200000000000004</v>
      </c>
      <c r="C132" s="53">
        <v>0.13200000000000001</v>
      </c>
      <c r="D132" s="53">
        <v>9.2999999999999999E-2</v>
      </c>
      <c r="E132" s="53">
        <v>0.317</v>
      </c>
    </row>
    <row r="133" spans="1:5" x14ac:dyDescent="0.35">
      <c r="A133" s="52">
        <v>13.1</v>
      </c>
      <c r="B133" s="53">
        <v>0.54800000000000004</v>
      </c>
      <c r="C133" s="53">
        <v>0.13300000000000001</v>
      </c>
      <c r="D133" s="53">
        <v>9.4E-2</v>
      </c>
      <c r="E133" s="53">
        <v>0.32</v>
      </c>
    </row>
    <row r="134" spans="1:5" x14ac:dyDescent="0.35">
      <c r="A134" s="52">
        <v>13.2</v>
      </c>
      <c r="B134" s="53">
        <v>0.55300000000000005</v>
      </c>
      <c r="C134" s="53">
        <v>0.13400000000000001</v>
      </c>
      <c r="D134" s="53">
        <v>9.5000000000000001E-2</v>
      </c>
      <c r="E134" s="53">
        <v>0.32300000000000001</v>
      </c>
    </row>
    <row r="135" spans="1:5" x14ac:dyDescent="0.35">
      <c r="A135" s="52">
        <v>13.3</v>
      </c>
      <c r="B135" s="53">
        <v>0.55800000000000005</v>
      </c>
      <c r="C135" s="53">
        <v>0.13600000000000001</v>
      </c>
      <c r="D135" s="53">
        <v>9.6000000000000002E-2</v>
      </c>
      <c r="E135" s="53">
        <v>0.32600000000000001</v>
      </c>
    </row>
    <row r="136" spans="1:5" x14ac:dyDescent="0.35">
      <c r="A136" s="52">
        <v>13.4</v>
      </c>
      <c r="B136" s="53">
        <v>0.56399999999999995</v>
      </c>
      <c r="C136" s="53">
        <v>0.13700000000000001</v>
      </c>
      <c r="D136" s="53">
        <v>9.7000000000000003E-2</v>
      </c>
      <c r="E136" s="53">
        <v>0.32900000000000001</v>
      </c>
    </row>
    <row r="137" spans="1:5" x14ac:dyDescent="0.35">
      <c r="A137" s="52">
        <v>13.5</v>
      </c>
      <c r="B137" s="53">
        <v>0.56899999999999995</v>
      </c>
      <c r="C137" s="53">
        <v>0.13800000000000001</v>
      </c>
      <c r="D137" s="53">
        <v>9.8000000000000004E-2</v>
      </c>
      <c r="E137" s="53">
        <v>0.33300000000000002</v>
      </c>
    </row>
    <row r="138" spans="1:5" x14ac:dyDescent="0.35">
      <c r="A138" s="52">
        <v>13.6</v>
      </c>
      <c r="B138" s="53">
        <v>0.57499999999999996</v>
      </c>
      <c r="C138" s="53">
        <v>0.13900000000000001</v>
      </c>
      <c r="D138" s="53">
        <v>9.9000000000000005E-2</v>
      </c>
      <c r="E138" s="53">
        <v>0.33600000000000002</v>
      </c>
    </row>
    <row r="139" spans="1:5" x14ac:dyDescent="0.35">
      <c r="A139" s="52">
        <v>13.7</v>
      </c>
      <c r="B139" s="53">
        <v>0.57999999999999996</v>
      </c>
      <c r="C139" s="53">
        <v>0.14099999999999999</v>
      </c>
      <c r="D139" s="53">
        <v>0.1</v>
      </c>
      <c r="E139" s="53">
        <v>0.33900000000000002</v>
      </c>
    </row>
    <row r="140" spans="1:5" x14ac:dyDescent="0.35">
      <c r="A140" s="52">
        <v>13.8</v>
      </c>
      <c r="B140" s="53">
        <v>0.58499999999999996</v>
      </c>
      <c r="C140" s="53">
        <v>0.14199999999999999</v>
      </c>
      <c r="D140" s="53">
        <v>0.10100000000000001</v>
      </c>
      <c r="E140" s="53">
        <v>0.34200000000000003</v>
      </c>
    </row>
    <row r="141" spans="1:5" x14ac:dyDescent="0.35">
      <c r="A141" s="52">
        <v>13.9</v>
      </c>
      <c r="B141" s="53">
        <v>0.59099999999999997</v>
      </c>
      <c r="C141" s="53">
        <v>0.14299999999999999</v>
      </c>
      <c r="D141" s="53">
        <v>0.10299999999999999</v>
      </c>
      <c r="E141" s="53">
        <v>0.34499999999999997</v>
      </c>
    </row>
    <row r="142" spans="1:5" x14ac:dyDescent="0.35">
      <c r="A142" s="52">
        <v>14</v>
      </c>
      <c r="B142" s="53">
        <v>0.59599999999999997</v>
      </c>
      <c r="C142" s="53">
        <v>0.14399999999999999</v>
      </c>
      <c r="D142" s="53">
        <v>0.104</v>
      </c>
      <c r="E142" s="53">
        <v>0.34799999999999998</v>
      </c>
    </row>
    <row r="143" spans="1:5" x14ac:dyDescent="0.35">
      <c r="A143" s="52">
        <v>14.1</v>
      </c>
      <c r="B143" s="53">
        <v>0.60199999999999998</v>
      </c>
      <c r="C143" s="53">
        <v>0.14599999999999999</v>
      </c>
      <c r="D143" s="53">
        <v>0.105</v>
      </c>
      <c r="E143" s="53">
        <v>0.35199999999999998</v>
      </c>
    </row>
    <row r="144" spans="1:5" x14ac:dyDescent="0.35">
      <c r="A144" s="52">
        <v>14.2</v>
      </c>
      <c r="B144" s="53">
        <v>0.60799999999999998</v>
      </c>
      <c r="C144" s="53">
        <v>0.14699999999999999</v>
      </c>
      <c r="D144" s="53">
        <v>0.106</v>
      </c>
      <c r="E144" s="53">
        <v>0.35499999999999998</v>
      </c>
    </row>
    <row r="145" spans="1:5" x14ac:dyDescent="0.35">
      <c r="A145" s="52">
        <v>14.3</v>
      </c>
      <c r="B145" s="53">
        <v>0.61299999999999999</v>
      </c>
      <c r="C145" s="53">
        <v>0.14799999999999999</v>
      </c>
      <c r="D145" s="53">
        <v>0.107</v>
      </c>
      <c r="E145" s="53">
        <v>0.35799999999999998</v>
      </c>
    </row>
    <row r="146" spans="1:5" x14ac:dyDescent="0.35">
      <c r="A146" s="52">
        <v>14.4</v>
      </c>
      <c r="B146" s="53">
        <v>0.61899999999999999</v>
      </c>
      <c r="C146" s="53">
        <v>0.15</v>
      </c>
      <c r="D146" s="53">
        <v>0.108</v>
      </c>
      <c r="E146" s="53">
        <v>0.36099999999999999</v>
      </c>
    </row>
    <row r="147" spans="1:5" x14ac:dyDescent="0.35">
      <c r="A147" s="52">
        <v>14.5</v>
      </c>
      <c r="B147" s="53">
        <v>0.624</v>
      </c>
      <c r="C147" s="53">
        <v>0.151</v>
      </c>
      <c r="D147" s="53">
        <v>0.109</v>
      </c>
      <c r="E147" s="53">
        <v>0.36499999999999999</v>
      </c>
    </row>
    <row r="148" spans="1:5" x14ac:dyDescent="0.35">
      <c r="A148" s="52">
        <v>14.6</v>
      </c>
      <c r="B148" s="53">
        <v>0.63</v>
      </c>
      <c r="C148" s="53">
        <v>0.152</v>
      </c>
      <c r="D148" s="53">
        <v>0.11</v>
      </c>
      <c r="E148" s="53">
        <v>0.36799999999999999</v>
      </c>
    </row>
    <row r="149" spans="1:5" x14ac:dyDescent="0.35">
      <c r="A149" s="52">
        <v>14.7</v>
      </c>
      <c r="B149" s="53">
        <v>0.63600000000000001</v>
      </c>
      <c r="C149" s="53">
        <v>0.153</v>
      </c>
      <c r="D149" s="53">
        <v>0.111</v>
      </c>
      <c r="E149" s="53">
        <v>0.371</v>
      </c>
    </row>
    <row r="150" spans="1:5" x14ac:dyDescent="0.35">
      <c r="A150" s="52">
        <v>14.8</v>
      </c>
      <c r="B150" s="53">
        <v>0.64100000000000001</v>
      </c>
      <c r="C150" s="53">
        <v>0.155</v>
      </c>
      <c r="D150" s="53">
        <v>0.112</v>
      </c>
      <c r="E150" s="53">
        <v>0.375</v>
      </c>
    </row>
    <row r="151" spans="1:5" x14ac:dyDescent="0.35">
      <c r="A151" s="52">
        <v>14.9</v>
      </c>
      <c r="B151" s="53">
        <v>0.64700000000000002</v>
      </c>
      <c r="C151" s="53">
        <v>0.156</v>
      </c>
      <c r="D151" s="53">
        <v>0.113</v>
      </c>
      <c r="E151" s="53">
        <v>0.378</v>
      </c>
    </row>
    <row r="152" spans="1:5" x14ac:dyDescent="0.35">
      <c r="A152" s="52">
        <v>15</v>
      </c>
      <c r="B152" s="53">
        <v>0.65300000000000002</v>
      </c>
      <c r="C152" s="53">
        <v>0.157</v>
      </c>
      <c r="D152" s="53">
        <v>0.114</v>
      </c>
      <c r="E152" s="53">
        <v>0.38100000000000001</v>
      </c>
    </row>
    <row r="153" spans="1:5" x14ac:dyDescent="0.35">
      <c r="A153" s="52">
        <v>15.1</v>
      </c>
      <c r="B153" s="53">
        <v>0.65900000000000003</v>
      </c>
      <c r="C153" s="53">
        <v>0.159</v>
      </c>
      <c r="D153" s="53">
        <v>0.115</v>
      </c>
      <c r="E153" s="53">
        <v>0.38500000000000001</v>
      </c>
    </row>
    <row r="154" spans="1:5" x14ac:dyDescent="0.35">
      <c r="A154" s="52">
        <v>15.2</v>
      </c>
      <c r="B154" s="53">
        <v>0.66400000000000003</v>
      </c>
      <c r="C154" s="53">
        <v>0.16</v>
      </c>
      <c r="D154" s="53">
        <v>0.11600000000000001</v>
      </c>
      <c r="E154" s="53">
        <v>0.38800000000000001</v>
      </c>
    </row>
    <row r="155" spans="1:5" x14ac:dyDescent="0.35">
      <c r="A155" s="52">
        <v>15.3</v>
      </c>
      <c r="B155" s="53">
        <v>0.67</v>
      </c>
      <c r="C155" s="53">
        <v>0.161</v>
      </c>
      <c r="D155" s="53">
        <v>0.11700000000000001</v>
      </c>
      <c r="E155" s="53">
        <v>0.39100000000000001</v>
      </c>
    </row>
    <row r="156" spans="1:5" x14ac:dyDescent="0.35">
      <c r="A156" s="52">
        <v>15.4</v>
      </c>
      <c r="B156" s="53">
        <v>0.67600000000000005</v>
      </c>
      <c r="C156" s="53">
        <v>0.16300000000000001</v>
      </c>
      <c r="D156" s="53">
        <v>0.11899999999999999</v>
      </c>
      <c r="E156" s="53">
        <v>0.39500000000000002</v>
      </c>
    </row>
    <row r="157" spans="1:5" x14ac:dyDescent="0.35">
      <c r="A157" s="52">
        <v>15.5</v>
      </c>
      <c r="B157" s="53">
        <v>0.68200000000000005</v>
      </c>
      <c r="C157" s="53">
        <v>0.16400000000000001</v>
      </c>
      <c r="D157" s="53">
        <v>0.12</v>
      </c>
      <c r="E157" s="53">
        <v>0.39800000000000002</v>
      </c>
    </row>
    <row r="158" spans="1:5" x14ac:dyDescent="0.35">
      <c r="A158" s="52">
        <v>15.6</v>
      </c>
      <c r="B158" s="53">
        <v>0.68799999999999994</v>
      </c>
      <c r="C158" s="53">
        <v>0.16500000000000001</v>
      </c>
      <c r="D158" s="53">
        <v>0.121</v>
      </c>
      <c r="E158" s="53">
        <v>0.40200000000000002</v>
      </c>
    </row>
    <row r="159" spans="1:5" x14ac:dyDescent="0.35">
      <c r="A159" s="52">
        <v>15.7</v>
      </c>
      <c r="B159" s="53">
        <v>0.69399999999999995</v>
      </c>
      <c r="C159" s="53">
        <v>0.16700000000000001</v>
      </c>
      <c r="D159" s="53">
        <v>0.122</v>
      </c>
      <c r="E159" s="53">
        <v>0.40500000000000003</v>
      </c>
    </row>
    <row r="160" spans="1:5" x14ac:dyDescent="0.35">
      <c r="A160" s="52">
        <v>15.8</v>
      </c>
      <c r="B160" s="53">
        <v>0.7</v>
      </c>
      <c r="C160" s="53">
        <v>0.16800000000000001</v>
      </c>
      <c r="D160" s="53">
        <v>0.123</v>
      </c>
      <c r="E160" s="53">
        <v>0.40799999999999997</v>
      </c>
    </row>
    <row r="161" spans="1:5" x14ac:dyDescent="0.35">
      <c r="A161" s="52">
        <v>15.9</v>
      </c>
      <c r="B161" s="53">
        <v>0.70599999999999996</v>
      </c>
      <c r="C161" s="53">
        <v>0.17</v>
      </c>
      <c r="D161" s="53">
        <v>0.124</v>
      </c>
      <c r="E161" s="53">
        <v>0.41199999999999998</v>
      </c>
    </row>
    <row r="162" spans="1:5" x14ac:dyDescent="0.35">
      <c r="A162" s="52">
        <v>16</v>
      </c>
      <c r="B162" s="53">
        <v>0.71099999999999997</v>
      </c>
      <c r="C162" s="53">
        <v>0.17100000000000001</v>
      </c>
      <c r="D162" s="53">
        <v>0.125</v>
      </c>
      <c r="E162" s="53">
        <v>0.41499999999999998</v>
      </c>
    </row>
    <row r="163" spans="1:5" x14ac:dyDescent="0.35">
      <c r="A163" s="52">
        <v>16.100000000000001</v>
      </c>
      <c r="B163" s="53">
        <v>0.71699999999999997</v>
      </c>
      <c r="C163" s="53">
        <v>0.17199999999999999</v>
      </c>
      <c r="D163" s="53">
        <v>0.126</v>
      </c>
      <c r="E163" s="53">
        <v>0.41899999999999998</v>
      </c>
    </row>
    <row r="164" spans="1:5" x14ac:dyDescent="0.35">
      <c r="A164" s="52">
        <v>16.2</v>
      </c>
      <c r="B164" s="53">
        <v>0.72299999999999998</v>
      </c>
      <c r="C164" s="53">
        <v>0.17399999999999999</v>
      </c>
      <c r="D164" s="53">
        <v>0.128</v>
      </c>
      <c r="E164" s="53">
        <v>0.42199999999999999</v>
      </c>
    </row>
    <row r="165" spans="1:5" x14ac:dyDescent="0.35">
      <c r="A165" s="52">
        <v>16.3</v>
      </c>
      <c r="B165" s="53">
        <v>0.73</v>
      </c>
      <c r="C165" s="53">
        <v>0.17499999999999999</v>
      </c>
      <c r="D165" s="53">
        <v>0.129</v>
      </c>
      <c r="E165" s="53">
        <v>0.42599999999999999</v>
      </c>
    </row>
    <row r="166" spans="1:5" x14ac:dyDescent="0.35">
      <c r="A166" s="52">
        <v>16.399999999999999</v>
      </c>
      <c r="B166" s="53">
        <v>0.73599999999999999</v>
      </c>
      <c r="C166" s="53">
        <v>0.17599999999999999</v>
      </c>
      <c r="D166" s="53">
        <v>0.13</v>
      </c>
      <c r="E166" s="53">
        <v>0.42899999999999999</v>
      </c>
    </row>
    <row r="167" spans="1:5" x14ac:dyDescent="0.35">
      <c r="A167" s="52">
        <v>16.5</v>
      </c>
      <c r="B167" s="53">
        <v>0.74199999999999999</v>
      </c>
      <c r="C167" s="53">
        <v>0.17799999999999999</v>
      </c>
      <c r="D167" s="53">
        <v>0.13100000000000001</v>
      </c>
      <c r="E167" s="53">
        <v>0.433</v>
      </c>
    </row>
    <row r="168" spans="1:5" x14ac:dyDescent="0.35">
      <c r="A168" s="52">
        <v>16.600000000000001</v>
      </c>
      <c r="B168" s="53">
        <v>0.748</v>
      </c>
      <c r="C168" s="53">
        <v>0.17899999999999999</v>
      </c>
      <c r="D168" s="53">
        <v>0.13200000000000001</v>
      </c>
      <c r="E168" s="53">
        <v>0.436</v>
      </c>
    </row>
    <row r="169" spans="1:5" x14ac:dyDescent="0.35">
      <c r="A169" s="52">
        <v>16.7</v>
      </c>
      <c r="B169" s="53">
        <v>0.754</v>
      </c>
      <c r="C169" s="53">
        <v>0.18099999999999999</v>
      </c>
      <c r="D169" s="53">
        <v>0.13300000000000001</v>
      </c>
      <c r="E169" s="53">
        <v>0.44</v>
      </c>
    </row>
    <row r="170" spans="1:5" x14ac:dyDescent="0.35">
      <c r="A170" s="52">
        <v>16.8</v>
      </c>
      <c r="B170" s="53">
        <v>0.76</v>
      </c>
      <c r="C170" s="53">
        <v>0.182</v>
      </c>
      <c r="D170" s="53">
        <v>0.13500000000000001</v>
      </c>
      <c r="E170" s="53">
        <v>0.443</v>
      </c>
    </row>
    <row r="171" spans="1:5" x14ac:dyDescent="0.35">
      <c r="A171" s="52">
        <v>16.899999999999999</v>
      </c>
      <c r="B171" s="53">
        <v>0.76600000000000001</v>
      </c>
      <c r="C171" s="53">
        <v>0.184</v>
      </c>
      <c r="D171" s="53">
        <v>0.13600000000000001</v>
      </c>
      <c r="E171" s="53">
        <v>0.44700000000000001</v>
      </c>
    </row>
    <row r="172" spans="1:5" x14ac:dyDescent="0.35">
      <c r="A172" s="52">
        <v>17</v>
      </c>
      <c r="B172" s="53">
        <v>0.77200000000000002</v>
      </c>
      <c r="C172" s="53">
        <v>0.185</v>
      </c>
      <c r="D172" s="53">
        <v>0.13700000000000001</v>
      </c>
      <c r="E172" s="53">
        <v>0.45100000000000001</v>
      </c>
    </row>
    <row r="173" spans="1:5" x14ac:dyDescent="0.35">
      <c r="A173" s="52">
        <v>17.100000000000001</v>
      </c>
      <c r="B173" s="53">
        <v>0.77900000000000003</v>
      </c>
      <c r="C173" s="53">
        <v>0.186</v>
      </c>
      <c r="D173" s="53">
        <v>0.13800000000000001</v>
      </c>
      <c r="E173" s="53">
        <v>0.45400000000000001</v>
      </c>
    </row>
    <row r="174" spans="1:5" x14ac:dyDescent="0.35">
      <c r="A174" s="52">
        <v>17.2</v>
      </c>
      <c r="B174" s="53">
        <v>0.78500000000000003</v>
      </c>
      <c r="C174" s="53">
        <v>0.188</v>
      </c>
      <c r="D174" s="53">
        <v>0.13900000000000001</v>
      </c>
      <c r="E174" s="53">
        <v>0.45800000000000002</v>
      </c>
    </row>
    <row r="175" spans="1:5" x14ac:dyDescent="0.35">
      <c r="A175" s="52">
        <v>17.3</v>
      </c>
      <c r="B175" s="53">
        <v>0.79100000000000004</v>
      </c>
      <c r="C175" s="53">
        <v>0.189</v>
      </c>
      <c r="D175" s="53">
        <v>0.14000000000000001</v>
      </c>
      <c r="E175" s="53">
        <v>0.46100000000000002</v>
      </c>
    </row>
    <row r="176" spans="1:5" x14ac:dyDescent="0.35">
      <c r="A176" s="52">
        <v>17.399999999999999</v>
      </c>
      <c r="B176" s="53">
        <v>0.79700000000000004</v>
      </c>
      <c r="C176" s="53">
        <v>0.191</v>
      </c>
      <c r="D176" s="53">
        <v>0.14199999999999999</v>
      </c>
      <c r="E176" s="53">
        <v>0.46500000000000002</v>
      </c>
    </row>
    <row r="177" spans="1:5" x14ac:dyDescent="0.35">
      <c r="A177" s="52">
        <v>17.5</v>
      </c>
      <c r="B177" s="53">
        <v>0.80400000000000005</v>
      </c>
      <c r="C177" s="53">
        <v>0.192</v>
      </c>
      <c r="D177" s="53">
        <v>0.14299999999999999</v>
      </c>
      <c r="E177" s="53">
        <v>0.46899999999999997</v>
      </c>
    </row>
    <row r="178" spans="1:5" x14ac:dyDescent="0.35">
      <c r="A178" s="52">
        <v>17.600000000000001</v>
      </c>
      <c r="B178" s="53">
        <v>0.81</v>
      </c>
      <c r="C178" s="53">
        <v>0.19400000000000001</v>
      </c>
      <c r="D178" s="53">
        <v>0.14399999999999999</v>
      </c>
      <c r="E178" s="53">
        <v>0.47199999999999998</v>
      </c>
    </row>
    <row r="179" spans="1:5" x14ac:dyDescent="0.35">
      <c r="A179" s="52">
        <v>17.7</v>
      </c>
      <c r="B179" s="53">
        <v>0.81599999999999995</v>
      </c>
      <c r="C179" s="53">
        <v>0.19500000000000001</v>
      </c>
      <c r="D179" s="53">
        <v>0.14499999999999999</v>
      </c>
      <c r="E179" s="53">
        <v>0.47599999999999998</v>
      </c>
    </row>
    <row r="180" spans="1:5" x14ac:dyDescent="0.35">
      <c r="A180" s="52">
        <v>17.8</v>
      </c>
      <c r="B180" s="53">
        <v>0.82299999999999995</v>
      </c>
      <c r="C180" s="53">
        <v>0.19700000000000001</v>
      </c>
      <c r="D180" s="53">
        <v>0.14699999999999999</v>
      </c>
      <c r="E180" s="53">
        <v>0.48</v>
      </c>
    </row>
    <row r="181" spans="1:5" x14ac:dyDescent="0.35">
      <c r="A181" s="52">
        <v>17.899999999999999</v>
      </c>
      <c r="B181" s="53">
        <v>0.82899999999999996</v>
      </c>
      <c r="C181" s="53">
        <v>0.19800000000000001</v>
      </c>
      <c r="D181" s="53">
        <v>0.14799999999999999</v>
      </c>
      <c r="E181" s="53">
        <v>0.48299999999999998</v>
      </c>
    </row>
    <row r="182" spans="1:5" x14ac:dyDescent="0.35">
      <c r="A182" s="52">
        <v>18</v>
      </c>
      <c r="B182" s="53">
        <v>0.83599999999999997</v>
      </c>
      <c r="C182" s="53">
        <v>0.2</v>
      </c>
      <c r="D182" s="53">
        <v>0.14899999999999999</v>
      </c>
      <c r="E182" s="53">
        <v>0.48699999999999999</v>
      </c>
    </row>
    <row r="183" spans="1:5" x14ac:dyDescent="0.35">
      <c r="A183" s="52">
        <v>18.100000000000001</v>
      </c>
      <c r="B183" s="53">
        <v>0.84199999999999997</v>
      </c>
      <c r="C183" s="53">
        <v>0.20100000000000001</v>
      </c>
      <c r="D183" s="53">
        <v>0.15</v>
      </c>
      <c r="E183" s="53">
        <v>0.49099999999999999</v>
      </c>
    </row>
    <row r="184" spans="1:5" x14ac:dyDescent="0.35">
      <c r="A184" s="52">
        <v>18.2</v>
      </c>
      <c r="B184" s="53">
        <v>0.84899999999999998</v>
      </c>
      <c r="C184" s="53">
        <v>0.20300000000000001</v>
      </c>
      <c r="D184" s="53">
        <v>0.151</v>
      </c>
      <c r="E184" s="53">
        <v>0.495</v>
      </c>
    </row>
    <row r="185" spans="1:5" x14ac:dyDescent="0.35">
      <c r="A185" s="52">
        <v>18.3</v>
      </c>
      <c r="B185" s="53">
        <v>0.85499999999999998</v>
      </c>
      <c r="C185" s="53">
        <v>0.20399999999999999</v>
      </c>
      <c r="D185" s="53">
        <v>0.153</v>
      </c>
      <c r="E185" s="53">
        <v>0.498</v>
      </c>
    </row>
    <row r="186" spans="1:5" x14ac:dyDescent="0.35">
      <c r="A186" s="52">
        <v>18.399999999999999</v>
      </c>
      <c r="B186" s="53">
        <v>0.86199999999999999</v>
      </c>
      <c r="C186" s="53">
        <v>0.20599999999999999</v>
      </c>
      <c r="D186" s="53">
        <v>0.154</v>
      </c>
      <c r="E186" s="53">
        <v>0.502</v>
      </c>
    </row>
    <row r="187" spans="1:5" x14ac:dyDescent="0.35">
      <c r="A187" s="52">
        <v>18.5</v>
      </c>
      <c r="B187" s="53">
        <v>0.86799999999999999</v>
      </c>
      <c r="C187" s="53">
        <v>0.20699999999999999</v>
      </c>
      <c r="D187" s="53">
        <v>0.155</v>
      </c>
      <c r="E187" s="53">
        <v>0.50600000000000001</v>
      </c>
    </row>
    <row r="188" spans="1:5" x14ac:dyDescent="0.35">
      <c r="A188" s="52">
        <v>18.600000000000001</v>
      </c>
      <c r="B188" s="53">
        <v>0.875</v>
      </c>
      <c r="C188" s="53">
        <v>0.20899999999999999</v>
      </c>
      <c r="D188" s="53">
        <v>0.156</v>
      </c>
      <c r="E188" s="53">
        <v>0.51</v>
      </c>
    </row>
    <row r="189" spans="1:5" x14ac:dyDescent="0.35">
      <c r="A189" s="52">
        <v>18.7</v>
      </c>
      <c r="B189" s="53">
        <v>0.88100000000000001</v>
      </c>
      <c r="C189" s="53">
        <v>0.21</v>
      </c>
      <c r="D189" s="53">
        <v>0.158</v>
      </c>
      <c r="E189" s="53">
        <v>0.51300000000000001</v>
      </c>
    </row>
    <row r="190" spans="1:5" x14ac:dyDescent="0.35">
      <c r="A190" s="52">
        <v>18.8</v>
      </c>
      <c r="B190" s="53">
        <v>0.88800000000000001</v>
      </c>
      <c r="C190" s="53">
        <v>0.21199999999999999</v>
      </c>
      <c r="D190" s="53">
        <v>0.159</v>
      </c>
      <c r="E190" s="53">
        <v>0.51700000000000002</v>
      </c>
    </row>
    <row r="191" spans="1:5" x14ac:dyDescent="0.35">
      <c r="A191" s="52">
        <v>18.899999999999999</v>
      </c>
      <c r="B191" s="53">
        <v>0.89500000000000002</v>
      </c>
      <c r="C191" s="53">
        <v>0.21299999999999999</v>
      </c>
      <c r="D191" s="53">
        <v>0.16</v>
      </c>
      <c r="E191" s="53">
        <v>0.52100000000000002</v>
      </c>
    </row>
    <row r="192" spans="1:5" x14ac:dyDescent="0.35">
      <c r="A192" s="52">
        <v>19</v>
      </c>
      <c r="B192" s="53">
        <v>0.90100000000000002</v>
      </c>
      <c r="C192" s="53">
        <v>0.215</v>
      </c>
      <c r="D192" s="53">
        <v>0.16200000000000001</v>
      </c>
      <c r="E192" s="53">
        <v>0.52500000000000002</v>
      </c>
    </row>
    <row r="193" spans="1:5" x14ac:dyDescent="0.35">
      <c r="A193" s="52">
        <v>19.100000000000001</v>
      </c>
      <c r="B193" s="53">
        <v>0.90800000000000003</v>
      </c>
      <c r="C193" s="53">
        <v>0.216</v>
      </c>
      <c r="D193" s="53">
        <v>0.16300000000000001</v>
      </c>
      <c r="E193" s="53">
        <v>0.52900000000000003</v>
      </c>
    </row>
    <row r="194" spans="1:5" x14ac:dyDescent="0.35">
      <c r="A194" s="52">
        <v>19.2</v>
      </c>
      <c r="B194" s="53">
        <v>0.91500000000000004</v>
      </c>
      <c r="C194" s="53">
        <v>0.218</v>
      </c>
      <c r="D194" s="53">
        <v>0.16400000000000001</v>
      </c>
      <c r="E194" s="53">
        <v>0.53300000000000003</v>
      </c>
    </row>
    <row r="195" spans="1:5" x14ac:dyDescent="0.35">
      <c r="A195" s="52">
        <v>19.3</v>
      </c>
      <c r="B195" s="53">
        <v>0.92100000000000004</v>
      </c>
      <c r="C195" s="53">
        <v>0.219</v>
      </c>
      <c r="D195" s="53">
        <v>0.16500000000000001</v>
      </c>
      <c r="E195" s="53">
        <v>0.53600000000000003</v>
      </c>
    </row>
    <row r="196" spans="1:5" x14ac:dyDescent="0.35">
      <c r="A196" s="52">
        <v>19.399999999999999</v>
      </c>
      <c r="B196" s="53">
        <v>0.92800000000000005</v>
      </c>
      <c r="C196" s="53">
        <v>0.221</v>
      </c>
      <c r="D196" s="53">
        <v>0.16700000000000001</v>
      </c>
      <c r="E196" s="53">
        <v>0.54</v>
      </c>
    </row>
    <row r="197" spans="1:5" x14ac:dyDescent="0.35">
      <c r="A197" s="52">
        <v>19.5</v>
      </c>
      <c r="B197" s="53">
        <v>0.93500000000000005</v>
      </c>
      <c r="C197" s="53">
        <v>0.223</v>
      </c>
      <c r="D197" s="53">
        <v>0.16800000000000001</v>
      </c>
      <c r="E197" s="53">
        <v>0.54400000000000004</v>
      </c>
    </row>
    <row r="198" spans="1:5" x14ac:dyDescent="0.35">
      <c r="A198" s="52">
        <v>19.600000000000001</v>
      </c>
      <c r="B198" s="53">
        <v>0.94199999999999995</v>
      </c>
      <c r="C198" s="53">
        <v>0.224</v>
      </c>
      <c r="D198" s="53">
        <v>0.16900000000000001</v>
      </c>
      <c r="E198" s="53">
        <v>0.54800000000000004</v>
      </c>
    </row>
    <row r="199" spans="1:5" x14ac:dyDescent="0.35">
      <c r="A199" s="52">
        <v>19.7</v>
      </c>
      <c r="B199" s="53">
        <v>0.94899999999999995</v>
      </c>
      <c r="C199" s="53">
        <v>0.22600000000000001</v>
      </c>
      <c r="D199" s="53">
        <v>0.17100000000000001</v>
      </c>
      <c r="E199" s="53">
        <v>0.55200000000000005</v>
      </c>
    </row>
    <row r="200" spans="1:5" x14ac:dyDescent="0.35">
      <c r="A200" s="52">
        <v>19.8</v>
      </c>
      <c r="B200" s="53">
        <v>0.95499999999999996</v>
      </c>
      <c r="C200" s="53">
        <v>0.22700000000000001</v>
      </c>
      <c r="D200" s="53">
        <v>0.17199999999999999</v>
      </c>
      <c r="E200" s="53">
        <v>0.55600000000000005</v>
      </c>
    </row>
    <row r="201" spans="1:5" x14ac:dyDescent="0.35">
      <c r="A201" s="52">
        <v>19.899999999999999</v>
      </c>
      <c r="B201" s="53">
        <v>0.96199999999999997</v>
      </c>
      <c r="C201" s="53">
        <v>0.22900000000000001</v>
      </c>
      <c r="D201" s="53">
        <v>0.17299999999999999</v>
      </c>
      <c r="E201" s="53">
        <v>0.56000000000000005</v>
      </c>
    </row>
    <row r="202" spans="1:5" x14ac:dyDescent="0.35">
      <c r="A202" s="52">
        <v>20</v>
      </c>
      <c r="B202" s="53">
        <v>0.96899999999999997</v>
      </c>
      <c r="C202" s="53">
        <v>0.23</v>
      </c>
      <c r="D202" s="53">
        <v>0.17499999999999999</v>
      </c>
      <c r="E202" s="53">
        <v>0.56399999999999995</v>
      </c>
    </row>
    <row r="203" spans="1:5" x14ac:dyDescent="0.35">
      <c r="A203" s="52">
        <v>20.100000000000001</v>
      </c>
      <c r="B203" s="53">
        <v>0.97599999999999998</v>
      </c>
      <c r="C203" s="53">
        <v>0.23200000000000001</v>
      </c>
      <c r="D203" s="53">
        <v>0.17599999999999999</v>
      </c>
      <c r="E203" s="53">
        <v>0.56799999999999995</v>
      </c>
    </row>
    <row r="204" spans="1:5" x14ac:dyDescent="0.35">
      <c r="A204" s="52">
        <v>20.2</v>
      </c>
      <c r="B204" s="53">
        <v>0.98299999999999998</v>
      </c>
      <c r="C204" s="53">
        <v>0.23400000000000001</v>
      </c>
      <c r="D204" s="53">
        <v>0.17699999999999999</v>
      </c>
      <c r="E204" s="53">
        <v>0.57199999999999995</v>
      </c>
    </row>
    <row r="205" spans="1:5" x14ac:dyDescent="0.35">
      <c r="A205" s="52">
        <v>20.3</v>
      </c>
      <c r="B205" s="53">
        <v>0.99</v>
      </c>
      <c r="C205" s="53">
        <v>0.23499999999999999</v>
      </c>
      <c r="D205" s="53">
        <v>0.17899999999999999</v>
      </c>
      <c r="E205" s="53">
        <v>0.57599999999999996</v>
      </c>
    </row>
    <row r="206" spans="1:5" x14ac:dyDescent="0.35">
      <c r="A206" s="52">
        <v>20.399999999999999</v>
      </c>
      <c r="B206" s="53">
        <v>0.997</v>
      </c>
      <c r="C206" s="53">
        <v>0.23699999999999999</v>
      </c>
      <c r="D206" s="53">
        <v>0.18</v>
      </c>
      <c r="E206" s="53">
        <v>0.57999999999999996</v>
      </c>
    </row>
    <row r="207" spans="1:5" x14ac:dyDescent="0.35">
      <c r="A207" s="52">
        <v>20.5</v>
      </c>
      <c r="B207" s="53">
        <v>1.004</v>
      </c>
      <c r="C207" s="53">
        <v>0.23899999999999999</v>
      </c>
      <c r="D207" s="53">
        <v>0.18099999999999999</v>
      </c>
      <c r="E207" s="53">
        <v>0.58399999999999996</v>
      </c>
    </row>
    <row r="208" spans="1:5" x14ac:dyDescent="0.35">
      <c r="A208" s="52">
        <v>20.6</v>
      </c>
      <c r="B208" s="53">
        <v>1.0109999999999999</v>
      </c>
      <c r="C208" s="53">
        <v>0.24</v>
      </c>
      <c r="D208" s="53">
        <v>0.183</v>
      </c>
      <c r="E208" s="53">
        <v>0.58799999999999997</v>
      </c>
    </row>
    <row r="209" spans="1:5" x14ac:dyDescent="0.35">
      <c r="A209" s="52">
        <v>20.7</v>
      </c>
      <c r="B209" s="53">
        <v>1.018</v>
      </c>
      <c r="C209" s="53">
        <v>0.24199999999999999</v>
      </c>
      <c r="D209" s="53">
        <v>0.184</v>
      </c>
      <c r="E209" s="53">
        <v>0.59199999999999997</v>
      </c>
    </row>
    <row r="210" spans="1:5" x14ac:dyDescent="0.35">
      <c r="A210" s="52">
        <v>20.8</v>
      </c>
      <c r="B210" s="53">
        <v>1.0249999999999999</v>
      </c>
      <c r="C210" s="53">
        <v>0.24399999999999999</v>
      </c>
      <c r="D210" s="53">
        <v>0.186</v>
      </c>
      <c r="E210" s="53">
        <v>0.59599999999999997</v>
      </c>
    </row>
    <row r="211" spans="1:5" x14ac:dyDescent="0.35">
      <c r="A211" s="52">
        <v>20.9</v>
      </c>
      <c r="B211" s="53">
        <v>1.032</v>
      </c>
      <c r="C211" s="53">
        <v>0.245</v>
      </c>
      <c r="D211" s="53">
        <v>0.187</v>
      </c>
      <c r="E211" s="53">
        <v>0.6</v>
      </c>
    </row>
    <row r="212" spans="1:5" x14ac:dyDescent="0.35">
      <c r="A212" s="52">
        <v>21</v>
      </c>
      <c r="B212" s="53">
        <v>1.04</v>
      </c>
      <c r="C212" s="53">
        <v>0.247</v>
      </c>
      <c r="D212" s="53">
        <v>0.188</v>
      </c>
      <c r="E212" s="53">
        <v>0.60399999999999998</v>
      </c>
    </row>
    <row r="213" spans="1:5" x14ac:dyDescent="0.35">
      <c r="A213" s="52">
        <v>21.1</v>
      </c>
      <c r="B213" s="53">
        <v>1.0469999999999999</v>
      </c>
      <c r="C213" s="53">
        <v>0.249</v>
      </c>
      <c r="D213" s="53">
        <v>0.19</v>
      </c>
      <c r="E213" s="53">
        <v>0.60799999999999998</v>
      </c>
    </row>
    <row r="214" spans="1:5" x14ac:dyDescent="0.35">
      <c r="A214" s="52">
        <v>21.2</v>
      </c>
      <c r="B214" s="53">
        <v>1.054</v>
      </c>
      <c r="C214" s="53">
        <v>0.25</v>
      </c>
      <c r="D214" s="53">
        <v>0.191</v>
      </c>
      <c r="E214" s="53">
        <v>0.61299999999999999</v>
      </c>
    </row>
    <row r="215" spans="1:5" x14ac:dyDescent="0.35">
      <c r="A215" s="52">
        <v>21.3</v>
      </c>
      <c r="B215" s="53">
        <v>1.0609999999999999</v>
      </c>
      <c r="C215" s="53">
        <v>0.252</v>
      </c>
      <c r="D215" s="53">
        <v>0.193</v>
      </c>
      <c r="E215" s="53">
        <v>0.61699999999999999</v>
      </c>
    </row>
    <row r="216" spans="1:5" x14ac:dyDescent="0.35">
      <c r="A216" s="52">
        <v>21.4</v>
      </c>
      <c r="B216" s="53">
        <v>1.0680000000000001</v>
      </c>
      <c r="C216" s="53">
        <v>0.254</v>
      </c>
      <c r="D216" s="53">
        <v>0.19400000000000001</v>
      </c>
      <c r="E216" s="53">
        <v>0.621</v>
      </c>
    </row>
    <row r="217" spans="1:5" x14ac:dyDescent="0.35">
      <c r="A217" s="52">
        <v>21.5</v>
      </c>
      <c r="B217" s="53">
        <v>1.0760000000000001</v>
      </c>
      <c r="C217" s="53">
        <v>0.255</v>
      </c>
      <c r="D217" s="53">
        <v>0.19500000000000001</v>
      </c>
      <c r="E217" s="53">
        <v>0.625</v>
      </c>
    </row>
    <row r="218" spans="1:5" x14ac:dyDescent="0.35">
      <c r="A218" s="52">
        <v>21.6</v>
      </c>
      <c r="B218" s="53">
        <v>1.083</v>
      </c>
      <c r="C218" s="53">
        <v>0.25700000000000001</v>
      </c>
      <c r="D218" s="53">
        <v>0.19700000000000001</v>
      </c>
      <c r="E218" s="53">
        <v>0.629</v>
      </c>
    </row>
    <row r="219" spans="1:5" x14ac:dyDescent="0.35">
      <c r="A219" s="52">
        <v>21.7</v>
      </c>
      <c r="B219" s="53">
        <v>1.0900000000000001</v>
      </c>
      <c r="C219" s="53">
        <v>0.25900000000000001</v>
      </c>
      <c r="D219" s="53">
        <v>0.19800000000000001</v>
      </c>
      <c r="E219" s="53">
        <v>0.63300000000000001</v>
      </c>
    </row>
    <row r="220" spans="1:5" x14ac:dyDescent="0.35">
      <c r="A220" s="52">
        <v>21.8</v>
      </c>
      <c r="B220" s="53">
        <v>1.0980000000000001</v>
      </c>
      <c r="C220" s="53">
        <v>0.26</v>
      </c>
      <c r="D220" s="53">
        <v>0.2</v>
      </c>
      <c r="E220" s="53">
        <v>0.63800000000000001</v>
      </c>
    </row>
    <row r="221" spans="1:5" x14ac:dyDescent="0.35">
      <c r="A221" s="52">
        <v>21.9</v>
      </c>
      <c r="B221" s="53">
        <v>1.105</v>
      </c>
      <c r="C221" s="53">
        <v>0.26200000000000001</v>
      </c>
      <c r="D221" s="53">
        <v>0.20100000000000001</v>
      </c>
      <c r="E221" s="53">
        <v>0.64200000000000002</v>
      </c>
    </row>
    <row r="222" spans="1:5" x14ac:dyDescent="0.35">
      <c r="A222" s="52">
        <v>22</v>
      </c>
      <c r="B222" s="53">
        <v>1.1120000000000001</v>
      </c>
      <c r="C222" s="53">
        <v>0.26400000000000001</v>
      </c>
      <c r="D222" s="53">
        <v>0.20300000000000001</v>
      </c>
      <c r="E222" s="53">
        <v>0.64600000000000002</v>
      </c>
    </row>
    <row r="223" spans="1:5" x14ac:dyDescent="0.35">
      <c r="A223" s="52">
        <v>22.1</v>
      </c>
      <c r="B223" s="53">
        <v>1.1200000000000001</v>
      </c>
      <c r="C223" s="53">
        <v>0.26600000000000001</v>
      </c>
      <c r="D223" s="53">
        <v>0.20399999999999999</v>
      </c>
      <c r="E223" s="53">
        <v>0.65</v>
      </c>
    </row>
    <row r="224" spans="1:5" x14ac:dyDescent="0.35">
      <c r="A224" s="52">
        <v>22.2</v>
      </c>
      <c r="B224" s="53">
        <v>1.127</v>
      </c>
      <c r="C224" s="53">
        <v>0.26700000000000002</v>
      </c>
      <c r="D224" s="53">
        <v>0.20499999999999999</v>
      </c>
      <c r="E224" s="53">
        <v>0.65500000000000003</v>
      </c>
    </row>
    <row r="225" spans="1:5" x14ac:dyDescent="0.35">
      <c r="A225" s="52">
        <v>22.3</v>
      </c>
      <c r="B225" s="53">
        <v>1.135</v>
      </c>
      <c r="C225" s="53">
        <v>0.26900000000000002</v>
      </c>
      <c r="D225" s="53">
        <v>0.20699999999999999</v>
      </c>
      <c r="E225" s="53">
        <v>0.65900000000000003</v>
      </c>
    </row>
    <row r="226" spans="1:5" x14ac:dyDescent="0.35">
      <c r="A226" s="52">
        <v>22.4</v>
      </c>
      <c r="B226" s="53">
        <v>1.1419999999999999</v>
      </c>
      <c r="C226" s="53">
        <v>0.27100000000000002</v>
      </c>
      <c r="D226" s="53">
        <v>0.20799999999999999</v>
      </c>
      <c r="E226" s="53">
        <v>0.66300000000000003</v>
      </c>
    </row>
    <row r="227" spans="1:5" x14ac:dyDescent="0.35">
      <c r="A227" s="52">
        <v>22.5</v>
      </c>
      <c r="B227" s="53">
        <v>1.1499999999999999</v>
      </c>
      <c r="C227" s="53">
        <v>0.27300000000000002</v>
      </c>
      <c r="D227" s="53">
        <v>0.21</v>
      </c>
      <c r="E227" s="53">
        <v>0.66700000000000004</v>
      </c>
    </row>
    <row r="228" spans="1:5" x14ac:dyDescent="0.35">
      <c r="A228" s="52">
        <v>22.6</v>
      </c>
      <c r="B228" s="53">
        <v>1.157</v>
      </c>
      <c r="C228" s="53">
        <v>0.27400000000000002</v>
      </c>
      <c r="D228" s="53">
        <v>0.21099999999999999</v>
      </c>
      <c r="E228" s="53">
        <v>0.67200000000000004</v>
      </c>
    </row>
    <row r="229" spans="1:5" x14ac:dyDescent="0.35">
      <c r="A229" s="52">
        <v>22.7</v>
      </c>
      <c r="B229" s="53">
        <v>1.165</v>
      </c>
      <c r="C229" s="53">
        <v>0.27600000000000002</v>
      </c>
      <c r="D229" s="53">
        <v>0.21299999999999999</v>
      </c>
      <c r="E229" s="53">
        <v>0.67600000000000005</v>
      </c>
    </row>
    <row r="230" spans="1:5" x14ac:dyDescent="0.35">
      <c r="A230" s="52">
        <v>22.8</v>
      </c>
      <c r="B230" s="53">
        <v>1.1719999999999999</v>
      </c>
      <c r="C230" s="53">
        <v>0.27800000000000002</v>
      </c>
      <c r="D230" s="53">
        <v>0.214</v>
      </c>
      <c r="E230" s="53">
        <v>0.68</v>
      </c>
    </row>
    <row r="231" spans="1:5" x14ac:dyDescent="0.35">
      <c r="A231" s="52">
        <v>22.9</v>
      </c>
      <c r="B231" s="53">
        <v>1.18</v>
      </c>
      <c r="C231" s="53">
        <v>0.28000000000000003</v>
      </c>
      <c r="D231" s="53">
        <v>0.216</v>
      </c>
      <c r="E231" s="53">
        <v>0.68500000000000005</v>
      </c>
    </row>
    <row r="232" spans="1:5" x14ac:dyDescent="0.35">
      <c r="A232" s="52">
        <v>23</v>
      </c>
      <c r="B232" s="53">
        <v>1.1879999999999999</v>
      </c>
      <c r="C232" s="53">
        <v>0.28100000000000003</v>
      </c>
      <c r="D232" s="53">
        <v>0.217</v>
      </c>
      <c r="E232" s="53">
        <v>0.68899999999999995</v>
      </c>
    </row>
    <row r="233" spans="1:5" x14ac:dyDescent="0.35">
      <c r="A233" s="52">
        <v>23.1</v>
      </c>
      <c r="B233" s="53">
        <v>1.1950000000000001</v>
      </c>
      <c r="C233" s="53">
        <v>0.28299999999999997</v>
      </c>
      <c r="D233" s="53">
        <v>0.219</v>
      </c>
      <c r="E233" s="53">
        <v>0.69299999999999995</v>
      </c>
    </row>
    <row r="234" spans="1:5" x14ac:dyDescent="0.35">
      <c r="A234" s="52">
        <v>23.2</v>
      </c>
      <c r="B234" s="53">
        <v>1.2030000000000001</v>
      </c>
      <c r="C234" s="53">
        <v>0.28499999999999998</v>
      </c>
      <c r="D234" s="53">
        <v>0.22</v>
      </c>
      <c r="E234" s="53">
        <v>0.69799999999999995</v>
      </c>
    </row>
    <row r="235" spans="1:5" x14ac:dyDescent="0.35">
      <c r="A235" s="52">
        <v>23.3</v>
      </c>
      <c r="B235" s="53">
        <v>1.2110000000000001</v>
      </c>
      <c r="C235" s="53">
        <v>0.28699999999999998</v>
      </c>
      <c r="D235" s="53">
        <v>0.222</v>
      </c>
      <c r="E235" s="53">
        <v>0.70199999999999996</v>
      </c>
    </row>
    <row r="236" spans="1:5" x14ac:dyDescent="0.35">
      <c r="A236" s="52">
        <v>23.4</v>
      </c>
      <c r="B236" s="53">
        <v>1.218</v>
      </c>
      <c r="C236" s="53">
        <v>0.28899999999999998</v>
      </c>
      <c r="D236" s="53">
        <v>0.223</v>
      </c>
      <c r="E236" s="53">
        <v>0.70699999999999996</v>
      </c>
    </row>
    <row r="237" spans="1:5" x14ac:dyDescent="0.35">
      <c r="A237" s="52">
        <v>23.5</v>
      </c>
      <c r="B237" s="53">
        <v>1.226</v>
      </c>
      <c r="C237" s="53">
        <v>0.28999999999999998</v>
      </c>
      <c r="D237" s="53">
        <v>0.22500000000000001</v>
      </c>
      <c r="E237" s="53">
        <v>0.71099999999999997</v>
      </c>
    </row>
    <row r="238" spans="1:5" x14ac:dyDescent="0.35">
      <c r="A238" s="52">
        <v>23.6</v>
      </c>
      <c r="B238" s="53">
        <v>1.234</v>
      </c>
      <c r="C238" s="53">
        <v>0.29199999999999998</v>
      </c>
      <c r="D238" s="53">
        <v>0.22600000000000001</v>
      </c>
      <c r="E238" s="53">
        <v>0.71599999999999997</v>
      </c>
    </row>
    <row r="239" spans="1:5" x14ac:dyDescent="0.35">
      <c r="A239" s="52">
        <v>23.7</v>
      </c>
      <c r="B239" s="53">
        <v>1.242</v>
      </c>
      <c r="C239" s="53">
        <v>0.29399999999999998</v>
      </c>
      <c r="D239" s="53">
        <v>0.22800000000000001</v>
      </c>
      <c r="E239" s="53">
        <v>0.72</v>
      </c>
    </row>
    <row r="240" spans="1:5" x14ac:dyDescent="0.35">
      <c r="A240" s="52">
        <v>23.8</v>
      </c>
      <c r="B240" s="53">
        <v>1.25</v>
      </c>
      <c r="C240" s="53">
        <v>0.29599999999999999</v>
      </c>
      <c r="D240" s="53">
        <v>0.22900000000000001</v>
      </c>
      <c r="E240" s="53">
        <v>0.72399999999999998</v>
      </c>
    </row>
    <row r="241" spans="1:5" x14ac:dyDescent="0.35">
      <c r="A241" s="52">
        <v>23.9</v>
      </c>
      <c r="B241" s="53">
        <v>1.258</v>
      </c>
      <c r="C241" s="53">
        <v>0.29799999999999999</v>
      </c>
      <c r="D241" s="53">
        <v>0.23100000000000001</v>
      </c>
      <c r="E241" s="53">
        <v>0.72899999999999998</v>
      </c>
    </row>
    <row r="242" spans="1:5" x14ac:dyDescent="0.35">
      <c r="A242" s="52">
        <v>24</v>
      </c>
      <c r="B242" s="53">
        <v>1.2649999999999999</v>
      </c>
      <c r="C242" s="53">
        <v>0.3</v>
      </c>
      <c r="D242" s="53">
        <v>0.23200000000000001</v>
      </c>
      <c r="E242" s="53">
        <v>0.73299999999999998</v>
      </c>
    </row>
    <row r="243" spans="1:5" x14ac:dyDescent="0.35">
      <c r="A243" s="52">
        <v>24.1</v>
      </c>
      <c r="B243" s="53">
        <v>1.2729999999999999</v>
      </c>
      <c r="C243" s="53">
        <v>0.30099999999999999</v>
      </c>
      <c r="D243" s="53">
        <v>0.23400000000000001</v>
      </c>
      <c r="E243" s="53">
        <v>0.73799999999999999</v>
      </c>
    </row>
    <row r="244" spans="1:5" x14ac:dyDescent="0.35">
      <c r="A244" s="52">
        <v>24.2</v>
      </c>
      <c r="B244" s="53">
        <v>1.2809999999999999</v>
      </c>
      <c r="C244" s="53">
        <v>0.30299999999999999</v>
      </c>
      <c r="D244" s="53">
        <v>0.23599999999999999</v>
      </c>
      <c r="E244" s="53">
        <v>0.74199999999999999</v>
      </c>
    </row>
    <row r="245" spans="1:5" x14ac:dyDescent="0.35">
      <c r="A245" s="52">
        <v>24.3</v>
      </c>
      <c r="B245" s="53">
        <v>1.2889999999999999</v>
      </c>
      <c r="C245" s="53">
        <v>0.30499999999999999</v>
      </c>
      <c r="D245" s="53">
        <v>0.23699999999999999</v>
      </c>
      <c r="E245" s="53">
        <v>0.747</v>
      </c>
    </row>
    <row r="246" spans="1:5" x14ac:dyDescent="0.35">
      <c r="A246" s="52">
        <v>24.4</v>
      </c>
      <c r="B246" s="53">
        <v>1.2969999999999999</v>
      </c>
      <c r="C246" s="53">
        <v>0.307</v>
      </c>
      <c r="D246" s="53">
        <v>0.23899999999999999</v>
      </c>
      <c r="E246" s="53">
        <v>0.752</v>
      </c>
    </row>
    <row r="247" spans="1:5" x14ac:dyDescent="0.35">
      <c r="A247" s="52">
        <v>24.5</v>
      </c>
      <c r="B247" s="53">
        <v>1.3049999999999999</v>
      </c>
      <c r="C247" s="53">
        <v>0.309</v>
      </c>
      <c r="D247" s="53">
        <v>0.24</v>
      </c>
      <c r="E247" s="53">
        <v>0.75600000000000001</v>
      </c>
    </row>
    <row r="248" spans="1:5" x14ac:dyDescent="0.35">
      <c r="A248" s="52">
        <v>24.6</v>
      </c>
      <c r="B248" s="53">
        <v>1.3129999999999999</v>
      </c>
      <c r="C248" s="53">
        <v>0.311</v>
      </c>
      <c r="D248" s="53">
        <v>0.24199999999999999</v>
      </c>
      <c r="E248" s="53">
        <v>0.76100000000000001</v>
      </c>
    </row>
    <row r="249" spans="1:5" x14ac:dyDescent="0.35">
      <c r="A249" s="52">
        <v>24.7</v>
      </c>
      <c r="B249" s="53">
        <v>1.321</v>
      </c>
      <c r="C249" s="53">
        <v>0.313</v>
      </c>
      <c r="D249" s="53">
        <v>0.24299999999999999</v>
      </c>
      <c r="E249" s="53">
        <v>0.76500000000000001</v>
      </c>
    </row>
    <row r="250" spans="1:5" x14ac:dyDescent="0.35">
      <c r="A250" s="52">
        <v>24.8</v>
      </c>
      <c r="B250" s="53">
        <v>1.329</v>
      </c>
      <c r="C250" s="53">
        <v>0.315</v>
      </c>
      <c r="D250" s="53">
        <v>0.245</v>
      </c>
      <c r="E250" s="53">
        <v>0.77</v>
      </c>
    </row>
    <row r="251" spans="1:5" x14ac:dyDescent="0.35">
      <c r="A251" s="52">
        <v>24.9</v>
      </c>
      <c r="B251" s="53">
        <v>1.337</v>
      </c>
      <c r="C251" s="53">
        <v>0.316</v>
      </c>
      <c r="D251" s="53">
        <v>0.247</v>
      </c>
      <c r="E251" s="53">
        <v>0.77400000000000002</v>
      </c>
    </row>
    <row r="252" spans="1:5" x14ac:dyDescent="0.35">
      <c r="A252" s="52">
        <v>25</v>
      </c>
      <c r="B252" s="53">
        <v>1.3460000000000001</v>
      </c>
      <c r="C252" s="53">
        <v>0.318</v>
      </c>
      <c r="D252" s="53">
        <v>0.248</v>
      </c>
      <c r="E252" s="53">
        <v>0.77900000000000003</v>
      </c>
    </row>
    <row r="253" spans="1:5" x14ac:dyDescent="0.35">
      <c r="A253" s="52">
        <v>25.1</v>
      </c>
      <c r="B253" s="53">
        <v>1.3540000000000001</v>
      </c>
      <c r="C253" s="53">
        <v>0.32</v>
      </c>
      <c r="D253" s="53">
        <v>0.25</v>
      </c>
      <c r="E253" s="53">
        <v>0.78400000000000003</v>
      </c>
    </row>
    <row r="254" spans="1:5" x14ac:dyDescent="0.35">
      <c r="A254" s="52">
        <v>25.2</v>
      </c>
      <c r="B254" s="53">
        <v>1.3620000000000001</v>
      </c>
      <c r="C254" s="53">
        <v>0.32200000000000001</v>
      </c>
      <c r="D254" s="53">
        <v>0.251</v>
      </c>
      <c r="E254" s="53">
        <v>0.78800000000000003</v>
      </c>
    </row>
    <row r="255" spans="1:5" x14ac:dyDescent="0.35">
      <c r="A255" s="52">
        <v>25.3</v>
      </c>
      <c r="B255" s="53">
        <v>1.37</v>
      </c>
      <c r="C255" s="53">
        <v>0.32400000000000001</v>
      </c>
      <c r="D255" s="53">
        <v>0.253</v>
      </c>
      <c r="E255" s="53">
        <v>0.79300000000000004</v>
      </c>
    </row>
    <row r="256" spans="1:5" x14ac:dyDescent="0.35">
      <c r="A256" s="52">
        <v>25.4</v>
      </c>
      <c r="B256" s="53">
        <v>1.3779999999999999</v>
      </c>
      <c r="C256" s="53">
        <v>0.32600000000000001</v>
      </c>
      <c r="D256" s="53">
        <v>0.255</v>
      </c>
      <c r="E256" s="53">
        <v>0.79800000000000004</v>
      </c>
    </row>
    <row r="257" spans="1:5" x14ac:dyDescent="0.35">
      <c r="A257" s="52">
        <v>25.5</v>
      </c>
      <c r="B257" s="53">
        <v>1.387</v>
      </c>
      <c r="C257" s="53">
        <v>0.32800000000000001</v>
      </c>
      <c r="D257" s="53">
        <v>0.25600000000000001</v>
      </c>
      <c r="E257" s="53">
        <v>0.80200000000000005</v>
      </c>
    </row>
    <row r="258" spans="1:5" x14ac:dyDescent="0.35">
      <c r="A258" s="52">
        <v>25.6</v>
      </c>
      <c r="B258" s="53">
        <v>1.395</v>
      </c>
      <c r="C258" s="53">
        <v>0.33</v>
      </c>
      <c r="D258" s="53">
        <v>0.25800000000000001</v>
      </c>
      <c r="E258" s="53">
        <v>0.80700000000000005</v>
      </c>
    </row>
    <row r="259" spans="1:5" x14ac:dyDescent="0.35">
      <c r="A259" s="52">
        <v>25.7</v>
      </c>
      <c r="B259" s="53">
        <v>1.403</v>
      </c>
      <c r="C259" s="53">
        <v>0.33200000000000002</v>
      </c>
      <c r="D259" s="53">
        <v>0.25900000000000001</v>
      </c>
      <c r="E259" s="53">
        <v>0.81200000000000006</v>
      </c>
    </row>
    <row r="260" spans="1:5" x14ac:dyDescent="0.35">
      <c r="A260" s="52">
        <v>25.8</v>
      </c>
      <c r="B260" s="53">
        <v>1.411</v>
      </c>
      <c r="C260" s="53">
        <v>0.33400000000000002</v>
      </c>
      <c r="D260" s="53">
        <v>0.26100000000000001</v>
      </c>
      <c r="E260" s="53">
        <v>0.81699999999999995</v>
      </c>
    </row>
    <row r="261" spans="1:5" x14ac:dyDescent="0.35">
      <c r="A261" s="52">
        <v>25.9</v>
      </c>
      <c r="B261" s="53">
        <v>1.42</v>
      </c>
      <c r="C261" s="53">
        <v>0.33600000000000002</v>
      </c>
      <c r="D261" s="53">
        <v>0.26300000000000001</v>
      </c>
      <c r="E261" s="53">
        <v>0.82099999999999995</v>
      </c>
    </row>
    <row r="262" spans="1:5" x14ac:dyDescent="0.35">
      <c r="A262" s="52">
        <v>26</v>
      </c>
      <c r="B262" s="53">
        <v>1.4279999999999999</v>
      </c>
      <c r="C262" s="53">
        <v>0.33800000000000002</v>
      </c>
      <c r="D262" s="53">
        <v>0.26400000000000001</v>
      </c>
      <c r="E262" s="53">
        <v>0.82599999999999996</v>
      </c>
    </row>
    <row r="263" spans="1:5" x14ac:dyDescent="0.35">
      <c r="A263" s="52">
        <v>26.1</v>
      </c>
      <c r="B263" s="53">
        <v>1.4370000000000001</v>
      </c>
      <c r="C263" s="53">
        <v>0.34</v>
      </c>
      <c r="D263" s="53">
        <v>0.26600000000000001</v>
      </c>
      <c r="E263" s="53">
        <v>0.83099999999999996</v>
      </c>
    </row>
    <row r="264" spans="1:5" x14ac:dyDescent="0.35">
      <c r="A264" s="52">
        <v>26.2</v>
      </c>
      <c r="B264" s="53">
        <v>1.4450000000000001</v>
      </c>
      <c r="C264" s="53">
        <v>0.34200000000000003</v>
      </c>
      <c r="D264" s="53">
        <v>0.26800000000000002</v>
      </c>
      <c r="E264" s="53">
        <v>0.83599999999999997</v>
      </c>
    </row>
    <row r="265" spans="1:5" x14ac:dyDescent="0.35">
      <c r="A265" s="52">
        <v>26.3</v>
      </c>
      <c r="B265" s="53">
        <v>1.4530000000000001</v>
      </c>
      <c r="C265" s="53">
        <v>0.34399999999999997</v>
      </c>
      <c r="D265" s="53">
        <v>0.26900000000000002</v>
      </c>
      <c r="E265" s="53">
        <v>0.84</v>
      </c>
    </row>
    <row r="266" spans="1:5" x14ac:dyDescent="0.35">
      <c r="A266" s="52">
        <v>26.4</v>
      </c>
      <c r="B266" s="53">
        <v>1.462</v>
      </c>
      <c r="C266" s="53">
        <v>0.34599999999999997</v>
      </c>
      <c r="D266" s="53">
        <v>0.27100000000000002</v>
      </c>
      <c r="E266" s="53">
        <v>0.84499999999999997</v>
      </c>
    </row>
    <row r="267" spans="1:5" x14ac:dyDescent="0.35">
      <c r="A267" s="52">
        <v>26.5</v>
      </c>
      <c r="B267" s="53">
        <v>1.47</v>
      </c>
      <c r="C267" s="53">
        <v>0.34799999999999998</v>
      </c>
      <c r="D267" s="53">
        <v>0.27300000000000002</v>
      </c>
      <c r="E267" s="53">
        <v>0.85</v>
      </c>
    </row>
    <row r="268" spans="1:5" x14ac:dyDescent="0.35">
      <c r="A268" s="52">
        <v>26.6</v>
      </c>
      <c r="B268" s="53">
        <v>1.4790000000000001</v>
      </c>
      <c r="C268" s="53">
        <v>0.35</v>
      </c>
      <c r="D268" s="53">
        <v>0.27400000000000002</v>
      </c>
      <c r="E268" s="53">
        <v>0.85499999999999998</v>
      </c>
    </row>
    <row r="269" spans="1:5" x14ac:dyDescent="0.35">
      <c r="A269" s="52">
        <v>26.7</v>
      </c>
      <c r="B269" s="53">
        <v>1.4870000000000001</v>
      </c>
      <c r="C269" s="53">
        <v>0.35199999999999998</v>
      </c>
      <c r="D269" s="53">
        <v>0.27600000000000002</v>
      </c>
      <c r="E269" s="53">
        <v>0.86</v>
      </c>
    </row>
    <row r="270" spans="1:5" x14ac:dyDescent="0.35">
      <c r="A270" s="52">
        <v>26.8</v>
      </c>
      <c r="B270" s="53">
        <v>1.496</v>
      </c>
      <c r="C270" s="53">
        <v>0.35399999999999998</v>
      </c>
      <c r="D270" s="53">
        <v>0.27800000000000002</v>
      </c>
      <c r="E270" s="53">
        <v>0.86399999999999999</v>
      </c>
    </row>
    <row r="271" spans="1:5" x14ac:dyDescent="0.35">
      <c r="A271" s="52">
        <v>26.9</v>
      </c>
      <c r="B271" s="53">
        <v>1.504</v>
      </c>
      <c r="C271" s="53">
        <v>0.35599999999999998</v>
      </c>
      <c r="D271" s="53">
        <v>0.27900000000000003</v>
      </c>
      <c r="E271" s="53">
        <v>0.86899999999999999</v>
      </c>
    </row>
    <row r="272" spans="1:5" x14ac:dyDescent="0.35">
      <c r="A272" s="52">
        <v>27</v>
      </c>
      <c r="B272" s="53">
        <v>1.5129999999999999</v>
      </c>
      <c r="C272" s="53">
        <v>0.35799999999999998</v>
      </c>
      <c r="D272" s="53">
        <v>0.28100000000000003</v>
      </c>
      <c r="E272" s="53">
        <v>0.874</v>
      </c>
    </row>
    <row r="273" spans="1:5" x14ac:dyDescent="0.35">
      <c r="A273" s="52">
        <v>27.1</v>
      </c>
      <c r="B273" s="53">
        <v>1.522</v>
      </c>
      <c r="C273" s="53">
        <v>0.36</v>
      </c>
      <c r="D273" s="53">
        <v>0.28299999999999997</v>
      </c>
      <c r="E273" s="53">
        <v>0.879</v>
      </c>
    </row>
    <row r="274" spans="1:5" x14ac:dyDescent="0.35">
      <c r="A274" s="52">
        <v>27.2</v>
      </c>
      <c r="B274" s="53">
        <v>1.53</v>
      </c>
      <c r="C274" s="53">
        <v>0.36199999999999999</v>
      </c>
      <c r="D274" s="53">
        <v>0.28499999999999998</v>
      </c>
      <c r="E274" s="53">
        <v>0.88400000000000001</v>
      </c>
    </row>
    <row r="275" spans="1:5" x14ac:dyDescent="0.35">
      <c r="A275" s="52">
        <v>27.3</v>
      </c>
      <c r="B275" s="53">
        <v>1.5389999999999999</v>
      </c>
      <c r="C275" s="53">
        <v>0.36399999999999999</v>
      </c>
      <c r="D275" s="53">
        <v>0.28599999999999998</v>
      </c>
      <c r="E275" s="53">
        <v>0.88900000000000001</v>
      </c>
    </row>
    <row r="276" spans="1:5" x14ac:dyDescent="0.35">
      <c r="A276" s="52">
        <v>27.4</v>
      </c>
      <c r="B276" s="53">
        <v>1.548</v>
      </c>
      <c r="C276" s="53">
        <v>0.36599999999999999</v>
      </c>
      <c r="D276" s="53">
        <v>0.28799999999999998</v>
      </c>
      <c r="E276" s="53">
        <v>0.89400000000000002</v>
      </c>
    </row>
    <row r="277" spans="1:5" x14ac:dyDescent="0.35">
      <c r="A277" s="52">
        <v>27.5</v>
      </c>
      <c r="B277" s="53">
        <v>1.556</v>
      </c>
      <c r="C277" s="53">
        <v>0.36799999999999999</v>
      </c>
      <c r="D277" s="53">
        <v>0.28999999999999998</v>
      </c>
      <c r="E277" s="53">
        <v>0.89900000000000002</v>
      </c>
    </row>
    <row r="278" spans="1:5" x14ac:dyDescent="0.35">
      <c r="A278" s="52">
        <v>27.6</v>
      </c>
      <c r="B278" s="53">
        <v>1.5649999999999999</v>
      </c>
      <c r="C278" s="53">
        <v>0.37</v>
      </c>
      <c r="D278" s="53">
        <v>0.29099999999999998</v>
      </c>
      <c r="E278" s="53">
        <v>0.90400000000000003</v>
      </c>
    </row>
    <row r="279" spans="1:5" x14ac:dyDescent="0.35">
      <c r="A279" s="52">
        <v>27.7</v>
      </c>
      <c r="B279" s="53">
        <v>1.5740000000000001</v>
      </c>
      <c r="C279" s="53">
        <v>0.372</v>
      </c>
      <c r="D279" s="53">
        <v>0.29299999999999998</v>
      </c>
      <c r="E279" s="53">
        <v>0.90900000000000003</v>
      </c>
    </row>
    <row r="280" spans="1:5" x14ac:dyDescent="0.35">
      <c r="A280" s="52">
        <v>27.8</v>
      </c>
      <c r="B280" s="53">
        <v>1.583</v>
      </c>
      <c r="C280" s="53">
        <v>0.374</v>
      </c>
      <c r="D280" s="53">
        <v>0.29499999999999998</v>
      </c>
      <c r="E280" s="53">
        <v>0.91400000000000003</v>
      </c>
    </row>
    <row r="281" spans="1:5" x14ac:dyDescent="0.35">
      <c r="A281" s="52">
        <v>27.9</v>
      </c>
      <c r="B281" s="53">
        <v>1.5920000000000001</v>
      </c>
      <c r="C281" s="53">
        <v>0.376</v>
      </c>
      <c r="D281" s="53">
        <v>0.29699999999999999</v>
      </c>
      <c r="E281" s="53">
        <v>0.91900000000000004</v>
      </c>
    </row>
    <row r="282" spans="1:5" x14ac:dyDescent="0.35">
      <c r="A282" s="52">
        <v>28</v>
      </c>
      <c r="B282" s="53">
        <v>1.6</v>
      </c>
      <c r="C282" s="53">
        <v>0.378</v>
      </c>
      <c r="D282" s="53">
        <v>0.29799999999999999</v>
      </c>
      <c r="E282" s="53">
        <v>0.92400000000000004</v>
      </c>
    </row>
    <row r="283" spans="1:5" x14ac:dyDescent="0.35">
      <c r="A283" s="52">
        <v>28.1</v>
      </c>
      <c r="B283" s="53">
        <v>1.609</v>
      </c>
      <c r="C283" s="53">
        <v>0.38</v>
      </c>
      <c r="D283" s="53">
        <v>0.3</v>
      </c>
      <c r="E283" s="53">
        <v>0.92900000000000005</v>
      </c>
    </row>
    <row r="284" spans="1:5" x14ac:dyDescent="0.35">
      <c r="A284" s="52">
        <v>28.2</v>
      </c>
      <c r="B284" s="53">
        <v>1.6180000000000001</v>
      </c>
      <c r="C284" s="53">
        <v>0.38300000000000001</v>
      </c>
      <c r="D284" s="53">
        <v>0.30199999999999999</v>
      </c>
      <c r="E284" s="53">
        <v>0.93400000000000005</v>
      </c>
    </row>
    <row r="285" spans="1:5" x14ac:dyDescent="0.35">
      <c r="A285" s="52">
        <v>28.3</v>
      </c>
      <c r="B285" s="53">
        <v>1.627</v>
      </c>
      <c r="C285" s="53">
        <v>0.38500000000000001</v>
      </c>
      <c r="D285" s="53">
        <v>0.30399999999999999</v>
      </c>
      <c r="E285" s="53">
        <v>0.93899999999999995</v>
      </c>
    </row>
    <row r="286" spans="1:5" x14ac:dyDescent="0.35">
      <c r="A286" s="52">
        <v>28.4</v>
      </c>
      <c r="B286" s="53">
        <v>1.6359999999999999</v>
      </c>
      <c r="C286" s="53">
        <v>0.38700000000000001</v>
      </c>
      <c r="D286" s="53">
        <v>0.30499999999999999</v>
      </c>
      <c r="E286" s="53">
        <v>0.94399999999999995</v>
      </c>
    </row>
    <row r="287" spans="1:5" x14ac:dyDescent="0.35">
      <c r="A287" s="52">
        <v>28.5</v>
      </c>
      <c r="B287" s="53">
        <v>1.645</v>
      </c>
      <c r="C287" s="53">
        <v>0.38900000000000001</v>
      </c>
      <c r="D287" s="53">
        <v>0.307</v>
      </c>
      <c r="E287" s="53">
        <v>0.94899999999999995</v>
      </c>
    </row>
    <row r="288" spans="1:5" x14ac:dyDescent="0.35">
      <c r="A288" s="52">
        <v>28.6</v>
      </c>
      <c r="B288" s="53">
        <v>1.6539999999999999</v>
      </c>
      <c r="C288" s="53">
        <v>0.39100000000000001</v>
      </c>
      <c r="D288" s="53">
        <v>0.309</v>
      </c>
      <c r="E288" s="53">
        <v>0.95399999999999996</v>
      </c>
    </row>
    <row r="289" spans="1:5" x14ac:dyDescent="0.35">
      <c r="A289" s="52">
        <v>28.7</v>
      </c>
      <c r="B289" s="53">
        <v>1.663</v>
      </c>
      <c r="C289" s="53">
        <v>0.39300000000000002</v>
      </c>
      <c r="D289" s="53">
        <v>0.311</v>
      </c>
      <c r="E289" s="53">
        <v>0.95899999999999996</v>
      </c>
    </row>
    <row r="290" spans="1:5" x14ac:dyDescent="0.35">
      <c r="A290" s="52">
        <v>28.8</v>
      </c>
      <c r="B290" s="53">
        <v>1.6719999999999999</v>
      </c>
      <c r="C290" s="53">
        <v>0.39500000000000002</v>
      </c>
      <c r="D290" s="53">
        <v>0.313</v>
      </c>
      <c r="E290" s="53">
        <v>0.96399999999999997</v>
      </c>
    </row>
    <row r="291" spans="1:5" x14ac:dyDescent="0.35">
      <c r="A291" s="52">
        <v>28.9</v>
      </c>
      <c r="B291" s="53">
        <v>1.681</v>
      </c>
      <c r="C291" s="53">
        <v>0.39700000000000002</v>
      </c>
      <c r="D291" s="53">
        <v>0.314</v>
      </c>
      <c r="E291" s="53">
        <v>0.96899999999999997</v>
      </c>
    </row>
    <row r="292" spans="1:5" x14ac:dyDescent="0.35">
      <c r="A292" s="52">
        <v>29</v>
      </c>
      <c r="B292" s="53">
        <v>1.69</v>
      </c>
      <c r="C292" s="53">
        <v>0.4</v>
      </c>
      <c r="D292" s="53">
        <v>0.316</v>
      </c>
      <c r="E292" s="53">
        <v>0.97399999999999998</v>
      </c>
    </row>
    <row r="293" spans="1:5" x14ac:dyDescent="0.35">
      <c r="A293" s="52">
        <v>29.1</v>
      </c>
      <c r="B293" s="53">
        <v>1.6990000000000001</v>
      </c>
      <c r="C293" s="53">
        <v>0.40200000000000002</v>
      </c>
      <c r="D293" s="53">
        <v>0.318</v>
      </c>
      <c r="E293" s="53">
        <v>0.98</v>
      </c>
    </row>
    <row r="294" spans="1:5" x14ac:dyDescent="0.35">
      <c r="A294" s="52">
        <v>29.2</v>
      </c>
      <c r="B294" s="53">
        <v>1.708</v>
      </c>
      <c r="C294" s="53">
        <v>0.40400000000000003</v>
      </c>
      <c r="D294" s="53">
        <v>0.32</v>
      </c>
      <c r="E294" s="53">
        <v>0.98499999999999999</v>
      </c>
    </row>
    <row r="295" spans="1:5" x14ac:dyDescent="0.35">
      <c r="A295" s="52">
        <v>29.3</v>
      </c>
      <c r="B295" s="53">
        <v>1.718</v>
      </c>
      <c r="C295" s="53">
        <v>0.40600000000000003</v>
      </c>
      <c r="D295" s="53">
        <v>0.32200000000000001</v>
      </c>
      <c r="E295" s="53">
        <v>0.99</v>
      </c>
    </row>
    <row r="296" spans="1:5" x14ac:dyDescent="0.35">
      <c r="A296" s="52">
        <v>29.4</v>
      </c>
      <c r="B296" s="53">
        <v>1.7270000000000001</v>
      </c>
      <c r="C296" s="53">
        <v>0.40799999999999997</v>
      </c>
      <c r="D296" s="53">
        <v>0.32300000000000001</v>
      </c>
      <c r="E296" s="53">
        <v>0.995</v>
      </c>
    </row>
    <row r="297" spans="1:5" x14ac:dyDescent="0.35">
      <c r="A297" s="52">
        <v>29.5</v>
      </c>
      <c r="B297" s="53">
        <v>1.736</v>
      </c>
      <c r="C297" s="53">
        <v>0.41</v>
      </c>
      <c r="D297" s="53">
        <v>0.32500000000000001</v>
      </c>
      <c r="E297" s="53">
        <v>1</v>
      </c>
    </row>
    <row r="298" spans="1:5" x14ac:dyDescent="0.35">
      <c r="A298" s="52">
        <v>29.6</v>
      </c>
      <c r="B298" s="53">
        <v>1.7450000000000001</v>
      </c>
      <c r="C298" s="53">
        <v>0.41299999999999998</v>
      </c>
      <c r="D298" s="53">
        <v>0.32700000000000001</v>
      </c>
      <c r="E298" s="53">
        <v>1.006</v>
      </c>
    </row>
    <row r="299" spans="1:5" x14ac:dyDescent="0.35">
      <c r="A299" s="52">
        <v>29.7</v>
      </c>
      <c r="B299" s="53">
        <v>1.754</v>
      </c>
      <c r="C299" s="53">
        <v>0.41499999999999998</v>
      </c>
      <c r="D299" s="53">
        <v>0.32900000000000001</v>
      </c>
      <c r="E299" s="53">
        <v>1.0109999999999999</v>
      </c>
    </row>
    <row r="300" spans="1:5" x14ac:dyDescent="0.35">
      <c r="A300" s="52">
        <v>29.8</v>
      </c>
      <c r="B300" s="53">
        <v>1.764</v>
      </c>
      <c r="C300" s="53">
        <v>0.41699999999999998</v>
      </c>
      <c r="D300" s="53">
        <v>0.33100000000000002</v>
      </c>
      <c r="E300" s="53">
        <v>1.016</v>
      </c>
    </row>
    <row r="301" spans="1:5" x14ac:dyDescent="0.35">
      <c r="A301" s="52">
        <v>29.9</v>
      </c>
      <c r="B301" s="53">
        <v>1.7729999999999999</v>
      </c>
      <c r="C301" s="53">
        <v>0.41899999999999998</v>
      </c>
      <c r="D301" s="53">
        <v>0.33200000000000002</v>
      </c>
      <c r="E301" s="53">
        <v>1.0209999999999999</v>
      </c>
    </row>
    <row r="302" spans="1:5" x14ac:dyDescent="0.35">
      <c r="A302" s="52">
        <v>30</v>
      </c>
      <c r="B302" s="53">
        <v>1.782</v>
      </c>
      <c r="C302" s="53">
        <v>0.42099999999999999</v>
      </c>
      <c r="D302" s="53">
        <v>0.33400000000000002</v>
      </c>
      <c r="E302" s="53">
        <v>1.026</v>
      </c>
    </row>
    <row r="303" spans="1:5" x14ac:dyDescent="0.35">
      <c r="A303" s="52">
        <v>30.1</v>
      </c>
      <c r="B303" s="53">
        <v>1.792</v>
      </c>
      <c r="C303" s="53">
        <v>0.42399999999999999</v>
      </c>
      <c r="D303" s="53">
        <v>0.33600000000000002</v>
      </c>
      <c r="E303" s="53">
        <v>1.032</v>
      </c>
    </row>
    <row r="304" spans="1:5" x14ac:dyDescent="0.35">
      <c r="A304" s="52">
        <v>30.2</v>
      </c>
      <c r="B304" s="53">
        <v>1.8009999999999999</v>
      </c>
      <c r="C304" s="53">
        <v>0.42599999999999999</v>
      </c>
      <c r="D304" s="53">
        <v>0.33800000000000002</v>
      </c>
      <c r="E304" s="53">
        <v>1.0369999999999999</v>
      </c>
    </row>
    <row r="305" spans="1:5" x14ac:dyDescent="0.35">
      <c r="A305" s="52">
        <v>30.3</v>
      </c>
      <c r="B305" s="53">
        <v>1.81</v>
      </c>
      <c r="C305" s="53">
        <v>0.42799999999999999</v>
      </c>
      <c r="D305" s="53">
        <v>0.34</v>
      </c>
      <c r="E305" s="53">
        <v>1.042</v>
      </c>
    </row>
    <row r="306" spans="1:5" x14ac:dyDescent="0.35">
      <c r="A306" s="52">
        <v>30.4</v>
      </c>
      <c r="B306" s="53">
        <v>1.82</v>
      </c>
      <c r="C306" s="53">
        <v>0.43</v>
      </c>
      <c r="D306" s="53">
        <v>0.34200000000000003</v>
      </c>
      <c r="E306" s="53">
        <v>1.048</v>
      </c>
    </row>
    <row r="307" spans="1:5" x14ac:dyDescent="0.35">
      <c r="A307" s="52">
        <v>30.5</v>
      </c>
      <c r="B307" s="53">
        <v>1.829</v>
      </c>
      <c r="C307" s="53">
        <v>0.433</v>
      </c>
      <c r="D307" s="53">
        <v>0.34399999999999997</v>
      </c>
      <c r="E307" s="53">
        <v>1.0529999999999999</v>
      </c>
    </row>
    <row r="308" spans="1:5" x14ac:dyDescent="0.35">
      <c r="A308" s="52">
        <v>30.6</v>
      </c>
      <c r="B308" s="53">
        <v>1.839</v>
      </c>
      <c r="C308" s="53">
        <v>0.435</v>
      </c>
      <c r="D308" s="53">
        <v>0.34499999999999997</v>
      </c>
      <c r="E308" s="53">
        <v>1.0580000000000001</v>
      </c>
    </row>
    <row r="309" spans="1:5" x14ac:dyDescent="0.35">
      <c r="A309" s="52">
        <v>30.7</v>
      </c>
      <c r="B309" s="53">
        <v>1.8480000000000001</v>
      </c>
      <c r="C309" s="53">
        <v>0.437</v>
      </c>
      <c r="D309" s="53">
        <v>0.34699999999999998</v>
      </c>
      <c r="E309" s="53">
        <v>1.0640000000000001</v>
      </c>
    </row>
    <row r="310" spans="1:5" x14ac:dyDescent="0.35">
      <c r="A310" s="52">
        <v>30.8</v>
      </c>
      <c r="B310" s="53">
        <v>1.8580000000000001</v>
      </c>
      <c r="C310" s="53">
        <v>0.439</v>
      </c>
      <c r="D310" s="53">
        <v>0.34899999999999998</v>
      </c>
      <c r="E310" s="53">
        <v>1.069</v>
      </c>
    </row>
    <row r="311" spans="1:5" x14ac:dyDescent="0.35">
      <c r="A311" s="52">
        <v>30.9</v>
      </c>
      <c r="B311" s="53">
        <v>1.867</v>
      </c>
      <c r="C311" s="53">
        <v>0.442</v>
      </c>
      <c r="D311" s="53">
        <v>0.35099999999999998</v>
      </c>
      <c r="E311" s="53">
        <v>1.0740000000000001</v>
      </c>
    </row>
    <row r="312" spans="1:5" x14ac:dyDescent="0.35">
      <c r="A312" s="52">
        <v>31</v>
      </c>
      <c r="B312" s="53">
        <v>1.877</v>
      </c>
      <c r="C312" s="53">
        <v>0.44400000000000001</v>
      </c>
      <c r="D312" s="53">
        <v>0.35299999999999998</v>
      </c>
      <c r="E312" s="53">
        <v>1.08</v>
      </c>
    </row>
    <row r="313" spans="1:5" x14ac:dyDescent="0.35">
      <c r="A313" s="52">
        <v>31.1</v>
      </c>
      <c r="B313" s="53">
        <v>1.8859999999999999</v>
      </c>
      <c r="C313" s="53">
        <v>0.44600000000000001</v>
      </c>
      <c r="D313" s="53">
        <v>0.35499999999999998</v>
      </c>
      <c r="E313" s="53">
        <v>1.085</v>
      </c>
    </row>
    <row r="314" spans="1:5" x14ac:dyDescent="0.35">
      <c r="A314" s="52">
        <v>31.2</v>
      </c>
      <c r="B314" s="53">
        <v>1.8959999999999999</v>
      </c>
      <c r="C314" s="53">
        <v>0.44800000000000001</v>
      </c>
      <c r="D314" s="53">
        <v>0.35699999999999998</v>
      </c>
      <c r="E314" s="53">
        <v>1.091</v>
      </c>
    </row>
    <row r="315" spans="1:5" x14ac:dyDescent="0.35">
      <c r="A315" s="52">
        <v>31.3</v>
      </c>
      <c r="B315" s="53">
        <v>1.905</v>
      </c>
      <c r="C315" s="53">
        <v>0.45100000000000001</v>
      </c>
      <c r="D315" s="53">
        <v>0.35899999999999999</v>
      </c>
      <c r="E315" s="53">
        <v>1.0960000000000001</v>
      </c>
    </row>
    <row r="316" spans="1:5" x14ac:dyDescent="0.35">
      <c r="A316" s="52">
        <v>31.4</v>
      </c>
      <c r="B316" s="53">
        <v>1.915</v>
      </c>
      <c r="C316" s="53">
        <v>0.45300000000000001</v>
      </c>
      <c r="D316" s="53">
        <v>0.36099999999999999</v>
      </c>
      <c r="E316" s="53">
        <v>1.101</v>
      </c>
    </row>
    <row r="317" spans="1:5" x14ac:dyDescent="0.35">
      <c r="A317" s="52">
        <v>31.5</v>
      </c>
      <c r="B317" s="53">
        <v>1.925</v>
      </c>
      <c r="C317" s="53">
        <v>0.45500000000000002</v>
      </c>
      <c r="D317" s="53">
        <v>0.36299999999999999</v>
      </c>
      <c r="E317" s="53">
        <v>1.107</v>
      </c>
    </row>
    <row r="318" spans="1:5" x14ac:dyDescent="0.35">
      <c r="A318" s="52">
        <v>31.6</v>
      </c>
      <c r="B318" s="53">
        <v>1.9339999999999999</v>
      </c>
      <c r="C318" s="53">
        <v>0.45800000000000002</v>
      </c>
      <c r="D318" s="53">
        <v>0.36399999999999999</v>
      </c>
      <c r="E318" s="53">
        <v>1.1120000000000001</v>
      </c>
    </row>
    <row r="319" spans="1:5" x14ac:dyDescent="0.35">
      <c r="A319" s="52">
        <v>31.7</v>
      </c>
      <c r="B319" s="53">
        <v>1.944</v>
      </c>
      <c r="C319" s="53">
        <v>0.46</v>
      </c>
      <c r="D319" s="53">
        <v>0.36599999999999999</v>
      </c>
      <c r="E319" s="53">
        <v>1.1180000000000001</v>
      </c>
    </row>
    <row r="320" spans="1:5" x14ac:dyDescent="0.35">
      <c r="A320" s="52">
        <v>31.8</v>
      </c>
      <c r="B320" s="53">
        <v>1.954</v>
      </c>
      <c r="C320" s="53">
        <v>0.46200000000000002</v>
      </c>
      <c r="D320" s="53">
        <v>0.36799999999999999</v>
      </c>
      <c r="E320" s="53">
        <v>1.123</v>
      </c>
    </row>
    <row r="321" spans="1:9" x14ac:dyDescent="0.35">
      <c r="A321" s="52">
        <v>31.9</v>
      </c>
      <c r="B321" s="53">
        <v>1.9630000000000001</v>
      </c>
      <c r="C321" s="53">
        <v>0.46500000000000002</v>
      </c>
      <c r="D321" s="53">
        <v>0.37</v>
      </c>
      <c r="E321" s="53">
        <v>1.129</v>
      </c>
    </row>
    <row r="322" spans="1:9" x14ac:dyDescent="0.35">
      <c r="A322" s="52">
        <v>32</v>
      </c>
      <c r="B322" s="53">
        <v>1.9730000000000001</v>
      </c>
      <c r="C322" s="53">
        <v>0.46700000000000003</v>
      </c>
      <c r="D322" s="53">
        <v>0.372</v>
      </c>
      <c r="E322" s="53">
        <v>1.1339999999999999</v>
      </c>
    </row>
    <row r="323" spans="1:9" x14ac:dyDescent="0.35">
      <c r="A323" s="52">
        <v>32.1</v>
      </c>
      <c r="B323" s="53">
        <v>1.9830000000000001</v>
      </c>
      <c r="C323" s="53">
        <v>0.46899999999999997</v>
      </c>
      <c r="D323" s="53">
        <v>0.374</v>
      </c>
      <c r="E323" s="53">
        <v>1.1399999999999999</v>
      </c>
    </row>
    <row r="324" spans="1:9" x14ac:dyDescent="0.35">
      <c r="A324" s="52">
        <v>32.200000000000003</v>
      </c>
      <c r="B324" s="53">
        <v>1.9930000000000001</v>
      </c>
      <c r="C324" s="53">
        <v>0.47199999999999998</v>
      </c>
      <c r="D324" s="53">
        <v>0.376</v>
      </c>
      <c r="E324" s="53">
        <v>1.145</v>
      </c>
    </row>
    <row r="325" spans="1:9" x14ac:dyDescent="0.35">
      <c r="A325" s="52">
        <v>32.299999999999997</v>
      </c>
      <c r="B325" s="53">
        <v>2.0030000000000001</v>
      </c>
      <c r="C325" s="53">
        <v>0.47399999999999998</v>
      </c>
      <c r="D325" s="53">
        <v>0.378</v>
      </c>
      <c r="E325" s="53">
        <v>1.151</v>
      </c>
    </row>
    <row r="326" spans="1:9" x14ac:dyDescent="0.35">
      <c r="A326" s="52">
        <v>32.4</v>
      </c>
      <c r="B326" s="53">
        <v>2.0129999999999999</v>
      </c>
      <c r="C326" s="53">
        <v>0.47599999999999998</v>
      </c>
      <c r="D326" s="53">
        <v>0.38</v>
      </c>
      <c r="E326" s="53">
        <v>1.1559999999999999</v>
      </c>
    </row>
    <row r="327" spans="1:9" x14ac:dyDescent="0.35">
      <c r="A327" s="52">
        <v>32.5</v>
      </c>
      <c r="B327" s="53">
        <v>2.0219999999999998</v>
      </c>
      <c r="C327" s="53">
        <v>0.47899999999999998</v>
      </c>
      <c r="D327" s="53">
        <v>0.38200000000000001</v>
      </c>
      <c r="E327" s="53">
        <v>1.1619999999999999</v>
      </c>
    </row>
    <row r="328" spans="1:9" x14ac:dyDescent="0.35">
      <c r="A328" s="52">
        <v>32.6</v>
      </c>
      <c r="B328" s="53">
        <v>2.032</v>
      </c>
      <c r="C328" s="53">
        <v>0.48099999999999998</v>
      </c>
      <c r="D328" s="53">
        <v>0.38400000000000001</v>
      </c>
      <c r="E328" s="53">
        <v>1.167</v>
      </c>
    </row>
    <row r="329" spans="1:9" x14ac:dyDescent="0.35">
      <c r="A329" s="52">
        <v>32.700000000000003</v>
      </c>
      <c r="B329" s="53">
        <v>2.0419999999999998</v>
      </c>
      <c r="C329" s="53">
        <v>0.48299999999999998</v>
      </c>
      <c r="D329" s="53">
        <v>0.38600000000000001</v>
      </c>
      <c r="E329" s="53">
        <v>1.173</v>
      </c>
      <c r="H329" s="53"/>
    </row>
    <row r="330" spans="1:9" x14ac:dyDescent="0.35">
      <c r="A330" s="52">
        <v>32.799999999999997</v>
      </c>
      <c r="B330" s="53">
        <v>2.052</v>
      </c>
      <c r="C330" s="53">
        <v>0.48599999999999999</v>
      </c>
      <c r="D330" s="53">
        <v>0.38800000000000001</v>
      </c>
      <c r="E330" s="53">
        <v>1.179</v>
      </c>
      <c r="I330" s="56"/>
    </row>
    <row r="331" spans="1:9" x14ac:dyDescent="0.35">
      <c r="A331" s="52">
        <v>32.9</v>
      </c>
      <c r="B331" s="53">
        <v>2.0619999999999998</v>
      </c>
      <c r="C331" s="53">
        <v>0.48799999999999999</v>
      </c>
      <c r="D331" s="53">
        <v>0.39</v>
      </c>
      <c r="E331" s="53">
        <v>1.1839999999999999</v>
      </c>
    </row>
    <row r="332" spans="1:9" x14ac:dyDescent="0.35">
      <c r="A332" s="52">
        <v>33</v>
      </c>
      <c r="B332" s="53">
        <v>2.0720000000000001</v>
      </c>
      <c r="C332" s="53">
        <v>0.49</v>
      </c>
      <c r="D332" s="53">
        <v>0.39200000000000002</v>
      </c>
      <c r="E332" s="53">
        <v>1.19</v>
      </c>
    </row>
    <row r="333" spans="1:9" x14ac:dyDescent="0.35">
      <c r="A333" s="52">
        <v>33.1</v>
      </c>
      <c r="B333" s="53">
        <v>2.0819999999999999</v>
      </c>
      <c r="C333" s="53">
        <v>0.49299999999999999</v>
      </c>
      <c r="D333" s="53">
        <v>0.39400000000000002</v>
      </c>
      <c r="E333" s="53">
        <v>1.1950000000000001</v>
      </c>
    </row>
    <row r="334" spans="1:9" x14ac:dyDescent="0.35">
      <c r="A334" s="52">
        <v>33.200000000000003</v>
      </c>
      <c r="B334" s="53">
        <v>2.0920000000000001</v>
      </c>
      <c r="C334" s="53">
        <v>0.495</v>
      </c>
      <c r="D334" s="53">
        <v>0.39600000000000002</v>
      </c>
      <c r="E334" s="53">
        <v>1.2010000000000001</v>
      </c>
    </row>
    <row r="335" spans="1:9" x14ac:dyDescent="0.35">
      <c r="A335" s="52">
        <v>33.299999999999997</v>
      </c>
      <c r="B335" s="53">
        <v>2.1019999999999999</v>
      </c>
      <c r="C335" s="53">
        <v>0.498</v>
      </c>
      <c r="D335" s="53">
        <v>0.39800000000000002</v>
      </c>
      <c r="E335" s="53">
        <v>1.2070000000000001</v>
      </c>
    </row>
    <row r="336" spans="1:9" x14ac:dyDescent="0.35">
      <c r="A336" s="52">
        <v>33.4</v>
      </c>
      <c r="B336" s="53">
        <v>2.1120000000000001</v>
      </c>
      <c r="C336" s="53">
        <v>0.5</v>
      </c>
      <c r="D336" s="53">
        <v>0.4</v>
      </c>
      <c r="E336" s="53">
        <v>1.212</v>
      </c>
    </row>
    <row r="337" spans="1:10" x14ac:dyDescent="0.35">
      <c r="A337" s="52">
        <v>33.5</v>
      </c>
      <c r="B337" s="53">
        <v>2.1219999999999999</v>
      </c>
      <c r="C337" s="53">
        <v>0.502</v>
      </c>
      <c r="D337" s="53">
        <v>0.40200000000000002</v>
      </c>
      <c r="E337" s="53">
        <v>1.218</v>
      </c>
    </row>
    <row r="338" spans="1:10" x14ac:dyDescent="0.35">
      <c r="A338" s="52">
        <v>33.6</v>
      </c>
      <c r="B338" s="53">
        <v>2.1320000000000001</v>
      </c>
      <c r="C338" s="53">
        <v>0.505</v>
      </c>
      <c r="D338" s="53">
        <v>0.40400000000000003</v>
      </c>
      <c r="E338" s="53">
        <v>1.224</v>
      </c>
    </row>
    <row r="339" spans="1:10" x14ac:dyDescent="0.35">
      <c r="A339" s="52">
        <v>33.700000000000003</v>
      </c>
      <c r="B339" s="53">
        <v>2.1429999999999998</v>
      </c>
      <c r="C339" s="53">
        <v>0.50700000000000001</v>
      </c>
      <c r="D339" s="53">
        <v>0.40600000000000003</v>
      </c>
      <c r="E339" s="53">
        <v>1.2290000000000001</v>
      </c>
    </row>
    <row r="340" spans="1:10" x14ac:dyDescent="0.35">
      <c r="A340" s="52">
        <v>33.799999999999997</v>
      </c>
      <c r="B340" s="53">
        <v>2.153</v>
      </c>
      <c r="C340" s="53">
        <v>0.51</v>
      </c>
      <c r="D340" s="53">
        <v>0.40799999999999997</v>
      </c>
      <c r="E340" s="53">
        <v>1.2350000000000001</v>
      </c>
    </row>
    <row r="341" spans="1:10" x14ac:dyDescent="0.35">
      <c r="A341" s="52">
        <v>33.9</v>
      </c>
      <c r="B341" s="53">
        <v>2.1629999999999998</v>
      </c>
      <c r="C341" s="53">
        <v>0.51200000000000001</v>
      </c>
      <c r="D341" s="53">
        <v>0.41</v>
      </c>
      <c r="E341" s="53">
        <v>1.2410000000000001</v>
      </c>
    </row>
    <row r="342" spans="1:10" x14ac:dyDescent="0.35">
      <c r="A342" s="52">
        <v>34</v>
      </c>
      <c r="B342" s="53">
        <v>2.173</v>
      </c>
      <c r="C342" s="53">
        <v>0.51500000000000001</v>
      </c>
      <c r="D342" s="53">
        <v>0.41199999999999998</v>
      </c>
      <c r="E342" s="53">
        <v>1.2470000000000001</v>
      </c>
    </row>
    <row r="343" spans="1:10" x14ac:dyDescent="0.35">
      <c r="A343" s="52">
        <v>34.1</v>
      </c>
      <c r="B343" s="53">
        <v>2.1829999999999998</v>
      </c>
      <c r="C343" s="53">
        <v>0.51700000000000002</v>
      </c>
      <c r="D343" s="53">
        <v>0.41399999999999998</v>
      </c>
      <c r="E343" s="53">
        <v>1.252</v>
      </c>
    </row>
    <row r="344" spans="1:10" x14ac:dyDescent="0.35">
      <c r="A344" s="52">
        <v>34.200000000000003</v>
      </c>
      <c r="B344" s="53">
        <v>2.1930000000000001</v>
      </c>
      <c r="C344" s="53">
        <v>0.52</v>
      </c>
      <c r="D344" s="53">
        <v>0.41599999999999998</v>
      </c>
      <c r="E344" s="53">
        <v>1.258</v>
      </c>
    </row>
    <row r="345" spans="1:10" x14ac:dyDescent="0.35">
      <c r="A345" s="52">
        <v>34.299999999999997</v>
      </c>
      <c r="B345" s="53">
        <v>2.2040000000000002</v>
      </c>
      <c r="C345" s="53">
        <v>0.52200000000000002</v>
      </c>
      <c r="D345" s="53">
        <v>0.41799999999999998</v>
      </c>
      <c r="E345" s="53">
        <v>1.264</v>
      </c>
    </row>
    <row r="346" spans="1:10" x14ac:dyDescent="0.35">
      <c r="A346" s="52">
        <v>34.4</v>
      </c>
      <c r="B346" s="53">
        <v>2.214</v>
      </c>
      <c r="C346" s="53">
        <v>0.52400000000000002</v>
      </c>
      <c r="D346" s="53">
        <v>0.42</v>
      </c>
      <c r="E346" s="53">
        <v>1.27</v>
      </c>
    </row>
    <row r="347" spans="1:10" x14ac:dyDescent="0.35">
      <c r="A347" s="52">
        <v>34.5</v>
      </c>
      <c r="B347" s="53">
        <v>2.2240000000000002</v>
      </c>
      <c r="C347" s="53">
        <v>0.52700000000000002</v>
      </c>
      <c r="D347" s="53">
        <v>0.42199999999999999</v>
      </c>
      <c r="E347" s="53">
        <v>1.2749999999999999</v>
      </c>
    </row>
    <row r="348" spans="1:10" x14ac:dyDescent="0.35">
      <c r="A348" s="52">
        <v>34.6</v>
      </c>
      <c r="B348" s="53">
        <v>2.2349999999999999</v>
      </c>
      <c r="C348" s="53">
        <v>0.52900000000000003</v>
      </c>
      <c r="D348" s="53">
        <v>0.42399999999999999</v>
      </c>
      <c r="E348" s="53">
        <v>1.2809999999999999</v>
      </c>
    </row>
    <row r="349" spans="1:10" x14ac:dyDescent="0.35">
      <c r="A349" s="52">
        <v>34.700000000000003</v>
      </c>
      <c r="B349" s="53">
        <v>2.2450000000000001</v>
      </c>
      <c r="C349" s="53">
        <v>0.53200000000000003</v>
      </c>
      <c r="D349" s="53">
        <v>0.42599999999999999</v>
      </c>
      <c r="E349" s="53">
        <v>1.2869999999999999</v>
      </c>
    </row>
    <row r="350" spans="1:10" x14ac:dyDescent="0.35">
      <c r="A350" s="52">
        <v>34.799999999999997</v>
      </c>
      <c r="B350" s="53">
        <v>2.2549999999999999</v>
      </c>
      <c r="C350" s="53">
        <v>0.53400000000000003</v>
      </c>
      <c r="D350" s="53">
        <v>0.42799999999999999</v>
      </c>
      <c r="E350" s="53">
        <v>1.2929999999999999</v>
      </c>
      <c r="H350" s="53"/>
      <c r="J350" s="56"/>
    </row>
    <row r="351" spans="1:10" x14ac:dyDescent="0.35">
      <c r="A351" s="52">
        <v>34.9</v>
      </c>
      <c r="B351" s="53">
        <v>2.266</v>
      </c>
      <c r="C351" s="53">
        <v>0.53700000000000003</v>
      </c>
      <c r="D351" s="53">
        <v>0.43</v>
      </c>
      <c r="E351" s="53">
        <v>1.2989999999999999</v>
      </c>
    </row>
    <row r="352" spans="1:10" x14ac:dyDescent="0.35">
      <c r="A352" s="52">
        <v>35</v>
      </c>
      <c r="B352" s="53">
        <v>2.2759999999999998</v>
      </c>
      <c r="C352" s="53">
        <v>0.53900000000000003</v>
      </c>
      <c r="D352" s="53">
        <v>0.432</v>
      </c>
      <c r="E352" s="53">
        <v>1.304</v>
      </c>
      <c r="H352" s="53"/>
    </row>
    <row r="353" spans="1:5" x14ac:dyDescent="0.35">
      <c r="A353" s="52">
        <v>35.1</v>
      </c>
      <c r="B353" s="53">
        <v>2.2869999999999999</v>
      </c>
      <c r="C353" s="53">
        <v>0.54200000000000004</v>
      </c>
      <c r="D353" s="53">
        <v>0.434</v>
      </c>
      <c r="E353" s="53">
        <v>1.31</v>
      </c>
    </row>
    <row r="354" spans="1:5" x14ac:dyDescent="0.35">
      <c r="A354" s="52">
        <v>35.200000000000003</v>
      </c>
      <c r="B354" s="53">
        <v>2.2970000000000002</v>
      </c>
      <c r="C354" s="53">
        <v>0.54400000000000004</v>
      </c>
      <c r="D354" s="53">
        <v>0.437</v>
      </c>
      <c r="E354" s="53">
        <v>1.3160000000000001</v>
      </c>
    </row>
    <row r="355" spans="1:5" x14ac:dyDescent="0.35">
      <c r="A355" s="52">
        <v>35.299999999999997</v>
      </c>
      <c r="B355" s="53">
        <v>2.3069999999999999</v>
      </c>
      <c r="C355" s="53">
        <v>0.54700000000000004</v>
      </c>
      <c r="D355" s="53">
        <v>0.439</v>
      </c>
      <c r="E355" s="53">
        <v>1.3220000000000001</v>
      </c>
    </row>
    <row r="356" spans="1:5" x14ac:dyDescent="0.35">
      <c r="A356" s="52">
        <v>35.4</v>
      </c>
      <c r="B356" s="53">
        <v>2.3180000000000001</v>
      </c>
      <c r="C356" s="53">
        <v>0.54900000000000004</v>
      </c>
      <c r="D356" s="53">
        <v>0.441</v>
      </c>
      <c r="E356" s="53">
        <v>1.3280000000000001</v>
      </c>
    </row>
    <row r="357" spans="1:5" x14ac:dyDescent="0.35">
      <c r="A357" s="52">
        <v>35.5</v>
      </c>
      <c r="B357" s="53">
        <v>2.3279999999999998</v>
      </c>
      <c r="C357" s="53">
        <v>0.55200000000000005</v>
      </c>
      <c r="D357" s="53">
        <v>0.443</v>
      </c>
      <c r="E357" s="53">
        <v>1.3340000000000001</v>
      </c>
    </row>
    <row r="358" spans="1:5" x14ac:dyDescent="0.35">
      <c r="A358" s="52">
        <v>35.6</v>
      </c>
      <c r="B358" s="53">
        <v>2.339</v>
      </c>
      <c r="C358" s="53">
        <v>0.55400000000000005</v>
      </c>
      <c r="D358" s="53">
        <v>0.44500000000000001</v>
      </c>
      <c r="E358" s="53">
        <v>1.34</v>
      </c>
    </row>
    <row r="359" spans="1:5" x14ac:dyDescent="0.35">
      <c r="A359" s="52">
        <v>35.700000000000003</v>
      </c>
      <c r="B359" s="53">
        <v>2.35</v>
      </c>
      <c r="C359" s="53">
        <v>0.55700000000000005</v>
      </c>
      <c r="D359" s="53">
        <v>0.44700000000000001</v>
      </c>
      <c r="E359" s="53">
        <v>1.3460000000000001</v>
      </c>
    </row>
    <row r="360" spans="1:5" x14ac:dyDescent="0.35">
      <c r="A360" s="52">
        <v>35.799999999999997</v>
      </c>
      <c r="B360" s="53">
        <v>2.36</v>
      </c>
      <c r="C360" s="53">
        <v>0.55900000000000005</v>
      </c>
      <c r="D360" s="53">
        <v>0.44900000000000001</v>
      </c>
      <c r="E360" s="53">
        <v>1.351</v>
      </c>
    </row>
    <row r="361" spans="1:5" x14ac:dyDescent="0.35">
      <c r="A361" s="52">
        <v>35.9</v>
      </c>
      <c r="B361" s="53">
        <v>2.371</v>
      </c>
      <c r="C361" s="53">
        <v>0.56200000000000006</v>
      </c>
      <c r="D361" s="53">
        <v>0.45100000000000001</v>
      </c>
      <c r="E361" s="53">
        <v>1.357</v>
      </c>
    </row>
    <row r="362" spans="1:5" x14ac:dyDescent="0.35">
      <c r="A362" s="52">
        <v>36</v>
      </c>
      <c r="B362" s="53">
        <v>2.3809999999999998</v>
      </c>
      <c r="C362" s="53">
        <v>0.56499999999999995</v>
      </c>
      <c r="D362" s="53">
        <v>0.45300000000000001</v>
      </c>
      <c r="E362" s="53">
        <v>1.363</v>
      </c>
    </row>
    <row r="363" spans="1:5" x14ac:dyDescent="0.35">
      <c r="A363" s="52">
        <v>36.1</v>
      </c>
      <c r="B363" s="53">
        <v>2.3919999999999999</v>
      </c>
      <c r="C363" s="53">
        <v>0.56699999999999995</v>
      </c>
      <c r="D363" s="53">
        <v>0.45500000000000002</v>
      </c>
      <c r="E363" s="53">
        <v>1.369</v>
      </c>
    </row>
    <row r="364" spans="1:5" x14ac:dyDescent="0.35">
      <c r="A364" s="52">
        <v>36.200000000000003</v>
      </c>
      <c r="B364" s="53">
        <v>2.403</v>
      </c>
      <c r="C364" s="53">
        <v>0.56999999999999995</v>
      </c>
      <c r="D364" s="53">
        <v>0.45800000000000002</v>
      </c>
      <c r="E364" s="53">
        <v>1.375</v>
      </c>
    </row>
    <row r="365" spans="1:5" x14ac:dyDescent="0.35">
      <c r="A365" s="52">
        <v>36.299999999999997</v>
      </c>
      <c r="B365" s="53">
        <v>2.4129999999999998</v>
      </c>
      <c r="C365" s="53">
        <v>0.57199999999999995</v>
      </c>
      <c r="D365" s="53">
        <v>0.46</v>
      </c>
      <c r="E365" s="53">
        <v>1.381</v>
      </c>
    </row>
    <row r="366" spans="1:5" x14ac:dyDescent="0.35">
      <c r="A366" s="52">
        <v>36.4</v>
      </c>
      <c r="B366" s="53">
        <v>2.4239999999999999</v>
      </c>
      <c r="C366" s="53">
        <v>0.57499999999999996</v>
      </c>
      <c r="D366" s="53">
        <v>0.46200000000000002</v>
      </c>
      <c r="E366" s="53">
        <v>1.387</v>
      </c>
    </row>
    <row r="367" spans="1:5" x14ac:dyDescent="0.35">
      <c r="A367" s="52">
        <v>36.5</v>
      </c>
      <c r="B367" s="53">
        <v>2.4350000000000001</v>
      </c>
      <c r="C367" s="53">
        <v>0.57699999999999996</v>
      </c>
      <c r="D367" s="53">
        <v>0.46400000000000002</v>
      </c>
      <c r="E367" s="53">
        <v>1.393</v>
      </c>
    </row>
    <row r="368" spans="1:5" x14ac:dyDescent="0.35">
      <c r="A368" s="52">
        <v>36.6</v>
      </c>
      <c r="B368" s="53">
        <v>2.4449999999999998</v>
      </c>
      <c r="C368" s="53">
        <v>0.57999999999999996</v>
      </c>
      <c r="D368" s="53">
        <v>0.46600000000000003</v>
      </c>
      <c r="E368" s="53">
        <v>1.399</v>
      </c>
    </row>
    <row r="369" spans="1:5" x14ac:dyDescent="0.35">
      <c r="A369" s="52">
        <v>36.700000000000003</v>
      </c>
      <c r="B369" s="53">
        <v>2.456</v>
      </c>
      <c r="C369" s="53">
        <v>0.58299999999999996</v>
      </c>
      <c r="D369" s="53">
        <v>0.46800000000000003</v>
      </c>
      <c r="E369" s="53">
        <v>1.405</v>
      </c>
    </row>
    <row r="370" spans="1:5" x14ac:dyDescent="0.35">
      <c r="A370" s="52">
        <v>36.799999999999997</v>
      </c>
      <c r="B370" s="53">
        <v>2.4670000000000001</v>
      </c>
      <c r="C370" s="53">
        <v>0.58499999999999996</v>
      </c>
      <c r="D370" s="53">
        <v>0.47</v>
      </c>
      <c r="E370" s="53">
        <v>1.411</v>
      </c>
    </row>
    <row r="371" spans="1:5" x14ac:dyDescent="0.35">
      <c r="A371" s="52">
        <v>36.9</v>
      </c>
      <c r="B371" s="53">
        <v>2.4780000000000002</v>
      </c>
      <c r="C371" s="53">
        <v>0.58799999999999997</v>
      </c>
      <c r="D371" s="53">
        <v>0.47299999999999998</v>
      </c>
      <c r="E371" s="53">
        <v>1.417</v>
      </c>
    </row>
    <row r="372" spans="1:5" x14ac:dyDescent="0.35">
      <c r="A372" s="52">
        <v>37</v>
      </c>
      <c r="B372" s="53">
        <v>2.488</v>
      </c>
      <c r="C372" s="53">
        <v>0.59</v>
      </c>
      <c r="D372" s="53">
        <v>0.47499999999999998</v>
      </c>
      <c r="E372" s="53">
        <v>1.423</v>
      </c>
    </row>
    <row r="373" spans="1:5" x14ac:dyDescent="0.35">
      <c r="A373" s="52">
        <v>37.1</v>
      </c>
      <c r="B373" s="53">
        <v>2.4990000000000001</v>
      </c>
      <c r="C373" s="53">
        <v>0.59299999999999997</v>
      </c>
      <c r="D373" s="53">
        <v>0.47699999999999998</v>
      </c>
      <c r="E373" s="53">
        <v>1.429</v>
      </c>
    </row>
    <row r="374" spans="1:5" x14ac:dyDescent="0.35">
      <c r="A374" s="52">
        <v>37.200000000000003</v>
      </c>
      <c r="B374" s="53">
        <v>2.5099999999999998</v>
      </c>
      <c r="C374" s="53">
        <v>0.59599999999999997</v>
      </c>
      <c r="D374" s="53">
        <v>0.47899999999999998</v>
      </c>
      <c r="E374" s="53">
        <v>1.4359999999999999</v>
      </c>
    </row>
    <row r="375" spans="1:5" x14ac:dyDescent="0.35">
      <c r="A375" s="52">
        <v>37.299999999999997</v>
      </c>
      <c r="B375" s="53">
        <v>2.5209999999999999</v>
      </c>
      <c r="C375" s="53">
        <v>0.59799999999999998</v>
      </c>
      <c r="D375" s="53">
        <v>0.48099999999999998</v>
      </c>
      <c r="E375" s="53">
        <v>1.4419999999999999</v>
      </c>
    </row>
    <row r="376" spans="1:5" x14ac:dyDescent="0.35">
      <c r="A376" s="52">
        <v>37.4</v>
      </c>
      <c r="B376" s="53">
        <v>2.532</v>
      </c>
      <c r="C376" s="53">
        <v>0.60099999999999998</v>
      </c>
      <c r="D376" s="53">
        <v>0.48299999999999998</v>
      </c>
      <c r="E376" s="53">
        <v>1.448</v>
      </c>
    </row>
    <row r="377" spans="1:5" x14ac:dyDescent="0.35">
      <c r="A377" s="52">
        <v>37.5</v>
      </c>
      <c r="B377" s="53">
        <v>2.5430000000000001</v>
      </c>
      <c r="C377" s="53">
        <v>0.60299999999999998</v>
      </c>
      <c r="D377" s="53">
        <v>0.48499999999999999</v>
      </c>
      <c r="E377" s="53">
        <v>1.454</v>
      </c>
    </row>
    <row r="378" spans="1:5" x14ac:dyDescent="0.35">
      <c r="A378" s="52">
        <v>37.6</v>
      </c>
      <c r="B378" s="53">
        <v>2.5539999999999998</v>
      </c>
      <c r="C378" s="53">
        <v>0.60599999999999998</v>
      </c>
      <c r="D378" s="53">
        <v>0.48799999999999999</v>
      </c>
      <c r="E378" s="53">
        <v>1.46</v>
      </c>
    </row>
    <row r="379" spans="1:5" x14ac:dyDescent="0.35">
      <c r="A379" s="52">
        <v>37.700000000000003</v>
      </c>
      <c r="B379" s="53">
        <v>2.5649999999999999</v>
      </c>
      <c r="C379" s="53">
        <v>0.60899999999999999</v>
      </c>
      <c r="D379" s="53">
        <v>0.49</v>
      </c>
      <c r="E379" s="53">
        <v>1.466</v>
      </c>
    </row>
    <row r="380" spans="1:5" x14ac:dyDescent="0.35">
      <c r="A380" s="52">
        <v>37.799999999999997</v>
      </c>
      <c r="B380" s="53">
        <v>2.5760000000000001</v>
      </c>
      <c r="C380" s="53">
        <v>0.61099999999999999</v>
      </c>
      <c r="D380" s="53">
        <v>0.49199999999999999</v>
      </c>
      <c r="E380" s="53">
        <v>1.472</v>
      </c>
    </row>
    <row r="381" spans="1:5" x14ac:dyDescent="0.35">
      <c r="A381" s="52">
        <v>37.9</v>
      </c>
      <c r="B381" s="53">
        <v>2.5859999999999999</v>
      </c>
      <c r="C381" s="53">
        <v>0.61399999999999999</v>
      </c>
      <c r="D381" s="53">
        <v>0.49399999999999999</v>
      </c>
      <c r="E381" s="53">
        <v>1.478</v>
      </c>
    </row>
    <row r="382" spans="1:5" x14ac:dyDescent="0.35">
      <c r="A382" s="52">
        <v>38</v>
      </c>
      <c r="B382" s="53">
        <v>2.597</v>
      </c>
      <c r="C382" s="53">
        <v>0.61699999999999999</v>
      </c>
      <c r="D382" s="53">
        <v>0.496</v>
      </c>
      <c r="E382" s="53">
        <v>1.484</v>
      </c>
    </row>
    <row r="383" spans="1:5" x14ac:dyDescent="0.35">
      <c r="A383" s="52">
        <v>38.1</v>
      </c>
      <c r="B383" s="53">
        <v>2.6080000000000001</v>
      </c>
      <c r="C383" s="53">
        <v>0.61899999999999999</v>
      </c>
      <c r="D383" s="53">
        <v>0.499</v>
      </c>
      <c r="E383" s="53">
        <v>1.4910000000000001</v>
      </c>
    </row>
    <row r="384" spans="1:5" x14ac:dyDescent="0.35">
      <c r="A384" s="52">
        <v>38.200000000000003</v>
      </c>
      <c r="B384" s="53">
        <v>2.62</v>
      </c>
      <c r="C384" s="53">
        <v>0.622</v>
      </c>
      <c r="D384" s="53">
        <v>0.501</v>
      </c>
      <c r="E384" s="53">
        <v>1.4970000000000001</v>
      </c>
    </row>
    <row r="385" spans="1:5" x14ac:dyDescent="0.35">
      <c r="A385" s="52">
        <v>38.299999999999997</v>
      </c>
      <c r="B385" s="53">
        <v>2.6309999999999998</v>
      </c>
      <c r="C385" s="53">
        <v>0.625</v>
      </c>
      <c r="D385" s="53">
        <v>0.503</v>
      </c>
      <c r="E385" s="53">
        <v>1.5029999999999999</v>
      </c>
    </row>
    <row r="386" spans="1:5" x14ac:dyDescent="0.35">
      <c r="A386" s="52">
        <v>38.4</v>
      </c>
      <c r="B386" s="53">
        <v>2.6419999999999999</v>
      </c>
      <c r="C386" s="53">
        <v>0.627</v>
      </c>
      <c r="D386" s="53">
        <v>0.505</v>
      </c>
      <c r="E386" s="53">
        <v>1.5089999999999999</v>
      </c>
    </row>
    <row r="387" spans="1:5" x14ac:dyDescent="0.35">
      <c r="A387" s="52">
        <v>38.5</v>
      </c>
      <c r="B387" s="53">
        <v>2.653</v>
      </c>
      <c r="C387" s="53">
        <v>0.63</v>
      </c>
      <c r="D387" s="53">
        <v>0.50700000000000001</v>
      </c>
      <c r="E387" s="53">
        <v>1.5149999999999999</v>
      </c>
    </row>
    <row r="388" spans="1:5" x14ac:dyDescent="0.35">
      <c r="A388" s="52">
        <v>38.6</v>
      </c>
      <c r="B388" s="53">
        <v>2.6640000000000001</v>
      </c>
      <c r="C388" s="53">
        <v>0.63300000000000001</v>
      </c>
      <c r="D388" s="53">
        <v>0.51</v>
      </c>
      <c r="E388" s="53">
        <v>1.522</v>
      </c>
    </row>
    <row r="389" spans="1:5" x14ac:dyDescent="0.35">
      <c r="A389" s="52">
        <v>38.700000000000003</v>
      </c>
      <c r="B389" s="53">
        <v>2.6749999999999998</v>
      </c>
      <c r="C389" s="53">
        <v>0.63500000000000001</v>
      </c>
      <c r="D389" s="53">
        <v>0.51200000000000001</v>
      </c>
      <c r="E389" s="53">
        <v>1.528</v>
      </c>
    </row>
    <row r="390" spans="1:5" x14ac:dyDescent="0.35">
      <c r="A390" s="52">
        <v>38.799999999999997</v>
      </c>
      <c r="B390" s="53">
        <v>2.6859999999999999</v>
      </c>
      <c r="C390" s="53">
        <v>0.63800000000000001</v>
      </c>
      <c r="D390" s="53">
        <v>0.51400000000000001</v>
      </c>
      <c r="E390" s="53">
        <v>1.534</v>
      </c>
    </row>
    <row r="391" spans="1:5" x14ac:dyDescent="0.35">
      <c r="A391" s="52">
        <v>38.9</v>
      </c>
      <c r="B391" s="53">
        <v>2.6970000000000001</v>
      </c>
      <c r="C391" s="53">
        <v>0.64100000000000001</v>
      </c>
      <c r="D391" s="53">
        <v>0.51600000000000001</v>
      </c>
      <c r="E391" s="53">
        <v>1.54</v>
      </c>
    </row>
    <row r="392" spans="1:5" x14ac:dyDescent="0.35">
      <c r="A392" s="52">
        <v>39</v>
      </c>
      <c r="B392" s="53">
        <v>2.7080000000000002</v>
      </c>
      <c r="C392" s="53">
        <v>0.64300000000000002</v>
      </c>
      <c r="D392" s="53">
        <v>0.51900000000000002</v>
      </c>
      <c r="E392" s="53">
        <v>1.5469999999999999</v>
      </c>
    </row>
    <row r="393" spans="1:5" x14ac:dyDescent="0.35">
      <c r="A393" s="52">
        <v>39.1</v>
      </c>
      <c r="B393" s="53">
        <v>2.72</v>
      </c>
      <c r="C393" s="53">
        <v>0.64600000000000002</v>
      </c>
      <c r="D393" s="53">
        <v>0.52100000000000002</v>
      </c>
      <c r="E393" s="53">
        <v>1.5529999999999999</v>
      </c>
    </row>
    <row r="394" spans="1:5" x14ac:dyDescent="0.35">
      <c r="A394" s="52">
        <v>39.200000000000003</v>
      </c>
      <c r="B394" s="53">
        <v>2.7309999999999999</v>
      </c>
      <c r="C394" s="53">
        <v>0.64900000000000002</v>
      </c>
      <c r="D394" s="53">
        <v>0.52300000000000002</v>
      </c>
      <c r="E394" s="53">
        <v>1.5589999999999999</v>
      </c>
    </row>
    <row r="395" spans="1:5" x14ac:dyDescent="0.35">
      <c r="A395" s="52">
        <v>39.299999999999997</v>
      </c>
      <c r="B395" s="53">
        <v>2.742</v>
      </c>
      <c r="C395" s="53">
        <v>0.65100000000000002</v>
      </c>
      <c r="D395" s="53">
        <v>0.52500000000000002</v>
      </c>
      <c r="E395" s="53">
        <v>1.5649999999999999</v>
      </c>
    </row>
    <row r="396" spans="1:5" x14ac:dyDescent="0.35">
      <c r="A396" s="52">
        <v>39.4</v>
      </c>
      <c r="B396" s="53">
        <v>2.7530000000000001</v>
      </c>
      <c r="C396" s="53">
        <v>0.65400000000000003</v>
      </c>
      <c r="D396" s="53">
        <v>0.52700000000000002</v>
      </c>
      <c r="E396" s="53">
        <v>1.5720000000000001</v>
      </c>
    </row>
    <row r="397" spans="1:5" x14ac:dyDescent="0.35">
      <c r="A397" s="52">
        <v>39.5</v>
      </c>
      <c r="B397" s="53">
        <v>2.7650000000000001</v>
      </c>
      <c r="C397" s="53">
        <v>0.65700000000000003</v>
      </c>
      <c r="D397" s="53">
        <v>0.53</v>
      </c>
      <c r="E397" s="53">
        <v>1.5780000000000001</v>
      </c>
    </row>
    <row r="398" spans="1:5" x14ac:dyDescent="0.35">
      <c r="A398" s="52">
        <v>39.6</v>
      </c>
      <c r="B398" s="53">
        <v>2.7759999999999998</v>
      </c>
      <c r="C398" s="53">
        <v>0.66</v>
      </c>
      <c r="D398" s="53">
        <v>0.53200000000000003</v>
      </c>
      <c r="E398" s="53">
        <v>1.5840000000000001</v>
      </c>
    </row>
    <row r="399" spans="1:5" x14ac:dyDescent="0.35">
      <c r="A399" s="52">
        <v>39.700000000000003</v>
      </c>
      <c r="B399" s="53">
        <v>2.7869999999999999</v>
      </c>
      <c r="C399" s="53">
        <v>0.66200000000000003</v>
      </c>
      <c r="D399" s="53">
        <v>0.53400000000000003</v>
      </c>
      <c r="E399" s="53">
        <v>1.591</v>
      </c>
    </row>
    <row r="400" spans="1:5" x14ac:dyDescent="0.35">
      <c r="A400" s="52">
        <v>39.799999999999997</v>
      </c>
      <c r="B400" s="53">
        <v>2.798</v>
      </c>
      <c r="C400" s="53">
        <v>0.66500000000000004</v>
      </c>
      <c r="D400" s="53">
        <v>0.53600000000000003</v>
      </c>
      <c r="E400" s="53">
        <v>1.597</v>
      </c>
    </row>
    <row r="401" spans="1:5" x14ac:dyDescent="0.35">
      <c r="A401" s="52">
        <v>39.9</v>
      </c>
      <c r="B401" s="53">
        <v>2.81</v>
      </c>
      <c r="C401" s="53">
        <v>0.66800000000000004</v>
      </c>
      <c r="D401" s="53">
        <v>0.53900000000000003</v>
      </c>
      <c r="E401" s="53">
        <v>1.603</v>
      </c>
    </row>
    <row r="402" spans="1:5" x14ac:dyDescent="0.35">
      <c r="A402" s="52">
        <v>40</v>
      </c>
      <c r="B402" s="53">
        <v>2.8210000000000002</v>
      </c>
      <c r="C402" s="53">
        <v>0.67100000000000004</v>
      </c>
      <c r="D402" s="53">
        <v>0.54100000000000004</v>
      </c>
      <c r="E402" s="53">
        <v>1.61</v>
      </c>
    </row>
    <row r="403" spans="1:5" x14ac:dyDescent="0.35">
      <c r="A403" s="52">
        <v>40.1</v>
      </c>
      <c r="B403" s="53">
        <v>2.8319999999999999</v>
      </c>
      <c r="C403" s="53">
        <v>0.67300000000000004</v>
      </c>
      <c r="D403" s="53">
        <v>0.54300000000000004</v>
      </c>
      <c r="E403" s="53">
        <v>1.6160000000000001</v>
      </c>
    </row>
    <row r="404" spans="1:5" x14ac:dyDescent="0.35">
      <c r="A404" s="52">
        <v>40.200000000000003</v>
      </c>
      <c r="B404" s="53">
        <v>2.8439999999999999</v>
      </c>
      <c r="C404" s="53">
        <v>0.67600000000000005</v>
      </c>
      <c r="D404" s="53">
        <v>0.54600000000000004</v>
      </c>
      <c r="E404" s="53">
        <v>1.6220000000000001</v>
      </c>
    </row>
    <row r="405" spans="1:5" x14ac:dyDescent="0.35">
      <c r="A405" s="52">
        <v>40.299999999999997</v>
      </c>
      <c r="B405" s="53">
        <v>2.855</v>
      </c>
      <c r="C405" s="53">
        <v>0.67900000000000005</v>
      </c>
      <c r="D405" s="53">
        <v>0.54800000000000004</v>
      </c>
      <c r="E405" s="53">
        <v>1.629</v>
      </c>
    </row>
    <row r="406" spans="1:5" x14ac:dyDescent="0.35">
      <c r="A406" s="52">
        <v>40.4</v>
      </c>
      <c r="B406" s="53">
        <v>2.867</v>
      </c>
      <c r="C406" s="53">
        <v>0.68200000000000005</v>
      </c>
      <c r="D406" s="53">
        <v>0.55000000000000004</v>
      </c>
      <c r="E406" s="53">
        <v>1.635</v>
      </c>
    </row>
    <row r="407" spans="1:5" x14ac:dyDescent="0.35">
      <c r="A407" s="52">
        <v>40.5</v>
      </c>
      <c r="B407" s="53">
        <v>2.8780000000000001</v>
      </c>
      <c r="C407" s="53">
        <v>0.68400000000000005</v>
      </c>
      <c r="D407" s="53">
        <v>0.55200000000000005</v>
      </c>
      <c r="E407" s="53">
        <v>1.641</v>
      </c>
    </row>
    <row r="408" spans="1:5" x14ac:dyDescent="0.35">
      <c r="A408" s="52">
        <v>40.6</v>
      </c>
      <c r="B408" s="53">
        <v>2.89</v>
      </c>
      <c r="C408" s="53">
        <v>0.68700000000000006</v>
      </c>
      <c r="D408" s="53">
        <v>0.55500000000000005</v>
      </c>
      <c r="E408" s="53">
        <v>1.6479999999999999</v>
      </c>
    </row>
    <row r="409" spans="1:5" x14ac:dyDescent="0.35">
      <c r="A409" s="52">
        <v>40.700000000000003</v>
      </c>
      <c r="B409" s="53">
        <v>2.9009999999999998</v>
      </c>
      <c r="C409" s="53">
        <v>0.69</v>
      </c>
      <c r="D409" s="53">
        <v>0.55700000000000005</v>
      </c>
      <c r="E409" s="53">
        <v>1.6539999999999999</v>
      </c>
    </row>
    <row r="410" spans="1:5" x14ac:dyDescent="0.35">
      <c r="A410" s="52">
        <v>40.799999999999997</v>
      </c>
      <c r="B410" s="53">
        <v>2.9129999999999998</v>
      </c>
      <c r="C410" s="53">
        <v>0.69299999999999995</v>
      </c>
      <c r="D410" s="53">
        <v>0.55900000000000005</v>
      </c>
      <c r="E410" s="53">
        <v>1.661</v>
      </c>
    </row>
    <row r="411" spans="1:5" x14ac:dyDescent="0.35">
      <c r="A411" s="52">
        <v>40.9</v>
      </c>
      <c r="B411" s="53">
        <v>2.9239999999999999</v>
      </c>
      <c r="C411" s="53">
        <v>0.69499999999999995</v>
      </c>
      <c r="D411" s="53">
        <v>0.56200000000000006</v>
      </c>
      <c r="E411" s="53">
        <v>1.667</v>
      </c>
    </row>
    <row r="412" spans="1:5" x14ac:dyDescent="0.35">
      <c r="A412" s="52">
        <v>41</v>
      </c>
      <c r="B412" s="53">
        <v>2.9359999999999999</v>
      </c>
      <c r="C412" s="53">
        <v>0.69799999999999995</v>
      </c>
      <c r="D412" s="53">
        <v>0.56399999999999995</v>
      </c>
      <c r="E412" s="53">
        <v>1.673</v>
      </c>
    </row>
    <row r="413" spans="1:5" x14ac:dyDescent="0.35">
      <c r="A413" s="52">
        <v>41.1</v>
      </c>
      <c r="B413" s="53">
        <v>2.9470000000000001</v>
      </c>
      <c r="C413" s="53">
        <v>0.70099999999999996</v>
      </c>
      <c r="D413" s="53">
        <v>0.56599999999999995</v>
      </c>
      <c r="E413" s="53">
        <v>1.68</v>
      </c>
    </row>
    <row r="414" spans="1:5" x14ac:dyDescent="0.35">
      <c r="A414" s="52">
        <v>41.2</v>
      </c>
      <c r="B414" s="53">
        <v>2.9590000000000001</v>
      </c>
      <c r="C414" s="53">
        <v>0.70399999999999996</v>
      </c>
      <c r="D414" s="53">
        <v>0.56799999999999995</v>
      </c>
      <c r="E414" s="53">
        <v>1.6859999999999999</v>
      </c>
    </row>
    <row r="415" spans="1:5" x14ac:dyDescent="0.35">
      <c r="A415" s="52">
        <v>41.3</v>
      </c>
      <c r="B415" s="53">
        <v>2.97</v>
      </c>
      <c r="C415" s="53">
        <v>0.70699999999999996</v>
      </c>
      <c r="D415" s="53">
        <v>0.57099999999999995</v>
      </c>
      <c r="E415" s="53">
        <v>1.6930000000000001</v>
      </c>
    </row>
    <row r="416" spans="1:5" x14ac:dyDescent="0.35">
      <c r="A416" s="52">
        <v>41.4</v>
      </c>
      <c r="B416" s="53">
        <v>2.9820000000000002</v>
      </c>
      <c r="C416" s="53">
        <v>0.70899999999999996</v>
      </c>
      <c r="D416" s="53">
        <v>0.57299999999999995</v>
      </c>
      <c r="E416" s="53">
        <v>1.6990000000000001</v>
      </c>
    </row>
    <row r="417" spans="1:5" x14ac:dyDescent="0.35">
      <c r="A417" s="52">
        <v>41.5</v>
      </c>
      <c r="B417" s="53">
        <v>2.9929999999999999</v>
      </c>
      <c r="C417" s="53">
        <v>0.71199999999999997</v>
      </c>
      <c r="D417" s="53">
        <v>0.57499999999999996</v>
      </c>
      <c r="E417" s="53">
        <v>1.706</v>
      </c>
    </row>
    <row r="418" spans="1:5" x14ac:dyDescent="0.35">
      <c r="A418" s="52">
        <v>41.6</v>
      </c>
      <c r="B418" s="53">
        <v>3.0049999999999999</v>
      </c>
      <c r="C418" s="53">
        <v>0.71499999999999997</v>
      </c>
      <c r="D418" s="53">
        <v>0.57799999999999996</v>
      </c>
      <c r="E418" s="53">
        <v>1.712</v>
      </c>
    </row>
    <row r="419" spans="1:5" x14ac:dyDescent="0.35">
      <c r="A419" s="52">
        <v>41.7</v>
      </c>
      <c r="B419" s="53">
        <v>3.0169999999999999</v>
      </c>
      <c r="C419" s="53">
        <v>0.71799999999999997</v>
      </c>
      <c r="D419" s="53">
        <v>0.57999999999999996</v>
      </c>
      <c r="E419" s="53">
        <v>1.7190000000000001</v>
      </c>
    </row>
    <row r="420" spans="1:5" x14ac:dyDescent="0.35">
      <c r="A420" s="52">
        <v>41.8</v>
      </c>
      <c r="B420" s="53">
        <v>3.028</v>
      </c>
      <c r="C420" s="53">
        <v>0.72099999999999997</v>
      </c>
      <c r="D420" s="53">
        <v>0.58199999999999996</v>
      </c>
      <c r="E420" s="53">
        <v>1.7250000000000001</v>
      </c>
    </row>
    <row r="421" spans="1:5" x14ac:dyDescent="0.35">
      <c r="A421" s="52">
        <v>41.9</v>
      </c>
      <c r="B421" s="53">
        <v>3.04</v>
      </c>
      <c r="C421" s="53">
        <v>0.72399999999999998</v>
      </c>
      <c r="D421" s="53">
        <v>0.58499999999999996</v>
      </c>
      <c r="E421" s="53">
        <v>1.732</v>
      </c>
    </row>
    <row r="422" spans="1:5" x14ac:dyDescent="0.35">
      <c r="A422" s="52">
        <v>42</v>
      </c>
      <c r="B422" s="53">
        <v>3.052</v>
      </c>
      <c r="C422" s="53">
        <v>0.72599999999999998</v>
      </c>
      <c r="D422" s="53">
        <v>0.58699999999999997</v>
      </c>
      <c r="E422" s="53">
        <v>1.738</v>
      </c>
    </row>
    <row r="423" spans="1:5" x14ac:dyDescent="0.35">
      <c r="A423" s="52">
        <v>42.1</v>
      </c>
      <c r="B423" s="53">
        <v>3.0630000000000002</v>
      </c>
      <c r="C423" s="53">
        <v>0.72899999999999998</v>
      </c>
      <c r="D423" s="53">
        <v>0.58899999999999997</v>
      </c>
      <c r="E423" s="53">
        <v>1.7450000000000001</v>
      </c>
    </row>
    <row r="424" spans="1:5" x14ac:dyDescent="0.35">
      <c r="A424" s="52">
        <v>42.2</v>
      </c>
      <c r="B424" s="53">
        <v>3.0750000000000002</v>
      </c>
      <c r="C424" s="53">
        <v>0.73199999999999998</v>
      </c>
      <c r="D424" s="53">
        <v>0.59199999999999997</v>
      </c>
      <c r="E424" s="53">
        <v>1.7509999999999999</v>
      </c>
    </row>
    <row r="425" spans="1:5" x14ac:dyDescent="0.35">
      <c r="A425" s="52">
        <v>42.3</v>
      </c>
      <c r="B425" s="53">
        <v>3.0870000000000002</v>
      </c>
      <c r="C425" s="53">
        <v>0.73499999999999999</v>
      </c>
      <c r="D425" s="53">
        <v>0.59399999999999997</v>
      </c>
      <c r="E425" s="53">
        <v>1.758</v>
      </c>
    </row>
    <row r="426" spans="1:5" x14ac:dyDescent="0.35">
      <c r="A426" s="52">
        <v>42.4</v>
      </c>
      <c r="B426" s="53">
        <v>3.0990000000000002</v>
      </c>
      <c r="C426" s="53">
        <v>0.73799999999999999</v>
      </c>
      <c r="D426" s="53">
        <v>0.59599999999999997</v>
      </c>
      <c r="E426" s="53">
        <v>1.764</v>
      </c>
    </row>
    <row r="427" spans="1:5" x14ac:dyDescent="0.35">
      <c r="A427" s="52">
        <v>42.5</v>
      </c>
      <c r="B427" s="53">
        <v>3.11</v>
      </c>
      <c r="C427" s="53">
        <v>0.74099999999999999</v>
      </c>
      <c r="D427" s="53">
        <v>0.59899999999999998</v>
      </c>
      <c r="E427" s="53">
        <v>1.7709999999999999</v>
      </c>
    </row>
    <row r="428" spans="1:5" x14ac:dyDescent="0.35">
      <c r="A428" s="52">
        <v>42.6</v>
      </c>
      <c r="B428" s="53">
        <v>3.1219999999999999</v>
      </c>
      <c r="C428" s="53">
        <v>0.74299999999999999</v>
      </c>
      <c r="D428" s="53">
        <v>0.60099999999999998</v>
      </c>
      <c r="E428" s="53">
        <v>1.778</v>
      </c>
    </row>
    <row r="429" spans="1:5" x14ac:dyDescent="0.35">
      <c r="A429" s="52">
        <v>42.7</v>
      </c>
      <c r="B429" s="53">
        <v>3.1339999999999999</v>
      </c>
      <c r="C429" s="53">
        <v>0.746</v>
      </c>
      <c r="D429" s="53">
        <v>0.60299999999999998</v>
      </c>
      <c r="E429" s="53">
        <v>1.784</v>
      </c>
    </row>
    <row r="430" spans="1:5" x14ac:dyDescent="0.35">
      <c r="A430" s="52">
        <v>42.8</v>
      </c>
      <c r="B430" s="53">
        <v>3.1459999999999999</v>
      </c>
      <c r="C430" s="53">
        <v>0.749</v>
      </c>
      <c r="D430" s="53">
        <v>0.60599999999999998</v>
      </c>
      <c r="E430" s="53">
        <v>1.7909999999999999</v>
      </c>
    </row>
    <row r="431" spans="1:5" x14ac:dyDescent="0.35">
      <c r="A431" s="52">
        <v>42.9</v>
      </c>
      <c r="B431" s="53">
        <v>3.1579999999999999</v>
      </c>
      <c r="C431" s="53">
        <v>0.752</v>
      </c>
      <c r="D431" s="53">
        <v>0.60799999999999998</v>
      </c>
      <c r="E431" s="53">
        <v>1.7969999999999999</v>
      </c>
    </row>
    <row r="432" spans="1:5" x14ac:dyDescent="0.35">
      <c r="A432" s="52">
        <v>43</v>
      </c>
      <c r="B432" s="53">
        <v>3.169</v>
      </c>
      <c r="C432" s="53">
        <v>0.755</v>
      </c>
      <c r="D432" s="53">
        <v>0.61099999999999999</v>
      </c>
      <c r="E432" s="53">
        <v>1.804</v>
      </c>
    </row>
    <row r="433" spans="1:5" x14ac:dyDescent="0.35">
      <c r="A433" s="52">
        <v>43.1</v>
      </c>
      <c r="B433" s="53">
        <v>3.181</v>
      </c>
      <c r="C433" s="53">
        <v>0.75800000000000001</v>
      </c>
      <c r="D433" s="53">
        <v>0.61299999999999999</v>
      </c>
      <c r="E433" s="53">
        <v>1.8109999999999999</v>
      </c>
    </row>
    <row r="434" spans="1:5" x14ac:dyDescent="0.35">
      <c r="A434" s="52">
        <v>43.2</v>
      </c>
      <c r="B434" s="53">
        <v>3.1930000000000001</v>
      </c>
      <c r="C434" s="53">
        <v>0.76100000000000001</v>
      </c>
      <c r="D434" s="53">
        <v>0.61499999999999999</v>
      </c>
      <c r="E434" s="53">
        <v>1.8169999999999999</v>
      </c>
    </row>
    <row r="435" spans="1:5" x14ac:dyDescent="0.35">
      <c r="A435" s="52">
        <v>43.3</v>
      </c>
      <c r="B435" s="53">
        <v>3.2050000000000001</v>
      </c>
      <c r="C435" s="53">
        <v>0.76400000000000001</v>
      </c>
      <c r="D435" s="53">
        <v>0.61799999999999999</v>
      </c>
      <c r="E435" s="53">
        <v>1.8240000000000001</v>
      </c>
    </row>
    <row r="436" spans="1:5" x14ac:dyDescent="0.35">
      <c r="A436" s="52">
        <v>43.4</v>
      </c>
      <c r="B436" s="53">
        <v>3.2170000000000001</v>
      </c>
      <c r="C436" s="53">
        <v>0.76600000000000001</v>
      </c>
      <c r="D436" s="53">
        <v>0.62</v>
      </c>
      <c r="E436" s="53">
        <v>1.83</v>
      </c>
    </row>
    <row r="437" spans="1:5" x14ac:dyDescent="0.35">
      <c r="A437" s="52">
        <v>43.5</v>
      </c>
      <c r="B437" s="53">
        <v>3.2290000000000001</v>
      </c>
      <c r="C437" s="53">
        <v>0.76900000000000002</v>
      </c>
      <c r="D437" s="53">
        <v>0.622</v>
      </c>
      <c r="E437" s="53">
        <v>1.837</v>
      </c>
    </row>
    <row r="438" spans="1:5" x14ac:dyDescent="0.35">
      <c r="A438" s="52">
        <v>43.6</v>
      </c>
      <c r="B438" s="53">
        <v>3.2410000000000001</v>
      </c>
      <c r="C438" s="53">
        <v>0.77200000000000002</v>
      </c>
      <c r="D438" s="53">
        <v>0.625</v>
      </c>
      <c r="E438" s="53">
        <v>1.8440000000000001</v>
      </c>
    </row>
    <row r="439" spans="1:5" x14ac:dyDescent="0.35">
      <c r="A439" s="52">
        <v>43.7</v>
      </c>
      <c r="B439" s="53">
        <v>3.2530000000000001</v>
      </c>
      <c r="C439" s="53">
        <v>0.77500000000000002</v>
      </c>
      <c r="D439" s="53">
        <v>0.627</v>
      </c>
      <c r="E439" s="53">
        <v>1.85</v>
      </c>
    </row>
    <row r="440" spans="1:5" x14ac:dyDescent="0.35">
      <c r="A440" s="52">
        <v>43.8</v>
      </c>
      <c r="B440" s="53">
        <v>3.2650000000000001</v>
      </c>
      <c r="C440" s="53">
        <v>0.77800000000000002</v>
      </c>
      <c r="D440" s="53">
        <v>0.63</v>
      </c>
      <c r="E440" s="53">
        <v>1.857</v>
      </c>
    </row>
    <row r="441" spans="1:5" x14ac:dyDescent="0.35">
      <c r="A441" s="52">
        <v>43.9</v>
      </c>
      <c r="B441" s="53">
        <v>3.2770000000000001</v>
      </c>
      <c r="C441" s="53">
        <v>0.78100000000000003</v>
      </c>
      <c r="D441" s="53">
        <v>0.63200000000000001</v>
      </c>
      <c r="E441" s="53">
        <v>1.8640000000000001</v>
      </c>
    </row>
    <row r="442" spans="1:5" x14ac:dyDescent="0.35">
      <c r="A442" s="52">
        <v>44</v>
      </c>
      <c r="B442" s="53">
        <v>3.2890000000000001</v>
      </c>
      <c r="C442" s="53">
        <v>0.78400000000000003</v>
      </c>
      <c r="D442" s="53">
        <v>0.63400000000000001</v>
      </c>
      <c r="E442" s="53">
        <v>1.87</v>
      </c>
    </row>
    <row r="443" spans="1:5" x14ac:dyDescent="0.35">
      <c r="A443" s="52">
        <v>44.1</v>
      </c>
      <c r="B443" s="53">
        <v>3.3010000000000002</v>
      </c>
      <c r="C443" s="53">
        <v>0.78700000000000003</v>
      </c>
      <c r="D443" s="53">
        <v>0.63700000000000001</v>
      </c>
      <c r="E443" s="53">
        <v>1.877</v>
      </c>
    </row>
    <row r="444" spans="1:5" x14ac:dyDescent="0.35">
      <c r="A444" s="52">
        <v>44.2</v>
      </c>
      <c r="B444" s="53">
        <v>3.3130000000000002</v>
      </c>
      <c r="C444" s="53">
        <v>0.79</v>
      </c>
      <c r="D444" s="53">
        <v>0.63900000000000001</v>
      </c>
      <c r="E444" s="53">
        <v>1.8839999999999999</v>
      </c>
    </row>
    <row r="445" spans="1:5" x14ac:dyDescent="0.35">
      <c r="A445" s="52">
        <v>44.3</v>
      </c>
      <c r="B445" s="53">
        <v>3.3250000000000002</v>
      </c>
      <c r="C445" s="53">
        <v>0.79300000000000004</v>
      </c>
      <c r="D445" s="53">
        <v>0.64200000000000002</v>
      </c>
      <c r="E445" s="53">
        <v>1.89</v>
      </c>
    </row>
    <row r="446" spans="1:5" x14ac:dyDescent="0.35">
      <c r="A446" s="52">
        <v>44.4</v>
      </c>
      <c r="B446" s="53">
        <v>3.3370000000000002</v>
      </c>
      <c r="C446" s="53">
        <v>0.79500000000000004</v>
      </c>
      <c r="D446" s="53">
        <v>0.64400000000000002</v>
      </c>
      <c r="E446" s="53">
        <v>1.897</v>
      </c>
    </row>
    <row r="447" spans="1:5" x14ac:dyDescent="0.35">
      <c r="A447" s="52">
        <v>44.5</v>
      </c>
      <c r="B447" s="53">
        <v>3.3490000000000002</v>
      </c>
      <c r="C447" s="53">
        <v>0.79800000000000004</v>
      </c>
      <c r="D447" s="53">
        <v>0.64600000000000002</v>
      </c>
      <c r="E447" s="53">
        <v>1.9039999999999999</v>
      </c>
    </row>
    <row r="448" spans="1:5" x14ac:dyDescent="0.35">
      <c r="A448" s="52">
        <v>44.6</v>
      </c>
      <c r="B448" s="53">
        <v>3.3610000000000002</v>
      </c>
      <c r="C448" s="53">
        <v>0.80100000000000005</v>
      </c>
      <c r="D448" s="53">
        <v>0.64900000000000002</v>
      </c>
      <c r="E448" s="53">
        <v>1.911</v>
      </c>
    </row>
    <row r="449" spans="1:5" x14ac:dyDescent="0.35">
      <c r="A449" s="52">
        <v>44.7</v>
      </c>
      <c r="B449" s="53">
        <v>3.3730000000000002</v>
      </c>
      <c r="C449" s="53">
        <v>0.80400000000000005</v>
      </c>
      <c r="D449" s="53">
        <v>0.65100000000000002</v>
      </c>
      <c r="E449" s="53">
        <v>1.917</v>
      </c>
    </row>
    <row r="450" spans="1:5" x14ac:dyDescent="0.35">
      <c r="A450" s="52">
        <v>44.8</v>
      </c>
      <c r="B450" s="53">
        <v>3.3849999999999998</v>
      </c>
      <c r="C450" s="53">
        <v>0.80700000000000005</v>
      </c>
      <c r="D450" s="53">
        <v>0.65400000000000003</v>
      </c>
      <c r="E450" s="53">
        <v>1.9239999999999999</v>
      </c>
    </row>
    <row r="451" spans="1:5" x14ac:dyDescent="0.35">
      <c r="A451" s="52">
        <v>44.9</v>
      </c>
      <c r="B451" s="53">
        <v>3.3969999999999998</v>
      </c>
      <c r="C451" s="53">
        <v>0.81</v>
      </c>
      <c r="D451" s="53">
        <v>0.65600000000000003</v>
      </c>
      <c r="E451" s="53">
        <v>1.931</v>
      </c>
    </row>
    <row r="452" spans="1:5" x14ac:dyDescent="0.35">
      <c r="A452" s="52">
        <v>45</v>
      </c>
      <c r="B452" s="53">
        <v>3.4089999999999998</v>
      </c>
      <c r="C452" s="53">
        <v>0.81299999999999994</v>
      </c>
      <c r="D452" s="53">
        <v>0.65900000000000003</v>
      </c>
      <c r="E452" s="53">
        <v>1.9379999999999999</v>
      </c>
    </row>
    <row r="453" spans="1:5" x14ac:dyDescent="0.35">
      <c r="A453" s="52">
        <v>45.1</v>
      </c>
      <c r="B453" s="53">
        <v>3.4209999999999998</v>
      </c>
      <c r="C453" s="53">
        <v>0.81599999999999995</v>
      </c>
      <c r="D453" s="53">
        <v>0.66100000000000003</v>
      </c>
      <c r="E453" s="53">
        <v>1.944</v>
      </c>
    </row>
    <row r="454" spans="1:5" x14ac:dyDescent="0.35">
      <c r="A454" s="52">
        <v>45.2</v>
      </c>
      <c r="B454" s="53">
        <v>3.4329999999999998</v>
      </c>
      <c r="C454" s="53">
        <v>0.81899999999999995</v>
      </c>
      <c r="D454" s="53">
        <v>0.66300000000000003</v>
      </c>
      <c r="E454" s="53">
        <v>1.9510000000000001</v>
      </c>
    </row>
    <row r="455" spans="1:5" x14ac:dyDescent="0.35">
      <c r="A455" s="52">
        <v>45.3</v>
      </c>
      <c r="B455" s="53">
        <v>3.4460000000000002</v>
      </c>
      <c r="C455" s="53">
        <v>0.82199999999999995</v>
      </c>
      <c r="D455" s="53">
        <v>0.66600000000000004</v>
      </c>
      <c r="E455" s="53">
        <v>1.958</v>
      </c>
    </row>
    <row r="456" spans="1:5" x14ac:dyDescent="0.35">
      <c r="A456" s="52">
        <v>45.4</v>
      </c>
      <c r="B456" s="53">
        <v>3.4580000000000002</v>
      </c>
      <c r="C456" s="53">
        <v>0.82499999999999996</v>
      </c>
      <c r="D456" s="53">
        <v>0.66800000000000004</v>
      </c>
      <c r="E456" s="53">
        <v>1.9650000000000001</v>
      </c>
    </row>
    <row r="457" spans="1:5" x14ac:dyDescent="0.35">
      <c r="A457" s="52">
        <v>45.5</v>
      </c>
      <c r="B457" s="53">
        <v>3.47</v>
      </c>
      <c r="C457" s="53">
        <v>0.82799999999999996</v>
      </c>
      <c r="D457" s="53">
        <v>0.67100000000000004</v>
      </c>
      <c r="E457" s="53">
        <v>1.9710000000000001</v>
      </c>
    </row>
    <row r="458" spans="1:5" x14ac:dyDescent="0.35">
      <c r="A458" s="52">
        <v>45.6</v>
      </c>
      <c r="B458" s="53">
        <v>3.4820000000000002</v>
      </c>
      <c r="C458" s="53">
        <v>0.83099999999999996</v>
      </c>
      <c r="D458" s="53">
        <v>0.67300000000000004</v>
      </c>
      <c r="E458" s="53">
        <v>1.978</v>
      </c>
    </row>
    <row r="459" spans="1:5" x14ac:dyDescent="0.35">
      <c r="A459" s="52">
        <v>45.7</v>
      </c>
      <c r="B459" s="53">
        <v>3.4940000000000002</v>
      </c>
      <c r="C459" s="53">
        <v>0.83399999999999996</v>
      </c>
      <c r="D459" s="53">
        <v>0.67600000000000005</v>
      </c>
      <c r="E459" s="53">
        <v>1.9850000000000001</v>
      </c>
    </row>
    <row r="460" spans="1:5" x14ac:dyDescent="0.35">
      <c r="A460" s="52">
        <v>45.8</v>
      </c>
      <c r="B460" s="53">
        <v>3.5070000000000001</v>
      </c>
      <c r="C460" s="53">
        <v>0.83699999999999997</v>
      </c>
      <c r="D460" s="53">
        <v>0.67800000000000005</v>
      </c>
      <c r="E460" s="53">
        <v>1.992</v>
      </c>
    </row>
    <row r="461" spans="1:5" x14ac:dyDescent="0.35">
      <c r="A461" s="52">
        <v>45.9</v>
      </c>
      <c r="B461" s="53">
        <v>3.5190000000000001</v>
      </c>
      <c r="C461" s="53">
        <v>0.84</v>
      </c>
      <c r="D461" s="53">
        <v>0.68</v>
      </c>
      <c r="E461" s="53">
        <v>1.9990000000000001</v>
      </c>
    </row>
    <row r="462" spans="1:5" x14ac:dyDescent="0.35">
      <c r="A462" s="52">
        <v>46</v>
      </c>
      <c r="B462" s="53">
        <v>3.5310000000000001</v>
      </c>
      <c r="C462" s="53">
        <v>0.84299999999999997</v>
      </c>
      <c r="D462" s="53">
        <v>0.68300000000000005</v>
      </c>
      <c r="E462" s="53">
        <v>2.0049999999999999</v>
      </c>
    </row>
    <row r="463" spans="1:5" x14ac:dyDescent="0.35">
      <c r="A463" s="52">
        <v>46.1</v>
      </c>
      <c r="B463" s="53">
        <v>3.5430000000000001</v>
      </c>
      <c r="C463" s="53">
        <v>0.84599999999999997</v>
      </c>
      <c r="D463" s="53">
        <v>0.68500000000000005</v>
      </c>
      <c r="E463" s="53">
        <v>2.012</v>
      </c>
    </row>
    <row r="464" spans="1:5" x14ac:dyDescent="0.35">
      <c r="A464" s="52">
        <v>46.2</v>
      </c>
      <c r="B464" s="53">
        <v>3.556</v>
      </c>
      <c r="C464" s="53">
        <v>0.84899999999999998</v>
      </c>
      <c r="D464" s="53">
        <v>0.68799999999999994</v>
      </c>
      <c r="E464" s="53">
        <v>2.0190000000000001</v>
      </c>
    </row>
    <row r="465" spans="1:5" x14ac:dyDescent="0.35">
      <c r="A465" s="52">
        <v>46.3</v>
      </c>
      <c r="B465" s="53">
        <v>3.5680000000000001</v>
      </c>
      <c r="C465" s="53">
        <v>0.85199999999999998</v>
      </c>
      <c r="D465" s="53">
        <v>0.69</v>
      </c>
      <c r="E465" s="53">
        <v>2.0259999999999998</v>
      </c>
    </row>
    <row r="466" spans="1:5" x14ac:dyDescent="0.35">
      <c r="A466" s="52">
        <v>46.4</v>
      </c>
      <c r="B466" s="53">
        <v>3.58</v>
      </c>
      <c r="C466" s="53">
        <v>0.85499999999999998</v>
      </c>
      <c r="D466" s="53">
        <v>0.69299999999999995</v>
      </c>
      <c r="E466" s="53">
        <v>2.0329999999999999</v>
      </c>
    </row>
    <row r="467" spans="1:5" x14ac:dyDescent="0.35">
      <c r="A467" s="52">
        <v>46.5</v>
      </c>
      <c r="B467" s="53">
        <v>3.593</v>
      </c>
      <c r="C467" s="53">
        <v>0.85799999999999998</v>
      </c>
      <c r="D467" s="53">
        <v>0.69499999999999995</v>
      </c>
      <c r="E467" s="53">
        <v>2.04</v>
      </c>
    </row>
    <row r="468" spans="1:5" x14ac:dyDescent="0.35">
      <c r="A468" s="52">
        <v>46.6</v>
      </c>
      <c r="B468" s="53">
        <v>3.605</v>
      </c>
      <c r="C468" s="53">
        <v>0.86099999999999999</v>
      </c>
      <c r="D468" s="53">
        <v>0.69799999999999995</v>
      </c>
      <c r="E468" s="53">
        <v>2.0470000000000002</v>
      </c>
    </row>
    <row r="469" spans="1:5" x14ac:dyDescent="0.35">
      <c r="A469" s="52">
        <v>46.7</v>
      </c>
      <c r="B469" s="53">
        <v>3.617</v>
      </c>
      <c r="C469" s="53">
        <v>0.86399999999999999</v>
      </c>
      <c r="D469" s="53">
        <v>0.7</v>
      </c>
      <c r="E469" s="53">
        <v>2.0529999999999999</v>
      </c>
    </row>
    <row r="470" spans="1:5" x14ac:dyDescent="0.35">
      <c r="A470" s="52">
        <v>46.8</v>
      </c>
      <c r="B470" s="53">
        <v>3.63</v>
      </c>
      <c r="C470" s="53">
        <v>0.86699999999999999</v>
      </c>
      <c r="D470" s="53">
        <v>0.70299999999999996</v>
      </c>
      <c r="E470" s="53">
        <v>2.06</v>
      </c>
    </row>
    <row r="471" spans="1:5" x14ac:dyDescent="0.35">
      <c r="A471" s="52">
        <v>46.9</v>
      </c>
      <c r="B471" s="53">
        <v>3.6419999999999999</v>
      </c>
      <c r="C471" s="53">
        <v>0.87</v>
      </c>
      <c r="D471" s="53">
        <v>0.70499999999999996</v>
      </c>
      <c r="E471" s="53">
        <v>2.0670000000000002</v>
      </c>
    </row>
    <row r="472" spans="1:5" x14ac:dyDescent="0.35">
      <c r="A472" s="52">
        <v>47</v>
      </c>
      <c r="B472" s="53">
        <v>3.6539999999999999</v>
      </c>
      <c r="C472" s="53">
        <v>0.873</v>
      </c>
      <c r="D472" s="53">
        <v>0.70799999999999996</v>
      </c>
      <c r="E472" s="53">
        <v>2.0739999999999998</v>
      </c>
    </row>
    <row r="473" spans="1:5" x14ac:dyDescent="0.35">
      <c r="A473" s="52">
        <v>47.1</v>
      </c>
      <c r="B473" s="53">
        <v>3.6669999999999998</v>
      </c>
      <c r="C473" s="53">
        <v>0.876</v>
      </c>
      <c r="D473" s="53">
        <v>0.71</v>
      </c>
      <c r="E473" s="53">
        <v>2.081</v>
      </c>
    </row>
    <row r="474" spans="1:5" x14ac:dyDescent="0.35">
      <c r="A474" s="52">
        <v>47.2</v>
      </c>
      <c r="B474" s="53">
        <v>3.6789999999999998</v>
      </c>
      <c r="C474" s="53">
        <v>0.879</v>
      </c>
      <c r="D474" s="53">
        <v>0.71199999999999997</v>
      </c>
      <c r="E474" s="53">
        <v>2.0880000000000001</v>
      </c>
    </row>
    <row r="475" spans="1:5" x14ac:dyDescent="0.35">
      <c r="A475" s="52">
        <v>47.3</v>
      </c>
      <c r="B475" s="53">
        <v>3.6920000000000002</v>
      </c>
      <c r="C475" s="53">
        <v>0.88200000000000001</v>
      </c>
      <c r="D475" s="53">
        <v>0.71499999999999997</v>
      </c>
      <c r="E475" s="53">
        <v>2.0950000000000002</v>
      </c>
    </row>
    <row r="476" spans="1:5" x14ac:dyDescent="0.35">
      <c r="A476" s="52">
        <v>47.4</v>
      </c>
      <c r="B476" s="53">
        <v>3.7040000000000002</v>
      </c>
      <c r="C476" s="53">
        <v>0.88500000000000001</v>
      </c>
      <c r="D476" s="53">
        <v>0.71699999999999997</v>
      </c>
      <c r="E476" s="53">
        <v>2.1019999999999999</v>
      </c>
    </row>
    <row r="477" spans="1:5" x14ac:dyDescent="0.35">
      <c r="A477" s="52">
        <v>47.5</v>
      </c>
      <c r="B477" s="53">
        <v>3.7160000000000002</v>
      </c>
      <c r="C477" s="53">
        <v>0.88800000000000001</v>
      </c>
      <c r="D477" s="53">
        <v>0.72</v>
      </c>
      <c r="E477" s="53">
        <v>2.109</v>
      </c>
    </row>
    <row r="478" spans="1:5" x14ac:dyDescent="0.35">
      <c r="A478" s="52">
        <v>47.6</v>
      </c>
      <c r="B478" s="53">
        <v>3.7290000000000001</v>
      </c>
      <c r="C478" s="53">
        <v>0.89100000000000001</v>
      </c>
      <c r="D478" s="53">
        <v>0.72199999999999998</v>
      </c>
      <c r="E478" s="53">
        <v>2.1160000000000001</v>
      </c>
    </row>
    <row r="479" spans="1:5" x14ac:dyDescent="0.35">
      <c r="A479" s="52">
        <v>47.7</v>
      </c>
      <c r="B479" s="53">
        <v>3.7410000000000001</v>
      </c>
      <c r="C479" s="53">
        <v>0.89400000000000002</v>
      </c>
      <c r="D479" s="53">
        <v>0.72499999999999998</v>
      </c>
      <c r="E479" s="53">
        <v>2.1219999999999999</v>
      </c>
    </row>
    <row r="480" spans="1:5" x14ac:dyDescent="0.35">
      <c r="A480" s="52">
        <v>47.8</v>
      </c>
      <c r="B480" s="53">
        <v>3.754</v>
      </c>
      <c r="C480" s="53">
        <v>0.89700000000000002</v>
      </c>
      <c r="D480" s="53">
        <v>0.72699999999999998</v>
      </c>
      <c r="E480" s="53">
        <v>2.129</v>
      </c>
    </row>
    <row r="481" spans="1:5" x14ac:dyDescent="0.35">
      <c r="A481" s="52">
        <v>47.9</v>
      </c>
      <c r="B481" s="53">
        <v>3.766</v>
      </c>
      <c r="C481" s="53">
        <v>0.9</v>
      </c>
      <c r="D481" s="53">
        <v>0.73</v>
      </c>
      <c r="E481" s="53">
        <v>2.1360000000000001</v>
      </c>
    </row>
    <row r="482" spans="1:5" x14ac:dyDescent="0.35">
      <c r="A482" s="52">
        <v>48</v>
      </c>
      <c r="B482" s="53">
        <v>3.7789999999999999</v>
      </c>
      <c r="C482" s="53">
        <v>0.90300000000000002</v>
      </c>
      <c r="D482" s="53">
        <v>0.73199999999999998</v>
      </c>
      <c r="E482" s="53">
        <v>2.1429999999999998</v>
      </c>
    </row>
    <row r="483" spans="1:5" x14ac:dyDescent="0.35">
      <c r="A483" s="52">
        <v>48.1</v>
      </c>
      <c r="B483" s="53">
        <v>3.7909999999999999</v>
      </c>
      <c r="C483" s="53">
        <v>0.90600000000000003</v>
      </c>
      <c r="D483" s="53">
        <v>0.73499999999999999</v>
      </c>
      <c r="E483" s="53">
        <v>2.15</v>
      </c>
    </row>
    <row r="484" spans="1:5" x14ac:dyDescent="0.35">
      <c r="A484" s="52">
        <v>48.2</v>
      </c>
      <c r="B484" s="53">
        <v>3.8039999999999998</v>
      </c>
      <c r="C484" s="53">
        <v>0.90900000000000003</v>
      </c>
      <c r="D484" s="53">
        <v>0.73699999999999999</v>
      </c>
      <c r="E484" s="53">
        <v>2.157</v>
      </c>
    </row>
    <row r="485" spans="1:5" x14ac:dyDescent="0.35">
      <c r="A485" s="52">
        <v>48.3</v>
      </c>
      <c r="B485" s="53">
        <v>3.8159999999999998</v>
      </c>
      <c r="C485" s="53">
        <v>0.91200000000000003</v>
      </c>
      <c r="D485" s="53">
        <v>0.74</v>
      </c>
      <c r="E485" s="53">
        <v>2.1640000000000001</v>
      </c>
    </row>
    <row r="486" spans="1:5" x14ac:dyDescent="0.35">
      <c r="A486" s="52">
        <v>48.4</v>
      </c>
      <c r="B486" s="53">
        <v>3.8290000000000002</v>
      </c>
      <c r="C486" s="53">
        <v>0.91500000000000004</v>
      </c>
      <c r="D486" s="53">
        <v>0.74199999999999999</v>
      </c>
      <c r="E486" s="53">
        <v>2.1709999999999998</v>
      </c>
    </row>
    <row r="487" spans="1:5" x14ac:dyDescent="0.35">
      <c r="A487" s="52">
        <v>48.5</v>
      </c>
      <c r="B487" s="53">
        <v>3.8410000000000002</v>
      </c>
      <c r="C487" s="53">
        <v>0.91800000000000004</v>
      </c>
      <c r="D487" s="53">
        <v>0.745</v>
      </c>
      <c r="E487" s="53">
        <v>2.1779999999999999</v>
      </c>
    </row>
    <row r="488" spans="1:5" x14ac:dyDescent="0.35">
      <c r="A488" s="52">
        <v>48.6</v>
      </c>
      <c r="B488" s="53">
        <v>3.8540000000000001</v>
      </c>
      <c r="C488" s="53">
        <v>0.92100000000000004</v>
      </c>
      <c r="D488" s="53">
        <v>0.747</v>
      </c>
      <c r="E488" s="53">
        <v>2.1850000000000001</v>
      </c>
    </row>
    <row r="489" spans="1:5" x14ac:dyDescent="0.35">
      <c r="A489" s="52">
        <v>48.7</v>
      </c>
      <c r="B489" s="53">
        <v>3.8660000000000001</v>
      </c>
      <c r="C489" s="53">
        <v>0.92400000000000004</v>
      </c>
      <c r="D489" s="53">
        <v>0.75</v>
      </c>
      <c r="E489" s="53">
        <v>2.1920000000000002</v>
      </c>
    </row>
    <row r="490" spans="1:5" x14ac:dyDescent="0.35">
      <c r="A490" s="52">
        <v>48.8</v>
      </c>
      <c r="B490" s="53">
        <v>3.879</v>
      </c>
      <c r="C490" s="53">
        <v>0.92700000000000005</v>
      </c>
      <c r="D490" s="53">
        <v>0.752</v>
      </c>
      <c r="E490" s="53">
        <v>2.1989999999999998</v>
      </c>
    </row>
    <row r="491" spans="1:5" x14ac:dyDescent="0.35">
      <c r="A491" s="52">
        <v>48.9</v>
      </c>
      <c r="B491" s="53">
        <v>3.8919999999999999</v>
      </c>
      <c r="C491" s="53">
        <v>0.93100000000000005</v>
      </c>
      <c r="D491" s="53">
        <v>0.755</v>
      </c>
      <c r="E491" s="53">
        <v>2.206</v>
      </c>
    </row>
    <row r="492" spans="1:5" x14ac:dyDescent="0.35">
      <c r="A492" s="52">
        <v>49</v>
      </c>
      <c r="B492" s="53">
        <v>3.9039999999999999</v>
      </c>
      <c r="C492" s="53">
        <v>0.93400000000000005</v>
      </c>
      <c r="D492" s="53">
        <v>0.75800000000000001</v>
      </c>
      <c r="E492" s="53">
        <v>2.2130000000000001</v>
      </c>
    </row>
    <row r="493" spans="1:5" x14ac:dyDescent="0.35">
      <c r="A493" s="52">
        <v>49.1</v>
      </c>
      <c r="B493" s="53">
        <v>3.9169999999999998</v>
      </c>
      <c r="C493" s="53">
        <v>0.93700000000000006</v>
      </c>
      <c r="D493" s="53">
        <v>0.76</v>
      </c>
      <c r="E493" s="53">
        <v>2.2200000000000002</v>
      </c>
    </row>
    <row r="494" spans="1:5" x14ac:dyDescent="0.35">
      <c r="A494" s="52">
        <v>49.2</v>
      </c>
      <c r="B494" s="53">
        <v>3.9289999999999998</v>
      </c>
      <c r="C494" s="53">
        <v>0.94</v>
      </c>
      <c r="D494" s="53">
        <v>0.76300000000000001</v>
      </c>
      <c r="E494" s="53">
        <v>2.2269999999999999</v>
      </c>
    </row>
    <row r="495" spans="1:5" x14ac:dyDescent="0.35">
      <c r="A495" s="52">
        <v>49.3</v>
      </c>
      <c r="B495" s="53">
        <v>3.9420000000000002</v>
      </c>
      <c r="C495" s="53">
        <v>0.94299999999999995</v>
      </c>
      <c r="D495" s="53">
        <v>0.76500000000000001</v>
      </c>
      <c r="E495" s="53">
        <v>2.234</v>
      </c>
    </row>
    <row r="496" spans="1:5" x14ac:dyDescent="0.35">
      <c r="A496" s="52">
        <v>49.4</v>
      </c>
      <c r="B496" s="53">
        <v>3.9550000000000001</v>
      </c>
      <c r="C496" s="53">
        <v>0.94599999999999995</v>
      </c>
      <c r="D496" s="53">
        <v>0.76800000000000002</v>
      </c>
      <c r="E496" s="53">
        <v>2.2410000000000001</v>
      </c>
    </row>
    <row r="497" spans="1:5" x14ac:dyDescent="0.35">
      <c r="A497" s="52">
        <v>49.5</v>
      </c>
      <c r="B497" s="53">
        <v>3.9670000000000001</v>
      </c>
      <c r="C497" s="53">
        <v>0.94899999999999995</v>
      </c>
      <c r="D497" s="53">
        <v>0.77</v>
      </c>
      <c r="E497" s="53">
        <v>2.2480000000000002</v>
      </c>
    </row>
    <row r="498" spans="1:5" x14ac:dyDescent="0.35">
      <c r="A498" s="52">
        <v>49.6</v>
      </c>
      <c r="B498" s="53">
        <v>3.98</v>
      </c>
      <c r="C498" s="53">
        <v>0.95199999999999996</v>
      </c>
      <c r="D498" s="53">
        <v>0.77300000000000002</v>
      </c>
      <c r="E498" s="53">
        <v>2.2549999999999999</v>
      </c>
    </row>
    <row r="499" spans="1:5" x14ac:dyDescent="0.35">
      <c r="A499" s="52">
        <v>49.7</v>
      </c>
      <c r="B499" s="53">
        <v>3.9929999999999999</v>
      </c>
      <c r="C499" s="53">
        <v>0.95499999999999996</v>
      </c>
      <c r="D499" s="53">
        <v>0.77500000000000002</v>
      </c>
      <c r="E499" s="53">
        <v>2.262</v>
      </c>
    </row>
    <row r="500" spans="1:5" x14ac:dyDescent="0.35">
      <c r="A500" s="52">
        <v>49.8</v>
      </c>
      <c r="B500" s="53">
        <v>4.0049999999999999</v>
      </c>
      <c r="C500" s="53">
        <v>0.95799999999999996</v>
      </c>
      <c r="D500" s="53">
        <v>0.77800000000000002</v>
      </c>
      <c r="E500" s="53">
        <v>2.2690000000000001</v>
      </c>
    </row>
    <row r="501" spans="1:5" x14ac:dyDescent="0.35">
      <c r="A501" s="52">
        <v>49.9</v>
      </c>
      <c r="B501" s="53">
        <v>4.0179999999999998</v>
      </c>
      <c r="C501" s="53">
        <v>0.96099999999999997</v>
      </c>
      <c r="D501" s="53">
        <v>0.78</v>
      </c>
      <c r="E501" s="53">
        <v>2.2759999999999998</v>
      </c>
    </row>
    <row r="502" spans="1:5" x14ac:dyDescent="0.35">
      <c r="A502" s="52">
        <v>50</v>
      </c>
      <c r="B502" s="53">
        <v>4.0309999999999997</v>
      </c>
      <c r="C502" s="53">
        <v>0.96399999999999997</v>
      </c>
      <c r="D502" s="53">
        <v>0.78300000000000003</v>
      </c>
      <c r="E502" s="53">
        <v>2.2829999999999999</v>
      </c>
    </row>
    <row r="503" spans="1:5" x14ac:dyDescent="0.35">
      <c r="A503" s="52">
        <v>50.1</v>
      </c>
      <c r="B503" s="53">
        <v>4.0430000000000001</v>
      </c>
      <c r="C503" s="53">
        <v>0.96799999999999997</v>
      </c>
      <c r="D503" s="53">
        <v>0.78500000000000003</v>
      </c>
      <c r="E503" s="53">
        <v>2.29</v>
      </c>
    </row>
    <row r="504" spans="1:5" x14ac:dyDescent="0.35">
      <c r="A504" s="52">
        <v>50.2</v>
      </c>
      <c r="B504" s="53">
        <v>4.056</v>
      </c>
      <c r="C504" s="53">
        <v>0.97099999999999997</v>
      </c>
      <c r="D504" s="53">
        <v>0.78800000000000003</v>
      </c>
      <c r="E504" s="53">
        <v>2.298</v>
      </c>
    </row>
    <row r="505" spans="1:5" x14ac:dyDescent="0.35">
      <c r="A505" s="52">
        <v>50.3</v>
      </c>
      <c r="B505" s="53">
        <v>4.069</v>
      </c>
      <c r="C505" s="53">
        <v>0.97399999999999998</v>
      </c>
      <c r="D505" s="53">
        <v>0.79</v>
      </c>
      <c r="E505" s="53">
        <v>2.3050000000000002</v>
      </c>
    </row>
    <row r="506" spans="1:5" x14ac:dyDescent="0.35">
      <c r="A506" s="52">
        <v>50.4</v>
      </c>
      <c r="B506" s="53">
        <v>4.0819999999999999</v>
      </c>
      <c r="C506" s="53">
        <v>0.97699999999999998</v>
      </c>
      <c r="D506" s="53">
        <v>0.79300000000000004</v>
      </c>
      <c r="E506" s="53">
        <v>2.3119999999999998</v>
      </c>
    </row>
    <row r="507" spans="1:5" x14ac:dyDescent="0.35">
      <c r="A507" s="52">
        <v>50.5</v>
      </c>
      <c r="B507" s="53">
        <v>4.0940000000000003</v>
      </c>
      <c r="C507" s="53">
        <v>0.98</v>
      </c>
      <c r="D507" s="53">
        <v>0.79600000000000004</v>
      </c>
      <c r="E507" s="53">
        <v>2.319</v>
      </c>
    </row>
    <row r="508" spans="1:5" x14ac:dyDescent="0.35">
      <c r="A508" s="52">
        <v>50.6</v>
      </c>
      <c r="B508" s="53">
        <v>4.1070000000000002</v>
      </c>
      <c r="C508" s="53">
        <v>0.98299999999999998</v>
      </c>
      <c r="D508" s="53">
        <v>0.79800000000000004</v>
      </c>
      <c r="E508" s="53">
        <v>2.3260000000000001</v>
      </c>
    </row>
    <row r="509" spans="1:5" x14ac:dyDescent="0.35">
      <c r="A509" s="52">
        <v>50.7</v>
      </c>
      <c r="B509" s="53">
        <v>4.12</v>
      </c>
      <c r="C509" s="53">
        <v>0.98599999999999999</v>
      </c>
      <c r="D509" s="53">
        <v>0.80100000000000005</v>
      </c>
      <c r="E509" s="53">
        <v>2.3330000000000002</v>
      </c>
    </row>
    <row r="510" spans="1:5" x14ac:dyDescent="0.35">
      <c r="A510" s="52">
        <v>50.8</v>
      </c>
      <c r="B510" s="53">
        <v>4.133</v>
      </c>
      <c r="C510" s="53">
        <v>0.98899999999999999</v>
      </c>
      <c r="D510" s="53">
        <v>0.80300000000000005</v>
      </c>
      <c r="E510" s="53">
        <v>2.34</v>
      </c>
    </row>
    <row r="511" spans="1:5" x14ac:dyDescent="0.35">
      <c r="A511" s="52">
        <v>50.9</v>
      </c>
      <c r="B511" s="53">
        <v>4.1449999999999996</v>
      </c>
      <c r="C511" s="53">
        <v>0.99199999999999999</v>
      </c>
      <c r="D511" s="53">
        <v>0.80600000000000005</v>
      </c>
      <c r="E511" s="53">
        <v>2.347</v>
      </c>
    </row>
    <row r="512" spans="1:5" x14ac:dyDescent="0.35">
      <c r="A512" s="52">
        <v>51</v>
      </c>
      <c r="B512" s="53">
        <v>4.1580000000000004</v>
      </c>
      <c r="C512" s="53">
        <v>0.996</v>
      </c>
      <c r="D512" s="53">
        <v>0.80800000000000005</v>
      </c>
      <c r="E512" s="53">
        <v>2.3540000000000001</v>
      </c>
    </row>
    <row r="513" spans="1:5" x14ac:dyDescent="0.35">
      <c r="A513" s="52">
        <v>51.1</v>
      </c>
      <c r="B513" s="53">
        <v>4.1710000000000003</v>
      </c>
      <c r="C513" s="53">
        <v>0.999</v>
      </c>
      <c r="D513" s="53">
        <v>0.81100000000000005</v>
      </c>
      <c r="E513" s="53">
        <v>2.3610000000000002</v>
      </c>
    </row>
    <row r="514" spans="1:5" x14ac:dyDescent="0.35">
      <c r="A514" s="52">
        <v>51.2</v>
      </c>
      <c r="B514" s="53">
        <v>4.1840000000000002</v>
      </c>
      <c r="C514" s="53">
        <v>1.002</v>
      </c>
      <c r="D514" s="53">
        <v>0.81299999999999994</v>
      </c>
      <c r="E514" s="53">
        <v>2.3679999999999999</v>
      </c>
    </row>
    <row r="515" spans="1:5" x14ac:dyDescent="0.35">
      <c r="A515" s="52">
        <v>51.3</v>
      </c>
      <c r="B515" s="53">
        <v>4.1970000000000001</v>
      </c>
      <c r="C515" s="53">
        <v>1.0049999999999999</v>
      </c>
      <c r="D515" s="53">
        <v>0.81599999999999995</v>
      </c>
      <c r="E515" s="53">
        <v>2.3759999999999999</v>
      </c>
    </row>
    <row r="516" spans="1:5" x14ac:dyDescent="0.35">
      <c r="A516" s="52">
        <v>51.4</v>
      </c>
      <c r="B516" s="53">
        <v>4.2089999999999996</v>
      </c>
      <c r="C516" s="53">
        <v>1.008</v>
      </c>
      <c r="D516" s="53">
        <v>0.81899999999999995</v>
      </c>
      <c r="E516" s="53">
        <v>2.383</v>
      </c>
    </row>
    <row r="517" spans="1:5" x14ac:dyDescent="0.35">
      <c r="A517" s="52">
        <v>51.5</v>
      </c>
      <c r="B517" s="53">
        <v>4.2220000000000004</v>
      </c>
      <c r="C517" s="53">
        <v>1.0109999999999999</v>
      </c>
      <c r="D517" s="53">
        <v>0.82099999999999995</v>
      </c>
      <c r="E517" s="53">
        <v>2.39</v>
      </c>
    </row>
    <row r="518" spans="1:5" x14ac:dyDescent="0.35">
      <c r="A518" s="52">
        <v>51.6</v>
      </c>
      <c r="B518" s="53">
        <v>4.2350000000000003</v>
      </c>
      <c r="C518" s="53">
        <v>1.014</v>
      </c>
      <c r="D518" s="53">
        <v>0.82399999999999995</v>
      </c>
      <c r="E518" s="53">
        <v>2.3969999999999998</v>
      </c>
    </row>
    <row r="519" spans="1:5" x14ac:dyDescent="0.35">
      <c r="A519" s="52">
        <v>51.7</v>
      </c>
      <c r="B519" s="53">
        <v>4.2480000000000002</v>
      </c>
      <c r="C519" s="53">
        <v>1.018</v>
      </c>
      <c r="D519" s="53">
        <v>0.82599999999999996</v>
      </c>
      <c r="E519" s="53">
        <v>2.4039999999999999</v>
      </c>
    </row>
    <row r="520" spans="1:5" x14ac:dyDescent="0.35">
      <c r="A520" s="52">
        <v>51.8</v>
      </c>
      <c r="B520" s="53">
        <v>4.2610000000000001</v>
      </c>
      <c r="C520" s="53">
        <v>1.0209999999999999</v>
      </c>
      <c r="D520" s="53">
        <v>0.82899999999999996</v>
      </c>
      <c r="E520" s="53">
        <v>2.411</v>
      </c>
    </row>
    <row r="521" spans="1:5" x14ac:dyDescent="0.35">
      <c r="A521" s="52">
        <v>51.9</v>
      </c>
      <c r="B521" s="53">
        <v>4.274</v>
      </c>
      <c r="C521" s="53">
        <v>1.024</v>
      </c>
      <c r="D521" s="53">
        <v>0.83099999999999996</v>
      </c>
      <c r="E521" s="53">
        <v>2.4180000000000001</v>
      </c>
    </row>
    <row r="522" spans="1:5" x14ac:dyDescent="0.35">
      <c r="A522" s="52">
        <v>52</v>
      </c>
      <c r="B522" s="53">
        <v>4.2859999999999996</v>
      </c>
      <c r="C522" s="53">
        <v>1.0269999999999999</v>
      </c>
      <c r="D522" s="53">
        <v>0.83399999999999996</v>
      </c>
      <c r="E522" s="53">
        <v>2.4249999999999998</v>
      </c>
    </row>
    <row r="523" spans="1:5" x14ac:dyDescent="0.35">
      <c r="A523" s="52">
        <v>52.1</v>
      </c>
      <c r="B523" s="53">
        <v>4.2990000000000004</v>
      </c>
      <c r="C523" s="53">
        <v>1.03</v>
      </c>
      <c r="D523" s="53">
        <v>0.83699999999999997</v>
      </c>
      <c r="E523" s="53">
        <v>2.4329999999999998</v>
      </c>
    </row>
    <row r="524" spans="1:5" x14ac:dyDescent="0.35">
      <c r="A524" s="52">
        <v>52.2</v>
      </c>
      <c r="B524" s="53">
        <v>4.3120000000000003</v>
      </c>
      <c r="C524" s="53">
        <v>1.0329999999999999</v>
      </c>
      <c r="D524" s="53">
        <v>0.83899999999999997</v>
      </c>
      <c r="E524" s="53">
        <v>2.44</v>
      </c>
    </row>
    <row r="525" spans="1:5" x14ac:dyDescent="0.35">
      <c r="A525" s="52">
        <v>52.3</v>
      </c>
      <c r="B525" s="53">
        <v>4.3250000000000002</v>
      </c>
      <c r="C525" s="53">
        <v>1.036</v>
      </c>
      <c r="D525" s="53">
        <v>0.84199999999999997</v>
      </c>
      <c r="E525" s="53">
        <v>2.4470000000000001</v>
      </c>
    </row>
    <row r="526" spans="1:5" x14ac:dyDescent="0.35">
      <c r="A526" s="52">
        <v>52.4</v>
      </c>
      <c r="B526" s="53">
        <v>4.3380000000000001</v>
      </c>
      <c r="C526" s="53">
        <v>1.04</v>
      </c>
      <c r="D526" s="53">
        <v>0.84399999999999997</v>
      </c>
      <c r="E526" s="53">
        <v>2.4540000000000002</v>
      </c>
    </row>
    <row r="527" spans="1:5" x14ac:dyDescent="0.35">
      <c r="A527" s="52">
        <v>52.5</v>
      </c>
      <c r="B527" s="53">
        <v>4.351</v>
      </c>
      <c r="C527" s="53">
        <v>1.0429999999999999</v>
      </c>
      <c r="D527" s="53">
        <v>0.84699999999999998</v>
      </c>
      <c r="E527" s="53">
        <v>2.4609999999999999</v>
      </c>
    </row>
    <row r="528" spans="1:5" x14ac:dyDescent="0.35">
      <c r="A528" s="52">
        <v>52.6</v>
      </c>
      <c r="B528" s="53">
        <v>4.3639999999999999</v>
      </c>
      <c r="C528" s="53">
        <v>1.046</v>
      </c>
      <c r="D528" s="53">
        <v>0.85</v>
      </c>
      <c r="E528" s="53">
        <v>2.468</v>
      </c>
    </row>
    <row r="529" spans="1:5" x14ac:dyDescent="0.35">
      <c r="A529" s="52">
        <v>52.7</v>
      </c>
      <c r="B529" s="53">
        <v>4.3769999999999998</v>
      </c>
      <c r="C529" s="53">
        <v>1.0489999999999999</v>
      </c>
      <c r="D529" s="53">
        <v>0.85199999999999998</v>
      </c>
      <c r="E529" s="53">
        <v>2.476</v>
      </c>
    </row>
    <row r="530" spans="1:5" x14ac:dyDescent="0.35">
      <c r="A530" s="52">
        <v>52.8</v>
      </c>
      <c r="B530" s="53">
        <v>4.3899999999999997</v>
      </c>
      <c r="C530" s="53">
        <v>1.052</v>
      </c>
      <c r="D530" s="53">
        <v>0.85499999999999998</v>
      </c>
      <c r="E530" s="53">
        <v>2.4830000000000001</v>
      </c>
    </row>
    <row r="531" spans="1:5" x14ac:dyDescent="0.35">
      <c r="A531" s="52">
        <v>52.9</v>
      </c>
      <c r="B531" s="53">
        <v>4.4020000000000001</v>
      </c>
      <c r="C531" s="53">
        <v>1.0549999999999999</v>
      </c>
      <c r="D531" s="53">
        <v>0.85699999999999998</v>
      </c>
      <c r="E531" s="53">
        <v>2.4900000000000002</v>
      </c>
    </row>
    <row r="532" spans="1:5" x14ac:dyDescent="0.35">
      <c r="A532" s="52">
        <v>53</v>
      </c>
      <c r="B532" s="53">
        <v>4.415</v>
      </c>
      <c r="C532" s="53">
        <v>1.0580000000000001</v>
      </c>
      <c r="D532" s="53">
        <v>0.86</v>
      </c>
      <c r="E532" s="53">
        <v>2.4969999999999999</v>
      </c>
    </row>
    <row r="533" spans="1:5" x14ac:dyDescent="0.35">
      <c r="A533" s="52">
        <v>53.1</v>
      </c>
      <c r="B533" s="53">
        <v>4.4279999999999999</v>
      </c>
      <c r="C533" s="53">
        <v>1.0620000000000001</v>
      </c>
      <c r="D533" s="53">
        <v>0.86199999999999999</v>
      </c>
      <c r="E533" s="53">
        <v>2.504</v>
      </c>
    </row>
    <row r="534" spans="1:5" x14ac:dyDescent="0.35">
      <c r="A534" s="52">
        <v>53.2</v>
      </c>
      <c r="B534" s="53">
        <v>4.4409999999999998</v>
      </c>
      <c r="C534" s="53">
        <v>1.0649999999999999</v>
      </c>
      <c r="D534" s="53">
        <v>0.86499999999999999</v>
      </c>
      <c r="E534" s="53">
        <v>2.5110000000000001</v>
      </c>
    </row>
    <row r="535" spans="1:5" x14ac:dyDescent="0.35">
      <c r="A535" s="52">
        <v>53.3</v>
      </c>
      <c r="B535" s="53">
        <v>4.4539999999999997</v>
      </c>
      <c r="C535" s="53">
        <v>1.0680000000000001</v>
      </c>
      <c r="D535" s="53">
        <v>0.86799999999999999</v>
      </c>
      <c r="E535" s="53">
        <v>2.5190000000000001</v>
      </c>
    </row>
    <row r="536" spans="1:5" x14ac:dyDescent="0.35">
      <c r="A536" s="52">
        <v>53.4</v>
      </c>
      <c r="B536" s="53">
        <v>4.4669999999999996</v>
      </c>
      <c r="C536" s="53">
        <v>1.071</v>
      </c>
      <c r="D536" s="53">
        <v>0.87</v>
      </c>
      <c r="E536" s="53">
        <v>2.5259999999999998</v>
      </c>
    </row>
    <row r="537" spans="1:5" x14ac:dyDescent="0.35">
      <c r="A537" s="52">
        <v>53.5</v>
      </c>
      <c r="B537" s="53">
        <v>4.4800000000000004</v>
      </c>
      <c r="C537" s="53">
        <v>1.0740000000000001</v>
      </c>
      <c r="D537" s="53">
        <v>0.873</v>
      </c>
      <c r="E537" s="53">
        <v>2.5329999999999999</v>
      </c>
    </row>
    <row r="538" spans="1:5" x14ac:dyDescent="0.35">
      <c r="A538" s="52">
        <v>53.6</v>
      </c>
      <c r="B538" s="53">
        <v>4.4930000000000003</v>
      </c>
      <c r="C538" s="53">
        <v>1.077</v>
      </c>
      <c r="D538" s="53">
        <v>0.875</v>
      </c>
      <c r="E538" s="53">
        <v>2.54</v>
      </c>
    </row>
    <row r="539" spans="1:5" x14ac:dyDescent="0.35">
      <c r="A539" s="52">
        <v>53.7</v>
      </c>
      <c r="B539" s="53">
        <v>4.5060000000000002</v>
      </c>
      <c r="C539" s="53">
        <v>1.081</v>
      </c>
      <c r="D539" s="53">
        <v>0.878</v>
      </c>
      <c r="E539" s="53">
        <v>2.5470000000000002</v>
      </c>
    </row>
    <row r="540" spans="1:5" x14ac:dyDescent="0.35">
      <c r="A540" s="52">
        <v>53.8</v>
      </c>
      <c r="B540" s="53">
        <v>4.5190000000000001</v>
      </c>
      <c r="C540" s="53">
        <v>1.0840000000000001</v>
      </c>
      <c r="D540" s="53">
        <v>0.88100000000000001</v>
      </c>
      <c r="E540" s="53">
        <v>2.5550000000000002</v>
      </c>
    </row>
    <row r="541" spans="1:5" x14ac:dyDescent="0.35">
      <c r="A541" s="52">
        <v>53.9</v>
      </c>
      <c r="B541" s="53">
        <v>4.532</v>
      </c>
      <c r="C541" s="53">
        <v>1.087</v>
      </c>
      <c r="D541" s="53">
        <v>0.88300000000000001</v>
      </c>
      <c r="E541" s="53">
        <v>2.5619999999999998</v>
      </c>
    </row>
    <row r="542" spans="1:5" x14ac:dyDescent="0.35">
      <c r="A542" s="52">
        <v>54</v>
      </c>
      <c r="B542" s="53">
        <v>4.5449999999999999</v>
      </c>
      <c r="C542" s="53">
        <v>1.0900000000000001</v>
      </c>
      <c r="D542" s="53">
        <v>0.88600000000000001</v>
      </c>
      <c r="E542" s="53">
        <v>2.569</v>
      </c>
    </row>
    <row r="543" spans="1:5" x14ac:dyDescent="0.35">
      <c r="A543" s="52">
        <v>54.1</v>
      </c>
      <c r="B543" s="53">
        <v>4.5579999999999998</v>
      </c>
      <c r="C543" s="53">
        <v>1.093</v>
      </c>
      <c r="D543" s="53">
        <v>0.88800000000000001</v>
      </c>
      <c r="E543" s="53">
        <v>2.5760000000000001</v>
      </c>
    </row>
    <row r="544" spans="1:5" x14ac:dyDescent="0.35">
      <c r="A544" s="52">
        <v>54.2</v>
      </c>
      <c r="B544" s="53">
        <v>4.5709999999999997</v>
      </c>
      <c r="C544" s="53">
        <v>1.097</v>
      </c>
      <c r="D544" s="53">
        <v>0.89100000000000001</v>
      </c>
      <c r="E544" s="53">
        <v>2.5840000000000001</v>
      </c>
    </row>
    <row r="545" spans="1:5" x14ac:dyDescent="0.35">
      <c r="A545" s="52">
        <v>54.3</v>
      </c>
      <c r="B545" s="53">
        <v>4.5839999999999996</v>
      </c>
      <c r="C545" s="53">
        <v>1.1000000000000001</v>
      </c>
      <c r="D545" s="53">
        <v>0.89400000000000002</v>
      </c>
      <c r="E545" s="53">
        <v>2.5910000000000002</v>
      </c>
    </row>
    <row r="546" spans="1:5" x14ac:dyDescent="0.35">
      <c r="A546" s="52">
        <v>54.4</v>
      </c>
      <c r="B546" s="53">
        <v>4.5970000000000004</v>
      </c>
      <c r="C546" s="53">
        <v>1.103</v>
      </c>
      <c r="D546" s="53">
        <v>0.89600000000000002</v>
      </c>
      <c r="E546" s="53">
        <v>2.5979999999999999</v>
      </c>
    </row>
    <row r="547" spans="1:5" x14ac:dyDescent="0.35">
      <c r="A547" s="52">
        <v>54.5</v>
      </c>
      <c r="B547" s="53">
        <v>4.6100000000000003</v>
      </c>
      <c r="C547" s="53">
        <v>1.1060000000000001</v>
      </c>
      <c r="D547" s="53">
        <v>0.89900000000000002</v>
      </c>
      <c r="E547" s="53">
        <v>2.605</v>
      </c>
    </row>
    <row r="548" spans="1:5" x14ac:dyDescent="0.35">
      <c r="A548" s="52">
        <v>54.6</v>
      </c>
      <c r="B548" s="53">
        <v>4.6230000000000002</v>
      </c>
      <c r="C548" s="53">
        <v>1.109</v>
      </c>
      <c r="D548" s="53">
        <v>0.90100000000000002</v>
      </c>
      <c r="E548" s="53">
        <v>2.6120000000000001</v>
      </c>
    </row>
    <row r="549" spans="1:5" x14ac:dyDescent="0.35">
      <c r="A549" s="52">
        <v>54.7</v>
      </c>
      <c r="B549" s="53">
        <v>4.6360000000000001</v>
      </c>
      <c r="C549" s="53">
        <v>1.1120000000000001</v>
      </c>
      <c r="D549" s="53">
        <v>0.90400000000000003</v>
      </c>
      <c r="E549" s="53">
        <v>2.62</v>
      </c>
    </row>
    <row r="550" spans="1:5" x14ac:dyDescent="0.35">
      <c r="A550" s="52">
        <v>54.8</v>
      </c>
      <c r="B550" s="53">
        <v>4.649</v>
      </c>
      <c r="C550" s="53">
        <v>1.1160000000000001</v>
      </c>
      <c r="D550" s="53">
        <v>0.90700000000000003</v>
      </c>
      <c r="E550" s="53">
        <v>2.6269999999999998</v>
      </c>
    </row>
    <row r="551" spans="1:5" x14ac:dyDescent="0.35">
      <c r="A551" s="52">
        <v>54.9</v>
      </c>
      <c r="B551" s="53">
        <v>4.6619999999999999</v>
      </c>
      <c r="C551" s="53">
        <v>1.119</v>
      </c>
      <c r="D551" s="53">
        <v>0.90900000000000003</v>
      </c>
      <c r="E551" s="53">
        <v>2.6339999999999999</v>
      </c>
    </row>
    <row r="552" spans="1:5" x14ac:dyDescent="0.35">
      <c r="A552" s="52">
        <v>55</v>
      </c>
      <c r="B552" s="53">
        <v>4.6749999999999998</v>
      </c>
      <c r="C552" s="53">
        <v>1.1220000000000001</v>
      </c>
      <c r="D552" s="53">
        <v>0.91200000000000003</v>
      </c>
      <c r="E552" s="53">
        <v>2.641</v>
      </c>
    </row>
    <row r="553" spans="1:5" x14ac:dyDescent="0.35">
      <c r="A553" s="52">
        <v>55.1</v>
      </c>
      <c r="B553" s="53">
        <v>4.6879999999999997</v>
      </c>
      <c r="C553" s="53">
        <v>1.125</v>
      </c>
      <c r="D553" s="53">
        <v>0.91500000000000004</v>
      </c>
      <c r="E553" s="53">
        <v>2.649</v>
      </c>
    </row>
    <row r="554" spans="1:5" x14ac:dyDescent="0.35">
      <c r="A554" s="52">
        <v>55.2</v>
      </c>
      <c r="B554" s="53">
        <v>4.7009999999999996</v>
      </c>
      <c r="C554" s="53">
        <v>1.1279999999999999</v>
      </c>
      <c r="D554" s="53">
        <v>0.91700000000000004</v>
      </c>
      <c r="E554" s="53">
        <v>2.6560000000000001</v>
      </c>
    </row>
    <row r="555" spans="1:5" x14ac:dyDescent="0.35">
      <c r="A555" s="52">
        <v>55.3</v>
      </c>
      <c r="B555" s="53">
        <v>4.7140000000000004</v>
      </c>
      <c r="C555" s="53">
        <v>1.1319999999999999</v>
      </c>
      <c r="D555" s="53">
        <v>0.92</v>
      </c>
      <c r="E555" s="53">
        <v>2.6629999999999998</v>
      </c>
    </row>
    <row r="556" spans="1:5" x14ac:dyDescent="0.35">
      <c r="A556" s="52">
        <v>55.4</v>
      </c>
      <c r="B556" s="53">
        <v>4.7279999999999998</v>
      </c>
      <c r="C556" s="53">
        <v>1.135</v>
      </c>
      <c r="D556" s="53">
        <v>0.92200000000000004</v>
      </c>
      <c r="E556" s="53">
        <v>2.67</v>
      </c>
    </row>
    <row r="557" spans="1:5" x14ac:dyDescent="0.35">
      <c r="A557" s="52">
        <v>55.5</v>
      </c>
      <c r="B557" s="53">
        <v>4.7409999999999997</v>
      </c>
      <c r="C557" s="53">
        <v>1.1379999999999999</v>
      </c>
      <c r="D557" s="53">
        <v>0.92500000000000004</v>
      </c>
      <c r="E557" s="53">
        <v>2.6779999999999999</v>
      </c>
    </row>
    <row r="558" spans="1:5" x14ac:dyDescent="0.35">
      <c r="A558" s="52">
        <v>55.6</v>
      </c>
      <c r="B558" s="53">
        <v>4.7539999999999996</v>
      </c>
      <c r="C558" s="53">
        <v>1.141</v>
      </c>
      <c r="D558" s="53">
        <v>0.92800000000000005</v>
      </c>
      <c r="E558" s="53">
        <v>2.6850000000000001</v>
      </c>
    </row>
    <row r="559" spans="1:5" x14ac:dyDescent="0.35">
      <c r="A559" s="52">
        <v>55.7</v>
      </c>
      <c r="B559" s="53">
        <v>4.7670000000000003</v>
      </c>
      <c r="C559" s="53">
        <v>1.1439999999999999</v>
      </c>
      <c r="D559" s="53">
        <v>0.93</v>
      </c>
      <c r="E559" s="53">
        <v>2.6920000000000002</v>
      </c>
    </row>
    <row r="560" spans="1:5" x14ac:dyDescent="0.35">
      <c r="A560" s="52">
        <v>55.8</v>
      </c>
      <c r="B560" s="53">
        <v>4.78</v>
      </c>
      <c r="C560" s="53">
        <v>1.1479999999999999</v>
      </c>
      <c r="D560" s="53">
        <v>0.93300000000000005</v>
      </c>
      <c r="E560" s="53">
        <v>2.6989999999999998</v>
      </c>
    </row>
    <row r="561" spans="1:5" x14ac:dyDescent="0.35">
      <c r="A561" s="52">
        <v>55.9</v>
      </c>
      <c r="B561" s="53">
        <v>4.7930000000000001</v>
      </c>
      <c r="C561" s="53">
        <v>1.151</v>
      </c>
      <c r="D561" s="53">
        <v>0.93500000000000005</v>
      </c>
      <c r="E561" s="53">
        <v>2.7069999999999999</v>
      </c>
    </row>
    <row r="562" spans="1:5" x14ac:dyDescent="0.35">
      <c r="A562" s="52">
        <v>56</v>
      </c>
      <c r="B562" s="53">
        <v>4.806</v>
      </c>
      <c r="C562" s="53">
        <v>1.1539999999999999</v>
      </c>
      <c r="D562" s="53">
        <v>0.93799999999999994</v>
      </c>
      <c r="E562" s="53">
        <v>2.714</v>
      </c>
    </row>
    <row r="563" spans="1:5" x14ac:dyDescent="0.35">
      <c r="A563" s="52">
        <v>56.1</v>
      </c>
      <c r="B563" s="53">
        <v>4.819</v>
      </c>
      <c r="C563" s="53">
        <v>1.157</v>
      </c>
      <c r="D563" s="53">
        <v>0.94099999999999995</v>
      </c>
      <c r="E563" s="53">
        <v>2.7210000000000001</v>
      </c>
    </row>
    <row r="564" spans="1:5" x14ac:dyDescent="0.35">
      <c r="A564" s="52">
        <v>56.2</v>
      </c>
      <c r="B564" s="53">
        <v>4.8319999999999999</v>
      </c>
      <c r="C564" s="53">
        <v>1.1599999999999999</v>
      </c>
      <c r="D564" s="53">
        <v>0.94299999999999995</v>
      </c>
      <c r="E564" s="53">
        <v>2.7280000000000002</v>
      </c>
    </row>
    <row r="565" spans="1:5" x14ac:dyDescent="0.35">
      <c r="A565" s="52">
        <v>56.3</v>
      </c>
      <c r="B565" s="53">
        <v>4.8449999999999998</v>
      </c>
      <c r="C565" s="53">
        <v>1.1639999999999999</v>
      </c>
      <c r="D565" s="53">
        <v>0.94599999999999995</v>
      </c>
      <c r="E565" s="53">
        <v>2.7360000000000002</v>
      </c>
    </row>
    <row r="566" spans="1:5" x14ac:dyDescent="0.35">
      <c r="A566" s="52">
        <v>56.4</v>
      </c>
      <c r="B566" s="53">
        <v>4.8579999999999997</v>
      </c>
      <c r="C566" s="53">
        <v>1.167</v>
      </c>
      <c r="D566" s="53">
        <v>0.94899999999999995</v>
      </c>
      <c r="E566" s="53">
        <v>2.7429999999999999</v>
      </c>
    </row>
    <row r="567" spans="1:5" x14ac:dyDescent="0.35">
      <c r="A567" s="52">
        <v>56.5</v>
      </c>
      <c r="B567" s="53">
        <v>4.8719999999999999</v>
      </c>
      <c r="C567" s="53">
        <v>1.17</v>
      </c>
      <c r="D567" s="53">
        <v>0.95099999999999996</v>
      </c>
      <c r="E567" s="53">
        <v>2.75</v>
      </c>
    </row>
    <row r="568" spans="1:5" x14ac:dyDescent="0.35">
      <c r="A568" s="52">
        <v>56.6</v>
      </c>
      <c r="B568" s="53">
        <v>4.8849999999999998</v>
      </c>
      <c r="C568" s="53">
        <v>1.173</v>
      </c>
      <c r="D568" s="53">
        <v>0.95399999999999996</v>
      </c>
      <c r="E568" s="53">
        <v>2.758</v>
      </c>
    </row>
    <row r="569" spans="1:5" x14ac:dyDescent="0.35">
      <c r="A569" s="52">
        <v>56.7</v>
      </c>
      <c r="B569" s="53">
        <v>4.8979999999999997</v>
      </c>
      <c r="C569" s="53">
        <v>1.1759999999999999</v>
      </c>
      <c r="D569" s="53">
        <v>0.95599999999999996</v>
      </c>
      <c r="E569" s="53">
        <v>2.7650000000000001</v>
      </c>
    </row>
    <row r="570" spans="1:5" x14ac:dyDescent="0.35">
      <c r="A570" s="52">
        <v>56.8</v>
      </c>
      <c r="B570" s="53">
        <v>4.9109999999999996</v>
      </c>
      <c r="C570" s="53">
        <v>1.18</v>
      </c>
      <c r="D570" s="53">
        <v>0.95899999999999996</v>
      </c>
      <c r="E570" s="53">
        <v>2.7719999999999998</v>
      </c>
    </row>
    <row r="571" spans="1:5" x14ac:dyDescent="0.35">
      <c r="A571" s="52">
        <v>56.9</v>
      </c>
      <c r="B571" s="53">
        <v>4.9240000000000004</v>
      </c>
      <c r="C571" s="53">
        <v>1.1830000000000001</v>
      </c>
      <c r="D571" s="53">
        <v>0.96199999999999997</v>
      </c>
      <c r="E571" s="53">
        <v>2.7789999999999999</v>
      </c>
    </row>
    <row r="572" spans="1:5" x14ac:dyDescent="0.35">
      <c r="A572" s="52">
        <v>57</v>
      </c>
      <c r="B572" s="53">
        <v>4.9370000000000003</v>
      </c>
      <c r="C572" s="53">
        <v>1.1859999999999999</v>
      </c>
      <c r="D572" s="53">
        <v>0.96399999999999997</v>
      </c>
      <c r="E572" s="53">
        <v>2.7869999999999999</v>
      </c>
    </row>
    <row r="573" spans="1:5" x14ac:dyDescent="0.35">
      <c r="A573" s="52">
        <v>57.1</v>
      </c>
      <c r="B573" s="53">
        <v>4.95</v>
      </c>
      <c r="C573" s="53">
        <v>1.1890000000000001</v>
      </c>
      <c r="D573" s="53">
        <v>0.96699999999999997</v>
      </c>
      <c r="E573" s="53">
        <v>2.794</v>
      </c>
    </row>
    <row r="574" spans="1:5" x14ac:dyDescent="0.35">
      <c r="A574" s="52">
        <v>57.2</v>
      </c>
      <c r="B574" s="53">
        <v>4.9630000000000001</v>
      </c>
      <c r="C574" s="53">
        <v>1.1930000000000001</v>
      </c>
      <c r="D574" s="53">
        <v>0.97</v>
      </c>
      <c r="E574" s="53">
        <v>2.8010000000000002</v>
      </c>
    </row>
    <row r="575" spans="1:5" x14ac:dyDescent="0.35">
      <c r="A575" s="52">
        <v>57.3</v>
      </c>
      <c r="B575" s="53">
        <v>4.9770000000000003</v>
      </c>
      <c r="C575" s="53">
        <v>1.196</v>
      </c>
      <c r="D575" s="53">
        <v>0.97199999999999998</v>
      </c>
      <c r="E575" s="53">
        <v>2.8090000000000002</v>
      </c>
    </row>
    <row r="576" spans="1:5" x14ac:dyDescent="0.35">
      <c r="A576" s="52">
        <v>57.4</v>
      </c>
      <c r="B576" s="53">
        <v>4.99</v>
      </c>
      <c r="C576" s="53">
        <v>1.1990000000000001</v>
      </c>
      <c r="D576" s="53">
        <v>0.97499999999999998</v>
      </c>
      <c r="E576" s="53">
        <v>2.8159999999999998</v>
      </c>
    </row>
    <row r="577" spans="1:5" x14ac:dyDescent="0.35">
      <c r="A577" s="52">
        <v>57.5</v>
      </c>
      <c r="B577" s="53">
        <v>5.0030000000000001</v>
      </c>
      <c r="C577" s="53">
        <v>1.202</v>
      </c>
      <c r="D577" s="53">
        <v>0.97799999999999998</v>
      </c>
      <c r="E577" s="53">
        <v>2.823</v>
      </c>
    </row>
    <row r="578" spans="1:5" x14ac:dyDescent="0.35">
      <c r="A578" s="52">
        <v>57.6</v>
      </c>
      <c r="B578" s="53">
        <v>5.016</v>
      </c>
      <c r="C578" s="53">
        <v>1.2050000000000001</v>
      </c>
      <c r="D578" s="53">
        <v>0.98</v>
      </c>
      <c r="E578" s="53">
        <v>2.83</v>
      </c>
    </row>
    <row r="579" spans="1:5" x14ac:dyDescent="0.35">
      <c r="A579" s="52">
        <v>57.7</v>
      </c>
      <c r="B579" s="53">
        <v>5.0289999999999999</v>
      </c>
      <c r="C579" s="53">
        <v>1.2090000000000001</v>
      </c>
      <c r="D579" s="53">
        <v>0.98299999999999998</v>
      </c>
      <c r="E579" s="53">
        <v>2.8380000000000001</v>
      </c>
    </row>
    <row r="580" spans="1:5" x14ac:dyDescent="0.35">
      <c r="A580" s="52">
        <v>57.8</v>
      </c>
      <c r="B580" s="53">
        <v>5.0419999999999998</v>
      </c>
      <c r="C580" s="53">
        <v>1.212</v>
      </c>
      <c r="D580" s="53">
        <v>0.98499999999999999</v>
      </c>
      <c r="E580" s="53">
        <v>2.8450000000000002</v>
      </c>
    </row>
    <row r="581" spans="1:5" x14ac:dyDescent="0.35">
      <c r="A581" s="52">
        <v>57.9</v>
      </c>
      <c r="B581" s="53">
        <v>5.0549999999999997</v>
      </c>
      <c r="C581" s="53">
        <v>1.2150000000000001</v>
      </c>
      <c r="D581" s="53">
        <v>0.98799999999999999</v>
      </c>
      <c r="E581" s="53">
        <v>2.8519999999999999</v>
      </c>
    </row>
    <row r="582" spans="1:5" x14ac:dyDescent="0.35">
      <c r="A582" s="52">
        <v>58</v>
      </c>
      <c r="B582" s="53">
        <v>5.069</v>
      </c>
      <c r="C582" s="53">
        <v>1.218</v>
      </c>
      <c r="D582" s="53">
        <v>0.99099999999999999</v>
      </c>
      <c r="E582" s="53">
        <v>2.86</v>
      </c>
    </row>
    <row r="583" spans="1:5" x14ac:dyDescent="0.35">
      <c r="A583" s="52">
        <v>58.1</v>
      </c>
      <c r="B583" s="53">
        <v>5.0819999999999999</v>
      </c>
      <c r="C583" s="53">
        <v>1.2210000000000001</v>
      </c>
      <c r="D583" s="53">
        <v>0.99299999999999999</v>
      </c>
      <c r="E583" s="53">
        <v>2.867</v>
      </c>
    </row>
    <row r="584" spans="1:5" x14ac:dyDescent="0.35">
      <c r="A584" s="52">
        <v>58.2</v>
      </c>
      <c r="B584" s="53">
        <v>5.0949999999999998</v>
      </c>
      <c r="C584" s="53">
        <v>1.2250000000000001</v>
      </c>
      <c r="D584" s="53">
        <v>0.996</v>
      </c>
      <c r="E584" s="53">
        <v>2.8740000000000001</v>
      </c>
    </row>
    <row r="585" spans="1:5" x14ac:dyDescent="0.35">
      <c r="A585" s="52">
        <v>58.3</v>
      </c>
      <c r="B585" s="53">
        <v>5.1079999999999997</v>
      </c>
      <c r="C585" s="53">
        <v>1.228</v>
      </c>
      <c r="D585" s="53">
        <v>0.999</v>
      </c>
      <c r="E585" s="53">
        <v>2.8820000000000001</v>
      </c>
    </row>
    <row r="586" spans="1:5" x14ac:dyDescent="0.35">
      <c r="A586" s="52">
        <v>58.4</v>
      </c>
      <c r="B586" s="53">
        <v>5.1210000000000004</v>
      </c>
      <c r="C586" s="53">
        <v>1.2310000000000001</v>
      </c>
      <c r="D586" s="53">
        <v>1.0009999999999999</v>
      </c>
      <c r="E586" s="53">
        <v>2.8889999999999998</v>
      </c>
    </row>
    <row r="587" spans="1:5" x14ac:dyDescent="0.35">
      <c r="A587" s="52">
        <v>58.5</v>
      </c>
      <c r="B587" s="53">
        <v>5.1340000000000003</v>
      </c>
      <c r="C587" s="53">
        <v>1.234</v>
      </c>
      <c r="D587" s="53">
        <v>1.004</v>
      </c>
      <c r="E587" s="53">
        <v>2.8959999999999999</v>
      </c>
    </row>
    <row r="588" spans="1:5" x14ac:dyDescent="0.35">
      <c r="A588" s="52">
        <v>58.6</v>
      </c>
      <c r="B588" s="53">
        <v>5.1479999999999997</v>
      </c>
      <c r="C588" s="53">
        <v>1.238</v>
      </c>
      <c r="D588" s="53">
        <v>1.0069999999999999</v>
      </c>
      <c r="E588" s="53">
        <v>2.903</v>
      </c>
    </row>
    <row r="589" spans="1:5" x14ac:dyDescent="0.35">
      <c r="A589" s="52">
        <v>58.7</v>
      </c>
      <c r="B589" s="53">
        <v>5.1609999999999996</v>
      </c>
      <c r="C589" s="53">
        <v>1.2410000000000001</v>
      </c>
      <c r="D589" s="53">
        <v>1.0089999999999999</v>
      </c>
      <c r="E589" s="53">
        <v>2.911</v>
      </c>
    </row>
    <row r="590" spans="1:5" x14ac:dyDescent="0.35">
      <c r="A590" s="52">
        <v>58.8</v>
      </c>
      <c r="B590" s="53">
        <v>5.1740000000000004</v>
      </c>
      <c r="C590" s="53">
        <v>1.244</v>
      </c>
      <c r="D590" s="53">
        <v>1.012</v>
      </c>
      <c r="E590" s="53">
        <v>2.9180000000000001</v>
      </c>
    </row>
    <row r="591" spans="1:5" x14ac:dyDescent="0.35">
      <c r="A591" s="52">
        <v>58.9</v>
      </c>
      <c r="B591" s="53">
        <v>5.1870000000000003</v>
      </c>
      <c r="C591" s="53">
        <v>1.2470000000000001</v>
      </c>
      <c r="D591" s="53">
        <v>1.014</v>
      </c>
      <c r="E591" s="53">
        <v>2.9249999999999998</v>
      </c>
    </row>
    <row r="592" spans="1:5" x14ac:dyDescent="0.35">
      <c r="A592" s="52">
        <v>59</v>
      </c>
      <c r="B592" s="53">
        <v>5.2</v>
      </c>
      <c r="C592" s="53">
        <v>1.25</v>
      </c>
      <c r="D592" s="53">
        <v>1.0169999999999999</v>
      </c>
      <c r="E592" s="53">
        <v>2.9329999999999998</v>
      </c>
    </row>
    <row r="593" spans="1:5" x14ac:dyDescent="0.35">
      <c r="A593" s="52">
        <v>59.1</v>
      </c>
      <c r="B593" s="53">
        <v>5.2130000000000001</v>
      </c>
      <c r="C593" s="53">
        <v>1.254</v>
      </c>
      <c r="D593" s="53">
        <v>1.02</v>
      </c>
      <c r="E593" s="53">
        <v>2.94</v>
      </c>
    </row>
    <row r="594" spans="1:5" x14ac:dyDescent="0.35">
      <c r="A594" s="52">
        <v>59.2</v>
      </c>
      <c r="B594" s="53">
        <v>5.2270000000000003</v>
      </c>
      <c r="C594" s="53">
        <v>1.2569999999999999</v>
      </c>
      <c r="D594" s="53">
        <v>1.022</v>
      </c>
      <c r="E594" s="53">
        <v>2.9470000000000001</v>
      </c>
    </row>
    <row r="595" spans="1:5" x14ac:dyDescent="0.35">
      <c r="A595" s="52">
        <v>59.3</v>
      </c>
      <c r="B595" s="53">
        <v>5.24</v>
      </c>
      <c r="C595" s="53">
        <v>1.26</v>
      </c>
      <c r="D595" s="53">
        <v>1.0249999999999999</v>
      </c>
      <c r="E595" s="53">
        <v>2.9550000000000001</v>
      </c>
    </row>
    <row r="596" spans="1:5" x14ac:dyDescent="0.35">
      <c r="A596" s="52">
        <v>59.4</v>
      </c>
      <c r="B596" s="53">
        <v>5.2530000000000001</v>
      </c>
      <c r="C596" s="53">
        <v>1.2629999999999999</v>
      </c>
      <c r="D596" s="53">
        <v>1.028</v>
      </c>
      <c r="E596" s="53">
        <v>2.9620000000000002</v>
      </c>
    </row>
    <row r="597" spans="1:5" x14ac:dyDescent="0.35">
      <c r="A597" s="52">
        <v>59.5</v>
      </c>
      <c r="B597" s="53">
        <v>5.266</v>
      </c>
      <c r="C597" s="53">
        <v>1.2669999999999999</v>
      </c>
      <c r="D597" s="53">
        <v>1.03</v>
      </c>
      <c r="E597" s="53">
        <v>2.9689999999999999</v>
      </c>
    </row>
    <row r="598" spans="1:5" x14ac:dyDescent="0.35">
      <c r="A598" s="52">
        <v>59.6</v>
      </c>
      <c r="B598" s="53">
        <v>5.2789999999999999</v>
      </c>
      <c r="C598" s="53">
        <v>1.27</v>
      </c>
      <c r="D598" s="53">
        <v>1.0329999999999999</v>
      </c>
      <c r="E598" s="53">
        <v>2.9769999999999999</v>
      </c>
    </row>
    <row r="599" spans="1:5" x14ac:dyDescent="0.35">
      <c r="A599" s="52">
        <v>59.7</v>
      </c>
      <c r="B599" s="53">
        <v>5.2930000000000001</v>
      </c>
      <c r="C599" s="53">
        <v>1.2729999999999999</v>
      </c>
      <c r="D599" s="53">
        <v>1.036</v>
      </c>
      <c r="E599" s="53">
        <v>2.984</v>
      </c>
    </row>
    <row r="600" spans="1:5" x14ac:dyDescent="0.35">
      <c r="A600" s="52">
        <v>59.8</v>
      </c>
      <c r="B600" s="53">
        <v>5.306</v>
      </c>
      <c r="C600" s="53">
        <v>1.276</v>
      </c>
      <c r="D600" s="53">
        <v>1.038</v>
      </c>
      <c r="E600" s="53">
        <v>2.9910000000000001</v>
      </c>
    </row>
    <row r="601" spans="1:5" x14ac:dyDescent="0.35">
      <c r="A601" s="52">
        <v>59.9</v>
      </c>
      <c r="B601" s="53">
        <v>5.319</v>
      </c>
      <c r="C601" s="53">
        <v>1.28</v>
      </c>
      <c r="D601" s="53">
        <v>1.0409999999999999</v>
      </c>
      <c r="E601" s="53">
        <v>2.9980000000000002</v>
      </c>
    </row>
    <row r="602" spans="1:5" x14ac:dyDescent="0.35">
      <c r="A602" s="52">
        <v>60</v>
      </c>
      <c r="B602" s="53">
        <v>5.3319999999999999</v>
      </c>
      <c r="C602" s="53">
        <v>1.2829999999999999</v>
      </c>
      <c r="D602" s="53">
        <v>1.044</v>
      </c>
      <c r="E602" s="53">
        <v>3.0059999999999998</v>
      </c>
    </row>
    <row r="603" spans="1:5" x14ac:dyDescent="0.35">
      <c r="A603" s="52">
        <v>60.1</v>
      </c>
      <c r="B603" s="53">
        <v>5.3449999999999998</v>
      </c>
      <c r="C603" s="53">
        <v>1.286</v>
      </c>
      <c r="D603" s="53">
        <v>1.046</v>
      </c>
      <c r="E603" s="53">
        <v>3.0129999999999999</v>
      </c>
    </row>
    <row r="604" spans="1:5" x14ac:dyDescent="0.35">
      <c r="A604" s="52">
        <v>60.2</v>
      </c>
      <c r="B604" s="53">
        <v>5.359</v>
      </c>
      <c r="C604" s="53">
        <v>1.2889999999999999</v>
      </c>
      <c r="D604" s="53">
        <v>1.0489999999999999</v>
      </c>
      <c r="E604" s="53">
        <v>3.02</v>
      </c>
    </row>
    <row r="605" spans="1:5" x14ac:dyDescent="0.35">
      <c r="A605" s="52">
        <v>60.3</v>
      </c>
      <c r="B605" s="53">
        <v>5.3719999999999999</v>
      </c>
      <c r="C605" s="53">
        <v>1.292</v>
      </c>
      <c r="D605" s="53">
        <v>1.0509999999999999</v>
      </c>
      <c r="E605" s="53">
        <v>3.028</v>
      </c>
    </row>
    <row r="606" spans="1:5" x14ac:dyDescent="0.35">
      <c r="A606" s="52">
        <v>60.4</v>
      </c>
      <c r="B606" s="53">
        <v>5.3849999999999998</v>
      </c>
      <c r="C606" s="53">
        <v>1.296</v>
      </c>
      <c r="D606" s="53">
        <v>1.054</v>
      </c>
      <c r="E606" s="53">
        <v>3.0350000000000001</v>
      </c>
    </row>
    <row r="607" spans="1:5" x14ac:dyDescent="0.35">
      <c r="A607" s="52">
        <v>60.5</v>
      </c>
      <c r="B607" s="53">
        <v>5.3979999999999997</v>
      </c>
      <c r="C607" s="53">
        <v>1.2989999999999999</v>
      </c>
      <c r="D607" s="53">
        <v>1.0569999999999999</v>
      </c>
      <c r="E607" s="53">
        <v>3.0419999999999998</v>
      </c>
    </row>
    <row r="608" spans="1:5" x14ac:dyDescent="0.35">
      <c r="A608" s="52">
        <v>60.6</v>
      </c>
      <c r="B608" s="53">
        <v>5.4109999999999996</v>
      </c>
      <c r="C608" s="53">
        <v>1.302</v>
      </c>
      <c r="D608" s="53">
        <v>1.0589999999999999</v>
      </c>
      <c r="E608" s="53">
        <v>3.05</v>
      </c>
    </row>
    <row r="609" spans="1:5" x14ac:dyDescent="0.35">
      <c r="A609" s="52">
        <v>60.7</v>
      </c>
      <c r="B609" s="53">
        <v>5.4240000000000004</v>
      </c>
      <c r="C609" s="53">
        <v>1.3049999999999999</v>
      </c>
      <c r="D609" s="53">
        <v>1.0620000000000001</v>
      </c>
      <c r="E609" s="53">
        <v>3.0569999999999999</v>
      </c>
    </row>
    <row r="610" spans="1:5" x14ac:dyDescent="0.35">
      <c r="A610" s="52">
        <v>60.8</v>
      </c>
      <c r="B610" s="53">
        <v>5.4379999999999997</v>
      </c>
      <c r="C610" s="53">
        <v>1.3089999999999999</v>
      </c>
      <c r="D610" s="53">
        <v>1.0649999999999999</v>
      </c>
      <c r="E610" s="53">
        <v>3.0640000000000001</v>
      </c>
    </row>
    <row r="611" spans="1:5" x14ac:dyDescent="0.35">
      <c r="A611" s="52">
        <v>60.9</v>
      </c>
      <c r="B611" s="53">
        <v>5.4509999999999996</v>
      </c>
      <c r="C611" s="53">
        <v>1.3120000000000001</v>
      </c>
      <c r="D611" s="53">
        <v>1.0669999999999999</v>
      </c>
      <c r="E611" s="53">
        <v>3.0720000000000001</v>
      </c>
    </row>
    <row r="612" spans="1:5" x14ac:dyDescent="0.35">
      <c r="A612" s="52">
        <v>61</v>
      </c>
      <c r="B612" s="53">
        <v>5.4640000000000004</v>
      </c>
      <c r="C612" s="53">
        <v>1.3149999999999999</v>
      </c>
      <c r="D612" s="53">
        <v>1.07</v>
      </c>
      <c r="E612" s="53">
        <v>3.0790000000000002</v>
      </c>
    </row>
    <row r="613" spans="1:5" x14ac:dyDescent="0.35">
      <c r="A613" s="52">
        <v>61.1</v>
      </c>
      <c r="B613" s="53">
        <v>5.4770000000000003</v>
      </c>
      <c r="C613" s="53">
        <v>1.3180000000000001</v>
      </c>
      <c r="D613" s="53">
        <v>1.073</v>
      </c>
      <c r="E613" s="53">
        <v>3.0859999999999999</v>
      </c>
    </row>
    <row r="614" spans="1:5" x14ac:dyDescent="0.35">
      <c r="A614" s="52">
        <v>61.2</v>
      </c>
      <c r="B614" s="53">
        <v>5.49</v>
      </c>
      <c r="C614" s="53">
        <v>1.3220000000000001</v>
      </c>
      <c r="D614" s="53">
        <v>1.075</v>
      </c>
      <c r="E614" s="53">
        <v>3.0939999999999999</v>
      </c>
    </row>
    <row r="615" spans="1:5" x14ac:dyDescent="0.35">
      <c r="A615" s="52">
        <v>61.3</v>
      </c>
      <c r="B615" s="53">
        <v>5.5039999999999996</v>
      </c>
      <c r="C615" s="53">
        <v>1.325</v>
      </c>
      <c r="D615" s="53">
        <v>1.0780000000000001</v>
      </c>
      <c r="E615" s="53">
        <v>3.101</v>
      </c>
    </row>
    <row r="616" spans="1:5" x14ac:dyDescent="0.35">
      <c r="A616" s="52">
        <v>61.4</v>
      </c>
      <c r="B616" s="53">
        <v>5.5170000000000003</v>
      </c>
      <c r="C616" s="53">
        <v>1.3280000000000001</v>
      </c>
      <c r="D616" s="53">
        <v>1.081</v>
      </c>
      <c r="E616" s="53">
        <v>3.1080000000000001</v>
      </c>
    </row>
    <row r="617" spans="1:5" x14ac:dyDescent="0.35">
      <c r="A617" s="52">
        <v>61.5</v>
      </c>
      <c r="B617" s="53">
        <v>5.53</v>
      </c>
      <c r="C617" s="53">
        <v>1.331</v>
      </c>
      <c r="D617" s="53">
        <v>1.083</v>
      </c>
      <c r="E617" s="53">
        <v>3.1160000000000001</v>
      </c>
    </row>
    <row r="618" spans="1:5" x14ac:dyDescent="0.35">
      <c r="A618" s="52">
        <v>61.6</v>
      </c>
      <c r="B618" s="53">
        <v>5.5430000000000001</v>
      </c>
      <c r="C618" s="53">
        <v>1.3340000000000001</v>
      </c>
      <c r="D618" s="53">
        <v>1.0860000000000001</v>
      </c>
      <c r="E618" s="53">
        <v>3.1230000000000002</v>
      </c>
    </row>
    <row r="619" spans="1:5" x14ac:dyDescent="0.35">
      <c r="A619" s="52">
        <v>61.7</v>
      </c>
      <c r="B619" s="53">
        <v>5.556</v>
      </c>
      <c r="C619" s="53">
        <v>1.3380000000000001</v>
      </c>
      <c r="D619" s="53">
        <v>1.089</v>
      </c>
      <c r="E619" s="53">
        <v>3.13</v>
      </c>
    </row>
    <row r="620" spans="1:5" x14ac:dyDescent="0.35">
      <c r="A620" s="52">
        <v>61.8</v>
      </c>
      <c r="B620" s="53">
        <v>5.57</v>
      </c>
      <c r="C620" s="53">
        <v>1.341</v>
      </c>
      <c r="D620" s="53">
        <v>1.091</v>
      </c>
      <c r="E620" s="53">
        <v>3.137</v>
      </c>
    </row>
    <row r="621" spans="1:5" x14ac:dyDescent="0.35">
      <c r="A621" s="52">
        <v>61.9</v>
      </c>
      <c r="B621" s="53">
        <v>5.5830000000000002</v>
      </c>
      <c r="C621" s="53">
        <v>1.3440000000000001</v>
      </c>
      <c r="D621" s="53">
        <v>1.0940000000000001</v>
      </c>
      <c r="E621" s="53">
        <v>3.145</v>
      </c>
    </row>
    <row r="622" spans="1:5" x14ac:dyDescent="0.35">
      <c r="A622" s="52">
        <v>62</v>
      </c>
      <c r="B622" s="53">
        <v>5.5960000000000001</v>
      </c>
      <c r="C622" s="53">
        <v>1.347</v>
      </c>
      <c r="D622" s="53">
        <v>1.0960000000000001</v>
      </c>
      <c r="E622" s="53">
        <v>3.1520000000000001</v>
      </c>
    </row>
    <row r="623" spans="1:5" x14ac:dyDescent="0.35">
      <c r="A623" s="52">
        <v>62.1</v>
      </c>
      <c r="B623" s="53">
        <v>5.609</v>
      </c>
      <c r="C623" s="53">
        <v>1.351</v>
      </c>
      <c r="D623" s="53">
        <v>1.099</v>
      </c>
      <c r="E623" s="53">
        <v>3.1589999999999998</v>
      </c>
    </row>
    <row r="624" spans="1:5" x14ac:dyDescent="0.35">
      <c r="A624" s="52">
        <v>62.2</v>
      </c>
      <c r="B624" s="53">
        <v>5.6219999999999999</v>
      </c>
      <c r="C624" s="53">
        <v>1.3540000000000001</v>
      </c>
      <c r="D624" s="53">
        <v>1.1020000000000001</v>
      </c>
      <c r="E624" s="53">
        <v>3.1669999999999998</v>
      </c>
    </row>
    <row r="625" spans="1:5" x14ac:dyDescent="0.35">
      <c r="A625" s="52">
        <v>62.3</v>
      </c>
      <c r="B625" s="53">
        <v>5.6349999999999998</v>
      </c>
      <c r="C625" s="53">
        <v>1.357</v>
      </c>
      <c r="D625" s="53">
        <v>1.1040000000000001</v>
      </c>
      <c r="E625" s="53">
        <v>3.1739999999999999</v>
      </c>
    </row>
    <row r="626" spans="1:5" x14ac:dyDescent="0.35">
      <c r="A626" s="52">
        <v>62.4</v>
      </c>
      <c r="B626" s="53">
        <v>5.649</v>
      </c>
      <c r="C626" s="53">
        <v>1.36</v>
      </c>
      <c r="D626" s="53">
        <v>1.107</v>
      </c>
      <c r="E626" s="53">
        <v>3.181</v>
      </c>
    </row>
    <row r="627" spans="1:5" x14ac:dyDescent="0.35">
      <c r="A627" s="52">
        <v>62.5</v>
      </c>
      <c r="B627" s="53">
        <v>5.6619999999999999</v>
      </c>
      <c r="C627" s="53">
        <v>1.363</v>
      </c>
      <c r="D627" s="53">
        <v>1.1100000000000001</v>
      </c>
      <c r="E627" s="53">
        <v>3.1890000000000001</v>
      </c>
    </row>
    <row r="628" spans="1:5" x14ac:dyDescent="0.35">
      <c r="A628" s="52">
        <v>62.6</v>
      </c>
      <c r="B628" s="53">
        <v>5.6749999999999998</v>
      </c>
      <c r="C628" s="53">
        <v>1.367</v>
      </c>
      <c r="D628" s="53">
        <v>1.1120000000000001</v>
      </c>
      <c r="E628" s="53">
        <v>3.1960000000000002</v>
      </c>
    </row>
    <row r="629" spans="1:5" x14ac:dyDescent="0.35">
      <c r="A629" s="52">
        <v>62.7</v>
      </c>
      <c r="B629" s="53">
        <v>5.6879999999999997</v>
      </c>
      <c r="C629" s="53">
        <v>1.37</v>
      </c>
      <c r="D629" s="53">
        <v>1.115</v>
      </c>
      <c r="E629" s="53">
        <v>3.2029999999999998</v>
      </c>
    </row>
    <row r="630" spans="1:5" x14ac:dyDescent="0.35">
      <c r="A630" s="52">
        <v>62.8</v>
      </c>
      <c r="B630" s="53">
        <v>5.7009999999999996</v>
      </c>
      <c r="C630" s="53">
        <v>1.373</v>
      </c>
      <c r="D630" s="53">
        <v>1.1180000000000001</v>
      </c>
      <c r="E630" s="53">
        <v>3.2109999999999999</v>
      </c>
    </row>
    <row r="631" spans="1:5" x14ac:dyDescent="0.35">
      <c r="A631" s="52">
        <v>62.9</v>
      </c>
      <c r="B631" s="53">
        <v>5.7140000000000004</v>
      </c>
      <c r="C631" s="53">
        <v>1.3759999999999999</v>
      </c>
      <c r="D631" s="53">
        <v>1.1200000000000001</v>
      </c>
      <c r="E631" s="53">
        <v>3.218</v>
      </c>
    </row>
    <row r="632" spans="1:5" x14ac:dyDescent="0.35">
      <c r="A632" s="52">
        <v>63</v>
      </c>
      <c r="B632" s="53">
        <v>5.7279999999999998</v>
      </c>
      <c r="C632" s="53">
        <v>1.38</v>
      </c>
      <c r="D632" s="53">
        <v>1.123</v>
      </c>
      <c r="E632" s="53">
        <v>3.2250000000000001</v>
      </c>
    </row>
    <row r="633" spans="1:5" x14ac:dyDescent="0.35">
      <c r="A633" s="52">
        <v>63.1</v>
      </c>
      <c r="B633" s="53">
        <v>5.7409999999999997</v>
      </c>
      <c r="C633" s="53">
        <v>1.383</v>
      </c>
      <c r="D633" s="53">
        <v>1.1259999999999999</v>
      </c>
      <c r="E633" s="53">
        <v>3.2320000000000002</v>
      </c>
    </row>
    <row r="634" spans="1:5" x14ac:dyDescent="0.35">
      <c r="A634" s="52">
        <v>63.2</v>
      </c>
      <c r="B634" s="53">
        <v>5.7539999999999996</v>
      </c>
      <c r="C634" s="53">
        <v>1.3859999999999999</v>
      </c>
      <c r="D634" s="53">
        <v>1.1279999999999999</v>
      </c>
      <c r="E634" s="53">
        <v>3.24</v>
      </c>
    </row>
    <row r="635" spans="1:5" x14ac:dyDescent="0.35">
      <c r="A635" s="52">
        <v>63.3</v>
      </c>
      <c r="B635" s="53">
        <v>5.7670000000000003</v>
      </c>
      <c r="C635" s="53">
        <v>1.389</v>
      </c>
      <c r="D635" s="53">
        <v>1.131</v>
      </c>
      <c r="E635" s="53">
        <v>3.2469999999999999</v>
      </c>
    </row>
    <row r="636" spans="1:5" x14ac:dyDescent="0.35">
      <c r="A636" s="52">
        <v>63.4</v>
      </c>
      <c r="B636" s="53">
        <v>5.78</v>
      </c>
      <c r="C636" s="53">
        <v>1.393</v>
      </c>
      <c r="D636" s="53">
        <v>1.133</v>
      </c>
      <c r="E636" s="53">
        <v>3.254</v>
      </c>
    </row>
    <row r="637" spans="1:5" x14ac:dyDescent="0.35">
      <c r="A637" s="52">
        <v>63.5</v>
      </c>
      <c r="B637" s="53">
        <v>5.7930000000000001</v>
      </c>
      <c r="C637" s="53">
        <v>1.3959999999999999</v>
      </c>
      <c r="D637" s="53">
        <v>1.1359999999999999</v>
      </c>
      <c r="E637" s="53">
        <v>3.262</v>
      </c>
    </row>
    <row r="638" spans="1:5" x14ac:dyDescent="0.35">
      <c r="A638" s="52">
        <v>63.6</v>
      </c>
      <c r="B638" s="53">
        <v>5.8070000000000004</v>
      </c>
      <c r="C638" s="53">
        <v>1.399</v>
      </c>
      <c r="D638" s="53">
        <v>1.139</v>
      </c>
      <c r="E638" s="53">
        <v>3.2690000000000001</v>
      </c>
    </row>
    <row r="639" spans="1:5" x14ac:dyDescent="0.35">
      <c r="A639" s="52">
        <v>63.7</v>
      </c>
      <c r="B639" s="53">
        <v>5.82</v>
      </c>
      <c r="C639" s="53">
        <v>1.4019999999999999</v>
      </c>
      <c r="D639" s="53">
        <v>1.141</v>
      </c>
      <c r="E639" s="53">
        <v>3.2759999999999998</v>
      </c>
    </row>
    <row r="640" spans="1:5" x14ac:dyDescent="0.35">
      <c r="A640" s="52">
        <v>63.8</v>
      </c>
      <c r="B640" s="53">
        <v>5.8330000000000002</v>
      </c>
      <c r="C640" s="53">
        <v>1.405</v>
      </c>
      <c r="D640" s="53">
        <v>1.1439999999999999</v>
      </c>
      <c r="E640" s="53">
        <v>3.2829999999999999</v>
      </c>
    </row>
    <row r="641" spans="1:5" x14ac:dyDescent="0.35">
      <c r="A641" s="52">
        <v>63.9</v>
      </c>
      <c r="B641" s="53">
        <v>5.8460000000000001</v>
      </c>
      <c r="C641" s="53">
        <v>1.409</v>
      </c>
      <c r="D641" s="53">
        <v>1.147</v>
      </c>
      <c r="E641" s="53">
        <v>3.2909999999999999</v>
      </c>
    </row>
    <row r="642" spans="1:5" x14ac:dyDescent="0.35">
      <c r="A642" s="52">
        <v>64</v>
      </c>
      <c r="B642" s="53">
        <v>5.859</v>
      </c>
      <c r="C642" s="53">
        <v>1.4119999999999999</v>
      </c>
      <c r="D642" s="53">
        <v>1.149</v>
      </c>
      <c r="E642" s="53">
        <v>3.298</v>
      </c>
    </row>
    <row r="643" spans="1:5" x14ac:dyDescent="0.35">
      <c r="A643" s="52">
        <v>64.099999999999994</v>
      </c>
      <c r="B643" s="53">
        <v>5.8719999999999999</v>
      </c>
      <c r="C643" s="53">
        <v>1.415</v>
      </c>
      <c r="D643" s="53">
        <v>1.1519999999999999</v>
      </c>
      <c r="E643" s="53">
        <v>3.3050000000000002</v>
      </c>
    </row>
    <row r="644" spans="1:5" x14ac:dyDescent="0.35">
      <c r="A644" s="52">
        <v>64.2</v>
      </c>
      <c r="B644" s="53">
        <v>5.8849999999999998</v>
      </c>
      <c r="C644" s="53">
        <v>1.4179999999999999</v>
      </c>
      <c r="D644" s="53">
        <v>1.155</v>
      </c>
      <c r="E644" s="53">
        <v>3.3130000000000002</v>
      </c>
    </row>
    <row r="645" spans="1:5" x14ac:dyDescent="0.35">
      <c r="A645" s="52">
        <v>64.3</v>
      </c>
      <c r="B645" s="53">
        <v>5.899</v>
      </c>
      <c r="C645" s="53">
        <v>1.421</v>
      </c>
      <c r="D645" s="53">
        <v>1.157</v>
      </c>
      <c r="E645" s="53">
        <v>3.32</v>
      </c>
    </row>
    <row r="646" spans="1:5" x14ac:dyDescent="0.35">
      <c r="A646" s="52">
        <v>64.400000000000006</v>
      </c>
      <c r="B646" s="53">
        <v>5.9119999999999999</v>
      </c>
      <c r="C646" s="53">
        <v>1.425</v>
      </c>
      <c r="D646" s="53">
        <v>1.1599999999999999</v>
      </c>
      <c r="E646" s="53">
        <v>3.327</v>
      </c>
    </row>
    <row r="647" spans="1:5" x14ac:dyDescent="0.35">
      <c r="A647" s="52">
        <v>64.5</v>
      </c>
      <c r="B647" s="53">
        <v>5.9249999999999998</v>
      </c>
      <c r="C647" s="53">
        <v>1.4279999999999999</v>
      </c>
      <c r="D647" s="53">
        <v>1.1619999999999999</v>
      </c>
      <c r="E647" s="53">
        <v>3.3340000000000001</v>
      </c>
    </row>
    <row r="648" spans="1:5" x14ac:dyDescent="0.35">
      <c r="A648" s="52">
        <v>64.599999999999994</v>
      </c>
      <c r="B648" s="53">
        <v>5.9379999999999997</v>
      </c>
      <c r="C648" s="53">
        <v>1.431</v>
      </c>
      <c r="D648" s="53">
        <v>1.165</v>
      </c>
      <c r="E648" s="53">
        <v>3.3420000000000001</v>
      </c>
    </row>
    <row r="649" spans="1:5" x14ac:dyDescent="0.35">
      <c r="A649" s="52">
        <v>64.7</v>
      </c>
      <c r="B649" s="53">
        <v>5.9509999999999996</v>
      </c>
      <c r="C649" s="53">
        <v>1.4339999999999999</v>
      </c>
      <c r="D649" s="53">
        <v>1.1679999999999999</v>
      </c>
      <c r="E649" s="53">
        <v>3.3490000000000002</v>
      </c>
    </row>
    <row r="650" spans="1:5" x14ac:dyDescent="0.35">
      <c r="A650" s="52">
        <v>64.8</v>
      </c>
      <c r="B650" s="53">
        <v>5.9640000000000004</v>
      </c>
      <c r="C650" s="53">
        <v>1.4379999999999999</v>
      </c>
      <c r="D650" s="53">
        <v>1.17</v>
      </c>
      <c r="E650" s="53">
        <v>3.3559999999999999</v>
      </c>
    </row>
    <row r="651" spans="1:5" x14ac:dyDescent="0.35">
      <c r="A651" s="52">
        <v>64.900000000000006</v>
      </c>
      <c r="B651" s="53">
        <v>5.9770000000000003</v>
      </c>
      <c r="C651" s="53">
        <v>1.4410000000000001</v>
      </c>
      <c r="D651" s="53">
        <v>1.173</v>
      </c>
      <c r="E651" s="53">
        <v>3.3639999999999999</v>
      </c>
    </row>
    <row r="652" spans="1:5" x14ac:dyDescent="0.35">
      <c r="A652" s="52">
        <v>65</v>
      </c>
      <c r="B652" s="53">
        <v>5.99</v>
      </c>
      <c r="C652" s="53">
        <v>1.444</v>
      </c>
      <c r="D652" s="53">
        <v>1.1759999999999999</v>
      </c>
      <c r="E652" s="53">
        <v>3.371</v>
      </c>
    </row>
    <row r="653" spans="1:5" x14ac:dyDescent="0.35">
      <c r="A653" s="52">
        <v>65.099999999999994</v>
      </c>
      <c r="B653" s="53">
        <v>6.0039999999999996</v>
      </c>
      <c r="C653" s="53">
        <v>1.4470000000000001</v>
      </c>
      <c r="D653" s="53">
        <v>1.1779999999999999</v>
      </c>
      <c r="E653" s="53">
        <v>3.3780000000000001</v>
      </c>
    </row>
    <row r="654" spans="1:5" x14ac:dyDescent="0.35">
      <c r="A654" s="52">
        <v>65.2</v>
      </c>
      <c r="B654" s="53">
        <v>6.0170000000000003</v>
      </c>
      <c r="C654" s="53">
        <v>1.45</v>
      </c>
      <c r="D654" s="53">
        <v>1.181</v>
      </c>
      <c r="E654" s="53">
        <v>3.3849999999999998</v>
      </c>
    </row>
    <row r="655" spans="1:5" x14ac:dyDescent="0.35">
      <c r="A655" s="52">
        <v>65.3</v>
      </c>
      <c r="B655" s="53">
        <v>6.03</v>
      </c>
      <c r="C655" s="53">
        <v>1.454</v>
      </c>
      <c r="D655" s="53">
        <v>1.1839999999999999</v>
      </c>
      <c r="E655" s="53">
        <v>3.3929999999999998</v>
      </c>
    </row>
    <row r="656" spans="1:5" x14ac:dyDescent="0.35">
      <c r="A656" s="52">
        <v>65.400000000000006</v>
      </c>
      <c r="B656" s="53">
        <v>6.0430000000000001</v>
      </c>
      <c r="C656" s="53">
        <v>1.4570000000000001</v>
      </c>
      <c r="D656" s="53">
        <v>1.1859999999999999</v>
      </c>
      <c r="E656" s="53">
        <v>3.4</v>
      </c>
    </row>
    <row r="657" spans="1:5" x14ac:dyDescent="0.35">
      <c r="A657" s="52">
        <v>65.5</v>
      </c>
      <c r="B657" s="53">
        <v>6.056</v>
      </c>
      <c r="C657" s="53">
        <v>1.46</v>
      </c>
      <c r="D657" s="53">
        <v>1.1890000000000001</v>
      </c>
      <c r="E657" s="53">
        <v>3.407</v>
      </c>
    </row>
    <row r="658" spans="1:5" x14ac:dyDescent="0.35">
      <c r="A658" s="52">
        <v>65.599999999999994</v>
      </c>
      <c r="B658" s="53">
        <v>6.069</v>
      </c>
      <c r="C658" s="53">
        <v>1.4630000000000001</v>
      </c>
      <c r="D658" s="53">
        <v>1.1910000000000001</v>
      </c>
      <c r="E658" s="53">
        <v>3.4140000000000001</v>
      </c>
    </row>
    <row r="659" spans="1:5" x14ac:dyDescent="0.35">
      <c r="A659" s="52">
        <v>65.7</v>
      </c>
      <c r="B659" s="53">
        <v>6.0819999999999999</v>
      </c>
      <c r="C659" s="53">
        <v>1.466</v>
      </c>
      <c r="D659" s="53">
        <v>1.194</v>
      </c>
      <c r="E659" s="53">
        <v>3.4220000000000002</v>
      </c>
    </row>
    <row r="660" spans="1:5" x14ac:dyDescent="0.35">
      <c r="A660" s="52">
        <v>65.8</v>
      </c>
      <c r="B660" s="53">
        <v>6.0949999999999998</v>
      </c>
      <c r="C660" s="53">
        <v>1.47</v>
      </c>
      <c r="D660" s="53">
        <v>1.1970000000000001</v>
      </c>
      <c r="E660" s="53">
        <v>3.4289999999999998</v>
      </c>
    </row>
    <row r="661" spans="1:5" x14ac:dyDescent="0.35">
      <c r="A661" s="52">
        <v>65.900000000000006</v>
      </c>
      <c r="B661" s="53">
        <v>6.1079999999999997</v>
      </c>
      <c r="C661" s="53">
        <v>1.4730000000000001</v>
      </c>
      <c r="D661" s="53">
        <v>1.1990000000000001</v>
      </c>
      <c r="E661" s="53">
        <v>3.4359999999999999</v>
      </c>
    </row>
    <row r="662" spans="1:5" x14ac:dyDescent="0.35">
      <c r="A662" s="52">
        <v>66</v>
      </c>
      <c r="B662" s="53">
        <v>6.1210000000000004</v>
      </c>
      <c r="C662" s="53">
        <v>1.476</v>
      </c>
      <c r="D662" s="53">
        <v>1.202</v>
      </c>
      <c r="E662" s="53">
        <v>3.4430000000000001</v>
      </c>
    </row>
    <row r="663" spans="1:5" x14ac:dyDescent="0.35">
      <c r="A663" s="52">
        <v>66.099999999999994</v>
      </c>
      <c r="B663" s="53">
        <v>6.1340000000000003</v>
      </c>
      <c r="C663" s="53">
        <v>1.4790000000000001</v>
      </c>
      <c r="D663" s="53">
        <v>1.2050000000000001</v>
      </c>
      <c r="E663" s="53">
        <v>3.4510000000000001</v>
      </c>
    </row>
    <row r="664" spans="1:5" x14ac:dyDescent="0.35">
      <c r="A664" s="52">
        <v>66.2</v>
      </c>
      <c r="B664" s="53">
        <v>6.1479999999999997</v>
      </c>
      <c r="C664" s="53">
        <v>1.482</v>
      </c>
      <c r="D664" s="53">
        <v>1.2070000000000001</v>
      </c>
      <c r="E664" s="53">
        <v>3.4580000000000002</v>
      </c>
    </row>
    <row r="665" spans="1:5" x14ac:dyDescent="0.35">
      <c r="A665" s="52">
        <v>66.3</v>
      </c>
      <c r="B665" s="53">
        <v>6.1609999999999996</v>
      </c>
      <c r="C665" s="53">
        <v>1.486</v>
      </c>
      <c r="D665" s="53">
        <v>1.21</v>
      </c>
      <c r="E665" s="53">
        <v>3.4649999999999999</v>
      </c>
    </row>
    <row r="666" spans="1:5" x14ac:dyDescent="0.35">
      <c r="A666" s="52">
        <v>66.400000000000006</v>
      </c>
      <c r="B666" s="53">
        <v>6.1740000000000004</v>
      </c>
      <c r="C666" s="53">
        <v>1.4890000000000001</v>
      </c>
      <c r="D666" s="53">
        <v>1.212</v>
      </c>
      <c r="E666" s="53">
        <v>3.472</v>
      </c>
    </row>
    <row r="667" spans="1:5" x14ac:dyDescent="0.35">
      <c r="A667" s="52">
        <v>66.5</v>
      </c>
      <c r="B667" s="53">
        <v>6.1870000000000003</v>
      </c>
      <c r="C667" s="53">
        <v>1.492</v>
      </c>
      <c r="D667" s="53">
        <v>1.2150000000000001</v>
      </c>
      <c r="E667" s="53">
        <v>3.48</v>
      </c>
    </row>
    <row r="668" spans="1:5" x14ac:dyDescent="0.35">
      <c r="A668" s="52">
        <v>66.599999999999994</v>
      </c>
      <c r="B668" s="53">
        <v>6.2</v>
      </c>
      <c r="C668" s="53">
        <v>1.4950000000000001</v>
      </c>
      <c r="D668" s="53">
        <v>1.218</v>
      </c>
      <c r="E668" s="53">
        <v>3.4870000000000001</v>
      </c>
    </row>
    <row r="669" spans="1:5" x14ac:dyDescent="0.35">
      <c r="A669" s="52">
        <v>66.7</v>
      </c>
      <c r="B669" s="53">
        <v>6.2130000000000001</v>
      </c>
      <c r="C669" s="53">
        <v>1.498</v>
      </c>
      <c r="D669" s="53">
        <v>1.22</v>
      </c>
      <c r="E669" s="53">
        <v>3.4940000000000002</v>
      </c>
    </row>
    <row r="670" spans="1:5" x14ac:dyDescent="0.35">
      <c r="A670" s="52">
        <v>66.8</v>
      </c>
      <c r="B670" s="53">
        <v>6.226</v>
      </c>
      <c r="C670" s="53">
        <v>1.502</v>
      </c>
      <c r="D670" s="53">
        <v>1.2230000000000001</v>
      </c>
      <c r="E670" s="53">
        <v>3.5009999999999999</v>
      </c>
    </row>
    <row r="671" spans="1:5" x14ac:dyDescent="0.35">
      <c r="A671" s="52">
        <v>66.900000000000006</v>
      </c>
      <c r="B671" s="53">
        <v>6.2389999999999999</v>
      </c>
      <c r="C671" s="53">
        <v>1.5049999999999999</v>
      </c>
      <c r="D671" s="53">
        <v>1.2250000000000001</v>
      </c>
      <c r="E671" s="53">
        <v>3.5089999999999999</v>
      </c>
    </row>
    <row r="672" spans="1:5" x14ac:dyDescent="0.35">
      <c r="A672" s="52">
        <v>67</v>
      </c>
      <c r="B672" s="53">
        <v>6.2519999999999998</v>
      </c>
      <c r="C672" s="53">
        <v>1.508</v>
      </c>
      <c r="D672" s="53">
        <v>1.228</v>
      </c>
      <c r="E672" s="53">
        <v>3.516</v>
      </c>
    </row>
    <row r="673" spans="1:5" x14ac:dyDescent="0.35">
      <c r="A673" s="52">
        <v>67.099999999999994</v>
      </c>
      <c r="B673" s="53">
        <v>6.2649999999999997</v>
      </c>
      <c r="C673" s="53">
        <v>1.5109999999999999</v>
      </c>
      <c r="D673" s="53">
        <v>1.2310000000000001</v>
      </c>
      <c r="E673" s="53">
        <v>3.5230000000000001</v>
      </c>
    </row>
    <row r="674" spans="1:5" x14ac:dyDescent="0.35">
      <c r="A674" s="52">
        <v>67.2</v>
      </c>
      <c r="B674" s="53">
        <v>6.2779999999999996</v>
      </c>
      <c r="C674" s="53">
        <v>1.514</v>
      </c>
      <c r="D674" s="53">
        <v>1.2330000000000001</v>
      </c>
      <c r="E674" s="53">
        <v>3.53</v>
      </c>
    </row>
    <row r="675" spans="1:5" x14ac:dyDescent="0.35">
      <c r="A675" s="52">
        <v>67.3</v>
      </c>
      <c r="B675" s="53">
        <v>6.2910000000000004</v>
      </c>
      <c r="C675" s="53">
        <v>1.518</v>
      </c>
      <c r="D675" s="53">
        <v>1.236</v>
      </c>
      <c r="E675" s="53">
        <v>3.5369999999999999</v>
      </c>
    </row>
    <row r="676" spans="1:5" x14ac:dyDescent="0.35">
      <c r="A676" s="52">
        <v>67.400000000000006</v>
      </c>
      <c r="B676" s="53">
        <v>6.3040000000000003</v>
      </c>
      <c r="C676" s="53">
        <v>1.5209999999999999</v>
      </c>
      <c r="D676" s="53">
        <v>1.2390000000000001</v>
      </c>
      <c r="E676" s="53">
        <v>3.5449999999999999</v>
      </c>
    </row>
    <row r="677" spans="1:5" x14ac:dyDescent="0.35">
      <c r="A677" s="52">
        <v>67.5</v>
      </c>
      <c r="B677" s="53">
        <v>6.3170000000000002</v>
      </c>
      <c r="C677" s="53">
        <v>1.524</v>
      </c>
      <c r="D677" s="53">
        <v>1.2410000000000001</v>
      </c>
      <c r="E677" s="53">
        <v>3.552</v>
      </c>
    </row>
    <row r="678" spans="1:5" x14ac:dyDescent="0.35">
      <c r="A678" s="52">
        <v>67.599999999999994</v>
      </c>
      <c r="B678" s="53">
        <v>6.33</v>
      </c>
      <c r="C678" s="53">
        <v>1.5269999999999999</v>
      </c>
      <c r="D678" s="53">
        <v>1.244</v>
      </c>
      <c r="E678" s="53">
        <v>3.5590000000000002</v>
      </c>
    </row>
    <row r="679" spans="1:5" x14ac:dyDescent="0.35">
      <c r="A679" s="52">
        <v>67.7</v>
      </c>
      <c r="B679" s="53">
        <v>6.343</v>
      </c>
      <c r="C679" s="53">
        <v>1.53</v>
      </c>
      <c r="D679" s="53">
        <v>1.246</v>
      </c>
      <c r="E679" s="53">
        <v>3.5659999999999998</v>
      </c>
    </row>
    <row r="680" spans="1:5" x14ac:dyDescent="0.35">
      <c r="A680" s="52">
        <v>67.8</v>
      </c>
      <c r="B680" s="53">
        <v>6.3559999999999999</v>
      </c>
      <c r="C680" s="53">
        <v>1.5329999999999999</v>
      </c>
      <c r="D680" s="53">
        <v>1.2490000000000001</v>
      </c>
      <c r="E680" s="53">
        <v>3.573</v>
      </c>
    </row>
    <row r="681" spans="1:5" x14ac:dyDescent="0.35">
      <c r="A681" s="52">
        <v>67.900000000000006</v>
      </c>
      <c r="B681" s="53">
        <v>6.3689999999999998</v>
      </c>
      <c r="C681" s="53">
        <v>1.5369999999999999</v>
      </c>
      <c r="D681" s="53">
        <v>1.252</v>
      </c>
      <c r="E681" s="53">
        <v>3.581</v>
      </c>
    </row>
    <row r="682" spans="1:5" x14ac:dyDescent="0.35">
      <c r="A682" s="52">
        <v>68</v>
      </c>
      <c r="B682" s="53">
        <v>6.3819999999999997</v>
      </c>
      <c r="C682" s="53">
        <v>1.54</v>
      </c>
      <c r="D682" s="53">
        <v>1.254</v>
      </c>
      <c r="E682" s="53">
        <v>3.5880000000000001</v>
      </c>
    </row>
    <row r="683" spans="1:5" x14ac:dyDescent="0.35">
      <c r="A683" s="52">
        <v>68.099999999999994</v>
      </c>
      <c r="B683" s="53">
        <v>6.3949999999999996</v>
      </c>
      <c r="C683" s="53">
        <v>1.5429999999999999</v>
      </c>
      <c r="D683" s="53">
        <v>1.2569999999999999</v>
      </c>
      <c r="E683" s="53">
        <v>3.5950000000000002</v>
      </c>
    </row>
    <row r="684" spans="1:5" x14ac:dyDescent="0.35">
      <c r="A684" s="52">
        <v>68.2</v>
      </c>
      <c r="B684" s="53">
        <v>6.4080000000000004</v>
      </c>
      <c r="C684" s="53">
        <v>1.546</v>
      </c>
      <c r="D684" s="53">
        <v>1.2589999999999999</v>
      </c>
      <c r="E684" s="53">
        <v>3.6019999999999999</v>
      </c>
    </row>
    <row r="685" spans="1:5" x14ac:dyDescent="0.35">
      <c r="A685" s="52">
        <v>68.3</v>
      </c>
      <c r="B685" s="53">
        <v>6.4210000000000003</v>
      </c>
      <c r="C685" s="53">
        <v>1.5489999999999999</v>
      </c>
      <c r="D685" s="53">
        <v>1.262</v>
      </c>
      <c r="E685" s="53">
        <v>3.609</v>
      </c>
    </row>
    <row r="686" spans="1:5" x14ac:dyDescent="0.35">
      <c r="A686" s="52">
        <v>68.400000000000006</v>
      </c>
      <c r="B686" s="53">
        <v>6.4340000000000002</v>
      </c>
      <c r="C686" s="53">
        <v>1.552</v>
      </c>
      <c r="D686" s="53">
        <v>1.2649999999999999</v>
      </c>
      <c r="E686" s="53">
        <v>3.617</v>
      </c>
    </row>
    <row r="687" spans="1:5" x14ac:dyDescent="0.35">
      <c r="A687" s="52">
        <v>68.5</v>
      </c>
      <c r="B687" s="53">
        <v>6.4470000000000001</v>
      </c>
      <c r="C687" s="53">
        <v>1.556</v>
      </c>
      <c r="D687" s="53">
        <v>1.2669999999999999</v>
      </c>
      <c r="E687" s="53">
        <v>3.6240000000000001</v>
      </c>
    </row>
    <row r="688" spans="1:5" x14ac:dyDescent="0.35">
      <c r="A688" s="52">
        <v>68.599999999999994</v>
      </c>
      <c r="B688" s="53">
        <v>6.46</v>
      </c>
      <c r="C688" s="53">
        <v>1.5589999999999999</v>
      </c>
      <c r="D688" s="53">
        <v>1.27</v>
      </c>
      <c r="E688" s="53">
        <v>3.6309999999999998</v>
      </c>
    </row>
    <row r="689" spans="1:5" x14ac:dyDescent="0.35">
      <c r="A689" s="52">
        <v>68.7</v>
      </c>
      <c r="B689" s="53">
        <v>6.4729999999999999</v>
      </c>
      <c r="C689" s="53">
        <v>1.5620000000000001</v>
      </c>
      <c r="D689" s="53">
        <v>1.272</v>
      </c>
      <c r="E689" s="53">
        <v>3.6379999999999999</v>
      </c>
    </row>
    <row r="690" spans="1:5" x14ac:dyDescent="0.35">
      <c r="A690" s="52">
        <v>68.8</v>
      </c>
      <c r="B690" s="53">
        <v>6.4850000000000003</v>
      </c>
      <c r="C690" s="53">
        <v>1.5649999999999999</v>
      </c>
      <c r="D690" s="53">
        <v>1.2749999999999999</v>
      </c>
      <c r="E690" s="53">
        <v>3.645</v>
      </c>
    </row>
    <row r="691" spans="1:5" x14ac:dyDescent="0.35">
      <c r="A691" s="52">
        <v>68.900000000000006</v>
      </c>
      <c r="B691" s="53">
        <v>6.4980000000000002</v>
      </c>
      <c r="C691" s="53">
        <v>1.5680000000000001</v>
      </c>
      <c r="D691" s="53">
        <v>1.278</v>
      </c>
      <c r="E691" s="53">
        <v>3.6520000000000001</v>
      </c>
    </row>
    <row r="692" spans="1:5" x14ac:dyDescent="0.35">
      <c r="A692" s="52">
        <v>69</v>
      </c>
      <c r="B692" s="53">
        <v>6.5110000000000001</v>
      </c>
      <c r="C692" s="53">
        <v>1.571</v>
      </c>
      <c r="D692" s="53">
        <v>1.28</v>
      </c>
      <c r="E692" s="53">
        <v>3.66</v>
      </c>
    </row>
    <row r="693" spans="1:5" x14ac:dyDescent="0.35">
      <c r="A693" s="52">
        <v>69.099999999999994</v>
      </c>
      <c r="B693" s="53">
        <v>6.524</v>
      </c>
      <c r="C693" s="53">
        <v>1.575</v>
      </c>
      <c r="D693" s="53">
        <v>1.2829999999999999</v>
      </c>
      <c r="E693" s="53">
        <v>3.6669999999999998</v>
      </c>
    </row>
    <row r="694" spans="1:5" x14ac:dyDescent="0.35">
      <c r="A694" s="52">
        <v>69.2</v>
      </c>
      <c r="B694" s="53">
        <v>6.5369999999999999</v>
      </c>
      <c r="C694" s="53">
        <v>1.5780000000000001</v>
      </c>
      <c r="D694" s="53">
        <v>1.2849999999999999</v>
      </c>
      <c r="E694" s="53">
        <v>3.6739999999999999</v>
      </c>
    </row>
    <row r="695" spans="1:5" x14ac:dyDescent="0.35">
      <c r="A695" s="52">
        <v>69.3</v>
      </c>
      <c r="B695" s="53">
        <v>6.55</v>
      </c>
      <c r="C695" s="53">
        <v>1.581</v>
      </c>
      <c r="D695" s="53">
        <v>1.288</v>
      </c>
      <c r="E695" s="53">
        <v>3.681</v>
      </c>
    </row>
    <row r="696" spans="1:5" x14ac:dyDescent="0.35">
      <c r="A696" s="52">
        <v>69.400000000000006</v>
      </c>
      <c r="B696" s="53">
        <v>6.5629999999999997</v>
      </c>
      <c r="C696" s="53">
        <v>1.5840000000000001</v>
      </c>
      <c r="D696" s="53">
        <v>1.2909999999999999</v>
      </c>
      <c r="E696" s="53">
        <v>3.6880000000000002</v>
      </c>
    </row>
    <row r="697" spans="1:5" x14ac:dyDescent="0.35">
      <c r="A697" s="52">
        <v>69.5</v>
      </c>
      <c r="B697" s="53">
        <v>6.5759999999999996</v>
      </c>
      <c r="C697" s="53">
        <v>1.587</v>
      </c>
      <c r="D697" s="53">
        <v>1.2929999999999999</v>
      </c>
      <c r="E697" s="53">
        <v>3.6949999999999998</v>
      </c>
    </row>
    <row r="698" spans="1:5" x14ac:dyDescent="0.35">
      <c r="A698" s="52">
        <v>69.599999999999994</v>
      </c>
      <c r="B698" s="53">
        <v>6.5890000000000004</v>
      </c>
      <c r="C698" s="53">
        <v>1.59</v>
      </c>
      <c r="D698" s="53">
        <v>1.296</v>
      </c>
      <c r="E698" s="53">
        <v>3.7029999999999998</v>
      </c>
    </row>
    <row r="699" spans="1:5" x14ac:dyDescent="0.35">
      <c r="A699" s="52">
        <v>69.7</v>
      </c>
      <c r="B699" s="53">
        <v>6.601</v>
      </c>
      <c r="C699" s="53">
        <v>1.593</v>
      </c>
      <c r="D699" s="53">
        <v>1.298</v>
      </c>
      <c r="E699" s="53">
        <v>3.71</v>
      </c>
    </row>
    <row r="700" spans="1:5" x14ac:dyDescent="0.35">
      <c r="A700" s="52">
        <v>69.8</v>
      </c>
      <c r="B700" s="53">
        <v>6.6139999999999999</v>
      </c>
      <c r="C700" s="53">
        <v>1.597</v>
      </c>
      <c r="D700" s="53">
        <v>1.3009999999999999</v>
      </c>
      <c r="E700" s="53">
        <v>3.7170000000000001</v>
      </c>
    </row>
    <row r="701" spans="1:5" x14ac:dyDescent="0.35">
      <c r="A701" s="52">
        <v>69.900000000000006</v>
      </c>
      <c r="B701" s="53">
        <v>6.6269999999999998</v>
      </c>
      <c r="C701" s="53">
        <v>1.6</v>
      </c>
      <c r="D701" s="53">
        <v>1.304</v>
      </c>
      <c r="E701" s="53">
        <v>3.7240000000000002</v>
      </c>
    </row>
    <row r="702" spans="1:5" x14ac:dyDescent="0.35">
      <c r="A702" s="52">
        <v>70</v>
      </c>
      <c r="B702" s="53">
        <v>6.64</v>
      </c>
      <c r="C702" s="53">
        <v>1.603</v>
      </c>
      <c r="D702" s="53">
        <v>1.306</v>
      </c>
      <c r="E702" s="53">
        <v>3.7309999999999999</v>
      </c>
    </row>
    <row r="703" spans="1:5" x14ac:dyDescent="0.35">
      <c r="A703" s="52">
        <v>70.099999999999994</v>
      </c>
      <c r="B703" s="53">
        <v>6.6529999999999996</v>
      </c>
      <c r="C703" s="53">
        <v>1.6060000000000001</v>
      </c>
      <c r="D703" s="53">
        <v>1.3089999999999999</v>
      </c>
      <c r="E703" s="53">
        <v>3.738</v>
      </c>
    </row>
    <row r="704" spans="1:5" x14ac:dyDescent="0.35">
      <c r="A704" s="52">
        <v>70.2</v>
      </c>
      <c r="B704" s="53">
        <v>6.6660000000000004</v>
      </c>
      <c r="C704" s="53">
        <v>1.609</v>
      </c>
      <c r="D704" s="53">
        <v>1.3109999999999999</v>
      </c>
      <c r="E704" s="53">
        <v>3.7450000000000001</v>
      </c>
    </row>
    <row r="705" spans="1:5" x14ac:dyDescent="0.35">
      <c r="A705" s="52">
        <v>70.3</v>
      </c>
      <c r="B705" s="53">
        <v>6.6790000000000003</v>
      </c>
      <c r="C705" s="53">
        <v>1.6120000000000001</v>
      </c>
      <c r="D705" s="53">
        <v>1.3140000000000001</v>
      </c>
      <c r="E705" s="53">
        <v>3.7519999999999998</v>
      </c>
    </row>
    <row r="706" spans="1:5" x14ac:dyDescent="0.35">
      <c r="A706" s="52">
        <v>70.400000000000006</v>
      </c>
      <c r="B706" s="53">
        <v>6.6909999999999998</v>
      </c>
      <c r="C706" s="53">
        <v>1.615</v>
      </c>
      <c r="D706" s="53">
        <v>1.3160000000000001</v>
      </c>
      <c r="E706" s="53">
        <v>3.7589999999999999</v>
      </c>
    </row>
    <row r="707" spans="1:5" x14ac:dyDescent="0.35">
      <c r="A707" s="52">
        <v>70.5</v>
      </c>
      <c r="B707" s="53">
        <v>6.7039999999999997</v>
      </c>
      <c r="C707" s="53">
        <v>1.619</v>
      </c>
      <c r="D707" s="53">
        <v>1.319</v>
      </c>
      <c r="E707" s="53">
        <v>3.7669999999999999</v>
      </c>
    </row>
    <row r="708" spans="1:5" x14ac:dyDescent="0.35">
      <c r="A708" s="52">
        <v>70.599999999999994</v>
      </c>
      <c r="B708" s="53">
        <v>6.7169999999999996</v>
      </c>
      <c r="C708" s="53">
        <v>1.6220000000000001</v>
      </c>
      <c r="D708" s="53">
        <v>1.3220000000000001</v>
      </c>
      <c r="E708" s="53">
        <v>3.774</v>
      </c>
    </row>
    <row r="709" spans="1:5" x14ac:dyDescent="0.35">
      <c r="A709" s="52">
        <v>70.7</v>
      </c>
      <c r="B709" s="53">
        <v>6.73</v>
      </c>
      <c r="C709" s="53">
        <v>1.625</v>
      </c>
      <c r="D709" s="53">
        <v>1.3240000000000001</v>
      </c>
      <c r="E709" s="53">
        <v>3.7810000000000001</v>
      </c>
    </row>
    <row r="710" spans="1:5" x14ac:dyDescent="0.35">
      <c r="A710" s="52">
        <v>70.8</v>
      </c>
      <c r="B710" s="53">
        <v>6.742</v>
      </c>
      <c r="C710" s="53">
        <v>1.6279999999999999</v>
      </c>
      <c r="D710" s="53">
        <v>1.327</v>
      </c>
      <c r="E710" s="53">
        <v>3.7879999999999998</v>
      </c>
    </row>
    <row r="711" spans="1:5" x14ac:dyDescent="0.35">
      <c r="A711" s="52">
        <v>70.900000000000006</v>
      </c>
      <c r="B711" s="53">
        <v>6.7549999999999999</v>
      </c>
      <c r="C711" s="53">
        <v>1.631</v>
      </c>
      <c r="D711" s="53">
        <v>1.329</v>
      </c>
      <c r="E711" s="53">
        <v>3.7949999999999999</v>
      </c>
    </row>
    <row r="712" spans="1:5" x14ac:dyDescent="0.35">
      <c r="A712" s="52">
        <v>71</v>
      </c>
      <c r="B712" s="53">
        <v>6.7679999999999998</v>
      </c>
      <c r="C712" s="53">
        <v>1.6339999999999999</v>
      </c>
      <c r="D712" s="53">
        <v>1.3320000000000001</v>
      </c>
      <c r="E712" s="53">
        <v>3.802</v>
      </c>
    </row>
    <row r="713" spans="1:5" x14ac:dyDescent="0.35">
      <c r="A713" s="52">
        <v>71.099999999999994</v>
      </c>
      <c r="B713" s="53">
        <v>6.7809999999999997</v>
      </c>
      <c r="C713" s="53">
        <v>1.637</v>
      </c>
      <c r="D713" s="53">
        <v>1.3340000000000001</v>
      </c>
      <c r="E713" s="53">
        <v>3.8090000000000002</v>
      </c>
    </row>
    <row r="714" spans="1:5" x14ac:dyDescent="0.35">
      <c r="A714" s="52">
        <v>71.2</v>
      </c>
      <c r="B714" s="53">
        <v>6.7939999999999996</v>
      </c>
      <c r="C714" s="53">
        <v>1.64</v>
      </c>
      <c r="D714" s="53">
        <v>1.337</v>
      </c>
      <c r="E714" s="53">
        <v>3.8159999999999998</v>
      </c>
    </row>
    <row r="715" spans="1:5" x14ac:dyDescent="0.35">
      <c r="A715" s="52">
        <v>71.3</v>
      </c>
      <c r="B715" s="53">
        <v>6.806</v>
      </c>
      <c r="C715" s="53">
        <v>1.6439999999999999</v>
      </c>
      <c r="D715" s="53">
        <v>1.34</v>
      </c>
      <c r="E715" s="53">
        <v>3.823</v>
      </c>
    </row>
    <row r="716" spans="1:5" x14ac:dyDescent="0.35">
      <c r="A716" s="52">
        <v>71.400000000000006</v>
      </c>
      <c r="B716" s="53">
        <v>6.819</v>
      </c>
      <c r="C716" s="53">
        <v>1.647</v>
      </c>
      <c r="D716" s="53">
        <v>1.3420000000000001</v>
      </c>
      <c r="E716" s="53">
        <v>3.83</v>
      </c>
    </row>
    <row r="717" spans="1:5" x14ac:dyDescent="0.35">
      <c r="A717" s="52">
        <v>71.5</v>
      </c>
      <c r="B717" s="53">
        <v>6.8319999999999999</v>
      </c>
      <c r="C717" s="53">
        <v>1.65</v>
      </c>
      <c r="D717" s="53">
        <v>1.345</v>
      </c>
      <c r="E717" s="53">
        <v>3.8370000000000002</v>
      </c>
    </row>
    <row r="718" spans="1:5" x14ac:dyDescent="0.35">
      <c r="A718" s="52">
        <v>71.599999999999994</v>
      </c>
      <c r="B718" s="53">
        <v>6.8440000000000003</v>
      </c>
      <c r="C718" s="53">
        <v>1.653</v>
      </c>
      <c r="D718" s="53">
        <v>1.347</v>
      </c>
      <c r="E718" s="53">
        <v>3.8439999999999999</v>
      </c>
    </row>
    <row r="719" spans="1:5" x14ac:dyDescent="0.35">
      <c r="A719" s="52">
        <v>71.7</v>
      </c>
      <c r="B719" s="53">
        <v>6.8570000000000002</v>
      </c>
      <c r="C719" s="53">
        <v>1.6559999999999999</v>
      </c>
      <c r="D719" s="53">
        <v>1.35</v>
      </c>
      <c r="E719" s="53">
        <v>3.851</v>
      </c>
    </row>
    <row r="720" spans="1:5" x14ac:dyDescent="0.35">
      <c r="A720" s="52">
        <v>71.8</v>
      </c>
      <c r="B720" s="53">
        <v>6.87</v>
      </c>
      <c r="C720" s="53">
        <v>1.659</v>
      </c>
      <c r="D720" s="53">
        <v>1.3520000000000001</v>
      </c>
      <c r="E720" s="53">
        <v>3.8580000000000001</v>
      </c>
    </row>
    <row r="721" spans="1:5" x14ac:dyDescent="0.35">
      <c r="A721" s="52">
        <v>71.900000000000006</v>
      </c>
      <c r="B721" s="53">
        <v>6.883</v>
      </c>
      <c r="C721" s="53">
        <v>1.6619999999999999</v>
      </c>
      <c r="D721" s="53">
        <v>1.355</v>
      </c>
      <c r="E721" s="53">
        <v>3.8660000000000001</v>
      </c>
    </row>
    <row r="722" spans="1:5" x14ac:dyDescent="0.35">
      <c r="A722" s="52">
        <v>72</v>
      </c>
      <c r="B722" s="53">
        <v>6.8949999999999996</v>
      </c>
      <c r="C722" s="53">
        <v>1.665</v>
      </c>
      <c r="D722" s="53">
        <v>1.357</v>
      </c>
      <c r="E722" s="53">
        <v>3.8730000000000002</v>
      </c>
    </row>
    <row r="723" spans="1:5" x14ac:dyDescent="0.35">
      <c r="A723" s="52">
        <v>72.099999999999994</v>
      </c>
      <c r="B723" s="53">
        <v>6.9080000000000004</v>
      </c>
      <c r="C723" s="53">
        <v>1.6679999999999999</v>
      </c>
      <c r="D723" s="53">
        <v>1.36</v>
      </c>
      <c r="E723" s="53">
        <v>3.88</v>
      </c>
    </row>
    <row r="724" spans="1:5" x14ac:dyDescent="0.35">
      <c r="A724" s="52">
        <v>72.2</v>
      </c>
      <c r="B724" s="53">
        <v>6.9210000000000003</v>
      </c>
      <c r="C724" s="53">
        <v>1.671</v>
      </c>
      <c r="D724" s="53">
        <v>1.3620000000000001</v>
      </c>
      <c r="E724" s="53">
        <v>3.887</v>
      </c>
    </row>
    <row r="725" spans="1:5" x14ac:dyDescent="0.35">
      <c r="A725" s="52">
        <v>72.3</v>
      </c>
      <c r="B725" s="53">
        <v>6.9329999999999998</v>
      </c>
      <c r="C725" s="53">
        <v>1.675</v>
      </c>
      <c r="D725" s="53">
        <v>1.365</v>
      </c>
      <c r="E725" s="53">
        <v>3.8940000000000001</v>
      </c>
    </row>
    <row r="726" spans="1:5" x14ac:dyDescent="0.35">
      <c r="A726" s="52">
        <v>72.400000000000006</v>
      </c>
      <c r="B726" s="53">
        <v>6.9459999999999997</v>
      </c>
      <c r="C726" s="53">
        <v>1.6779999999999999</v>
      </c>
      <c r="D726" s="53">
        <v>1.3680000000000001</v>
      </c>
      <c r="E726" s="53">
        <v>3.9009999999999998</v>
      </c>
    </row>
    <row r="727" spans="1:5" x14ac:dyDescent="0.35">
      <c r="A727" s="52">
        <v>72.5</v>
      </c>
      <c r="B727" s="53">
        <v>6.9589999999999996</v>
      </c>
      <c r="C727" s="53">
        <v>1.681</v>
      </c>
      <c r="D727" s="53">
        <v>1.37</v>
      </c>
      <c r="E727" s="53">
        <v>3.9079999999999999</v>
      </c>
    </row>
    <row r="728" spans="1:5" x14ac:dyDescent="0.35">
      <c r="A728" s="52">
        <v>72.599999999999994</v>
      </c>
      <c r="B728" s="53">
        <v>6.9710000000000001</v>
      </c>
      <c r="C728" s="53">
        <v>1.6839999999999999</v>
      </c>
      <c r="D728" s="53">
        <v>1.373</v>
      </c>
      <c r="E728" s="53">
        <v>3.915</v>
      </c>
    </row>
    <row r="729" spans="1:5" x14ac:dyDescent="0.35">
      <c r="A729" s="52">
        <v>72.7</v>
      </c>
      <c r="B729" s="53">
        <v>6.984</v>
      </c>
      <c r="C729" s="53">
        <v>1.6870000000000001</v>
      </c>
      <c r="D729" s="53">
        <v>1.375</v>
      </c>
      <c r="E729" s="53">
        <v>3.9220000000000002</v>
      </c>
    </row>
    <row r="730" spans="1:5" x14ac:dyDescent="0.35">
      <c r="A730" s="52">
        <v>72.8</v>
      </c>
      <c r="B730" s="53">
        <v>6.9960000000000004</v>
      </c>
      <c r="C730" s="53">
        <v>1.69</v>
      </c>
      <c r="D730" s="53">
        <v>1.3779999999999999</v>
      </c>
      <c r="E730" s="53">
        <v>3.9289999999999998</v>
      </c>
    </row>
    <row r="731" spans="1:5" x14ac:dyDescent="0.35">
      <c r="A731" s="52">
        <v>72.900000000000006</v>
      </c>
      <c r="B731" s="53">
        <v>7.0090000000000003</v>
      </c>
      <c r="C731" s="53">
        <v>1.6930000000000001</v>
      </c>
      <c r="D731" s="53">
        <v>1.38</v>
      </c>
      <c r="E731" s="53">
        <v>3.9359999999999999</v>
      </c>
    </row>
    <row r="732" spans="1:5" x14ac:dyDescent="0.35">
      <c r="A732" s="52">
        <v>73</v>
      </c>
      <c r="B732" s="53">
        <v>7.0220000000000002</v>
      </c>
      <c r="C732" s="53">
        <v>1.696</v>
      </c>
      <c r="D732" s="53">
        <v>1.383</v>
      </c>
      <c r="E732" s="53">
        <v>3.9430000000000001</v>
      </c>
    </row>
    <row r="733" spans="1:5" x14ac:dyDescent="0.35">
      <c r="A733" s="52">
        <v>73.099999999999994</v>
      </c>
      <c r="B733" s="53">
        <v>7.0339999999999998</v>
      </c>
      <c r="C733" s="53">
        <v>1.6990000000000001</v>
      </c>
      <c r="D733" s="53">
        <v>1.385</v>
      </c>
      <c r="E733" s="53">
        <v>3.95</v>
      </c>
    </row>
    <row r="734" spans="1:5" x14ac:dyDescent="0.35">
      <c r="A734" s="52">
        <v>73.2</v>
      </c>
      <c r="B734" s="53">
        <v>7.0469999999999997</v>
      </c>
      <c r="C734" s="53">
        <v>1.702</v>
      </c>
      <c r="D734" s="53">
        <v>1.3879999999999999</v>
      </c>
      <c r="E734" s="53">
        <v>3.9569999999999999</v>
      </c>
    </row>
    <row r="735" spans="1:5" x14ac:dyDescent="0.35">
      <c r="A735" s="52">
        <v>73.3</v>
      </c>
      <c r="B735" s="53">
        <v>7.0590000000000002</v>
      </c>
      <c r="C735" s="53">
        <v>1.7050000000000001</v>
      </c>
      <c r="D735" s="53">
        <v>1.39</v>
      </c>
      <c r="E735" s="53">
        <v>3.964</v>
      </c>
    </row>
    <row r="736" spans="1:5" x14ac:dyDescent="0.35">
      <c r="A736" s="52">
        <v>73.400000000000006</v>
      </c>
      <c r="B736" s="53">
        <v>7.0720000000000001</v>
      </c>
      <c r="C736" s="53">
        <v>1.708</v>
      </c>
      <c r="D736" s="53">
        <v>1.393</v>
      </c>
      <c r="E736" s="53">
        <v>3.9710000000000001</v>
      </c>
    </row>
    <row r="737" spans="1:5" x14ac:dyDescent="0.35">
      <c r="A737" s="52">
        <v>73.5</v>
      </c>
      <c r="B737" s="53">
        <v>7.0839999999999996</v>
      </c>
      <c r="C737" s="53">
        <v>1.7110000000000001</v>
      </c>
      <c r="D737" s="53">
        <v>1.395</v>
      </c>
      <c r="E737" s="53">
        <v>3.9769999999999999</v>
      </c>
    </row>
    <row r="738" spans="1:5" x14ac:dyDescent="0.35">
      <c r="A738" s="52">
        <v>73.599999999999994</v>
      </c>
      <c r="B738" s="53">
        <v>7.0970000000000004</v>
      </c>
      <c r="C738" s="53">
        <v>1.7150000000000001</v>
      </c>
      <c r="D738" s="53">
        <v>1.3979999999999999</v>
      </c>
      <c r="E738" s="53">
        <v>3.984</v>
      </c>
    </row>
    <row r="739" spans="1:5" x14ac:dyDescent="0.35">
      <c r="A739" s="52">
        <v>73.7</v>
      </c>
      <c r="B739" s="53">
        <v>7.109</v>
      </c>
      <c r="C739" s="53">
        <v>1.718</v>
      </c>
      <c r="D739" s="53">
        <v>1.4</v>
      </c>
      <c r="E739" s="53">
        <v>3.9910000000000001</v>
      </c>
    </row>
    <row r="740" spans="1:5" x14ac:dyDescent="0.35">
      <c r="A740" s="52">
        <v>73.8</v>
      </c>
      <c r="B740" s="53">
        <v>7.1219999999999999</v>
      </c>
      <c r="C740" s="53">
        <v>1.7210000000000001</v>
      </c>
      <c r="D740" s="53">
        <v>1.403</v>
      </c>
      <c r="E740" s="53">
        <v>3.9980000000000002</v>
      </c>
    </row>
    <row r="741" spans="1:5" x14ac:dyDescent="0.35">
      <c r="A741" s="52">
        <v>73.900000000000006</v>
      </c>
      <c r="B741" s="53">
        <v>7.1340000000000003</v>
      </c>
      <c r="C741" s="53">
        <v>1.724</v>
      </c>
      <c r="D741" s="53">
        <v>1.4059999999999999</v>
      </c>
      <c r="E741" s="53">
        <v>4.0049999999999999</v>
      </c>
    </row>
    <row r="742" spans="1:5" x14ac:dyDescent="0.35">
      <c r="A742" s="52">
        <v>74</v>
      </c>
      <c r="B742" s="53">
        <v>7.1470000000000002</v>
      </c>
      <c r="C742" s="53">
        <v>1.7270000000000001</v>
      </c>
      <c r="D742" s="53">
        <v>1.4079999999999999</v>
      </c>
      <c r="E742" s="53">
        <v>4.0119999999999996</v>
      </c>
    </row>
    <row r="743" spans="1:5" x14ac:dyDescent="0.35">
      <c r="A743" s="52">
        <v>74.099999999999994</v>
      </c>
      <c r="B743" s="53">
        <v>7.1589999999999998</v>
      </c>
      <c r="C743" s="53">
        <v>1.73</v>
      </c>
      <c r="D743" s="53">
        <v>1.411</v>
      </c>
      <c r="E743" s="53">
        <v>4.0190000000000001</v>
      </c>
    </row>
    <row r="744" spans="1:5" x14ac:dyDescent="0.35">
      <c r="A744" s="52">
        <v>74.2</v>
      </c>
      <c r="B744" s="53">
        <v>7.1719999999999997</v>
      </c>
      <c r="C744" s="53">
        <v>1.7330000000000001</v>
      </c>
      <c r="D744" s="53">
        <v>1.413</v>
      </c>
      <c r="E744" s="53">
        <v>4.0259999999999998</v>
      </c>
    </row>
    <row r="745" spans="1:5" x14ac:dyDescent="0.35">
      <c r="A745" s="52">
        <v>74.3</v>
      </c>
      <c r="B745" s="53">
        <v>7.1840000000000002</v>
      </c>
      <c r="C745" s="53">
        <v>1.736</v>
      </c>
      <c r="D745" s="53">
        <v>1.4159999999999999</v>
      </c>
      <c r="E745" s="53">
        <v>4.0330000000000004</v>
      </c>
    </row>
    <row r="746" spans="1:5" x14ac:dyDescent="0.35">
      <c r="A746" s="52">
        <v>74.400000000000006</v>
      </c>
      <c r="B746" s="53">
        <v>7.1970000000000001</v>
      </c>
      <c r="C746" s="53">
        <v>1.7390000000000001</v>
      </c>
      <c r="D746" s="53">
        <v>1.4179999999999999</v>
      </c>
      <c r="E746" s="53">
        <v>4.04</v>
      </c>
    </row>
    <row r="747" spans="1:5" x14ac:dyDescent="0.35">
      <c r="A747" s="52">
        <v>74.5</v>
      </c>
      <c r="B747" s="53">
        <v>7.2089999999999996</v>
      </c>
      <c r="C747" s="53">
        <v>1.742</v>
      </c>
      <c r="D747" s="53">
        <v>1.421</v>
      </c>
      <c r="E747" s="53">
        <v>4.0469999999999997</v>
      </c>
    </row>
    <row r="748" spans="1:5" x14ac:dyDescent="0.35">
      <c r="A748" s="52">
        <v>74.599999999999994</v>
      </c>
      <c r="B748" s="53">
        <v>7.2220000000000004</v>
      </c>
      <c r="C748" s="53">
        <v>1.7450000000000001</v>
      </c>
      <c r="D748" s="53">
        <v>1.423</v>
      </c>
      <c r="E748" s="53">
        <v>4.0540000000000003</v>
      </c>
    </row>
    <row r="749" spans="1:5" x14ac:dyDescent="0.35">
      <c r="A749" s="52">
        <v>74.7</v>
      </c>
      <c r="B749" s="53">
        <v>7.234</v>
      </c>
      <c r="C749" s="53">
        <v>1.748</v>
      </c>
      <c r="D749" s="53">
        <v>1.4259999999999999</v>
      </c>
      <c r="E749" s="53">
        <v>4.0609999999999999</v>
      </c>
    </row>
    <row r="750" spans="1:5" x14ac:dyDescent="0.35">
      <c r="A750" s="52">
        <v>74.8</v>
      </c>
      <c r="B750" s="53">
        <v>7.2469999999999999</v>
      </c>
      <c r="C750" s="53">
        <v>1.7509999999999999</v>
      </c>
      <c r="D750" s="53">
        <v>1.4279999999999999</v>
      </c>
      <c r="E750" s="53">
        <v>4.0670000000000002</v>
      </c>
    </row>
    <row r="751" spans="1:5" x14ac:dyDescent="0.35">
      <c r="A751" s="52">
        <v>74.900000000000006</v>
      </c>
      <c r="B751" s="53">
        <v>7.2590000000000003</v>
      </c>
      <c r="C751" s="53">
        <v>1.754</v>
      </c>
      <c r="D751" s="53">
        <v>1.431</v>
      </c>
      <c r="E751" s="53">
        <v>4.0739999999999998</v>
      </c>
    </row>
    <row r="752" spans="1:5" x14ac:dyDescent="0.35">
      <c r="A752" s="52">
        <v>75</v>
      </c>
      <c r="B752" s="53">
        <v>7.2709999999999999</v>
      </c>
      <c r="C752" s="53">
        <v>1.7569999999999999</v>
      </c>
      <c r="D752" s="53">
        <v>1.4330000000000001</v>
      </c>
      <c r="E752" s="53">
        <v>4.0810000000000004</v>
      </c>
    </row>
    <row r="753" spans="1:5" x14ac:dyDescent="0.35">
      <c r="A753" s="52">
        <v>75.099999999999994</v>
      </c>
      <c r="B753" s="53">
        <v>7.2839999999999998</v>
      </c>
      <c r="C753" s="53">
        <v>1.76</v>
      </c>
      <c r="D753" s="53">
        <v>1.4359999999999999</v>
      </c>
      <c r="E753" s="53">
        <v>4.0880000000000001</v>
      </c>
    </row>
    <row r="754" spans="1:5" x14ac:dyDescent="0.35">
      <c r="A754" s="52">
        <v>75.2</v>
      </c>
      <c r="B754" s="53">
        <v>7.2960000000000003</v>
      </c>
      <c r="C754" s="53">
        <v>1.7629999999999999</v>
      </c>
      <c r="D754" s="53">
        <v>1.4379999999999999</v>
      </c>
      <c r="E754" s="53">
        <v>4.0949999999999998</v>
      </c>
    </row>
    <row r="755" spans="1:5" x14ac:dyDescent="0.35">
      <c r="A755" s="52">
        <v>75.3</v>
      </c>
      <c r="B755" s="53">
        <v>7.3079999999999998</v>
      </c>
      <c r="C755" s="53">
        <v>1.766</v>
      </c>
      <c r="D755" s="53">
        <v>1.4410000000000001</v>
      </c>
      <c r="E755" s="53">
        <v>4.1020000000000003</v>
      </c>
    </row>
    <row r="756" spans="1:5" x14ac:dyDescent="0.35">
      <c r="A756" s="52">
        <v>75.400000000000006</v>
      </c>
      <c r="B756" s="53">
        <v>7.3209999999999997</v>
      </c>
      <c r="C756" s="53">
        <v>1.7689999999999999</v>
      </c>
      <c r="D756" s="53">
        <v>1.4430000000000001</v>
      </c>
      <c r="E756" s="53">
        <v>4.109</v>
      </c>
    </row>
    <row r="757" spans="1:5" x14ac:dyDescent="0.35">
      <c r="A757" s="52">
        <v>75.5</v>
      </c>
      <c r="B757" s="53">
        <v>7.3330000000000002</v>
      </c>
      <c r="C757" s="53">
        <v>1.772</v>
      </c>
      <c r="D757" s="53">
        <v>1.446</v>
      </c>
      <c r="E757" s="53">
        <v>4.1150000000000002</v>
      </c>
    </row>
    <row r="758" spans="1:5" x14ac:dyDescent="0.35">
      <c r="A758" s="52">
        <v>75.599999999999994</v>
      </c>
      <c r="B758" s="53">
        <v>7.3449999999999998</v>
      </c>
      <c r="C758" s="53">
        <v>1.7749999999999999</v>
      </c>
      <c r="D758" s="53">
        <v>1.448</v>
      </c>
      <c r="E758" s="53">
        <v>4.1219999999999999</v>
      </c>
    </row>
    <row r="759" spans="1:5" x14ac:dyDescent="0.35">
      <c r="A759" s="52">
        <v>75.7</v>
      </c>
      <c r="B759" s="53">
        <v>7.3579999999999997</v>
      </c>
      <c r="C759" s="53">
        <v>1.778</v>
      </c>
      <c r="D759" s="53">
        <v>1.45</v>
      </c>
      <c r="E759" s="53">
        <v>4.1289999999999996</v>
      </c>
    </row>
    <row r="760" spans="1:5" x14ac:dyDescent="0.35">
      <c r="A760" s="52">
        <v>75.8</v>
      </c>
      <c r="B760" s="53">
        <v>7.37</v>
      </c>
      <c r="C760" s="53">
        <v>1.7809999999999999</v>
      </c>
      <c r="D760" s="53">
        <v>1.4530000000000001</v>
      </c>
      <c r="E760" s="53">
        <v>4.1360000000000001</v>
      </c>
    </row>
    <row r="761" spans="1:5" x14ac:dyDescent="0.35">
      <c r="A761" s="52">
        <v>75.900000000000006</v>
      </c>
      <c r="B761" s="53">
        <v>7.3819999999999997</v>
      </c>
      <c r="C761" s="53">
        <v>1.784</v>
      </c>
      <c r="D761" s="53">
        <v>1.4550000000000001</v>
      </c>
      <c r="E761" s="53">
        <v>4.1429999999999998</v>
      </c>
    </row>
    <row r="762" spans="1:5" x14ac:dyDescent="0.35">
      <c r="A762" s="52">
        <v>76</v>
      </c>
      <c r="B762" s="53">
        <v>7.3949999999999996</v>
      </c>
      <c r="C762" s="53">
        <v>1.7869999999999999</v>
      </c>
      <c r="D762" s="53">
        <v>1.458</v>
      </c>
      <c r="E762" s="53">
        <v>4.1500000000000004</v>
      </c>
    </row>
    <row r="763" spans="1:5" x14ac:dyDescent="0.35">
      <c r="A763" s="52">
        <v>76.099999999999994</v>
      </c>
      <c r="B763" s="53">
        <v>7.407</v>
      </c>
      <c r="C763" s="53">
        <v>1.79</v>
      </c>
      <c r="D763" s="53">
        <v>1.46</v>
      </c>
      <c r="E763" s="53">
        <v>4.1559999999999997</v>
      </c>
    </row>
    <row r="764" spans="1:5" x14ac:dyDescent="0.35">
      <c r="A764" s="52">
        <v>76.2</v>
      </c>
      <c r="B764" s="53">
        <v>7.4189999999999996</v>
      </c>
      <c r="C764" s="53">
        <v>1.7929999999999999</v>
      </c>
      <c r="D764" s="53">
        <v>1.4630000000000001</v>
      </c>
      <c r="E764" s="53">
        <v>4.1630000000000003</v>
      </c>
    </row>
    <row r="765" spans="1:5" x14ac:dyDescent="0.35">
      <c r="A765" s="52">
        <v>76.3</v>
      </c>
      <c r="B765" s="53">
        <v>7.431</v>
      </c>
      <c r="C765" s="53">
        <v>1.796</v>
      </c>
      <c r="D765" s="53">
        <v>1.4650000000000001</v>
      </c>
      <c r="E765" s="53">
        <v>4.17</v>
      </c>
    </row>
    <row r="766" spans="1:5" x14ac:dyDescent="0.35">
      <c r="A766" s="52">
        <v>76.400000000000006</v>
      </c>
      <c r="B766" s="53">
        <v>7.444</v>
      </c>
      <c r="C766" s="53">
        <v>1.7989999999999999</v>
      </c>
      <c r="D766" s="53">
        <v>1.468</v>
      </c>
      <c r="E766" s="53">
        <v>4.1769999999999996</v>
      </c>
    </row>
    <row r="767" spans="1:5" x14ac:dyDescent="0.35">
      <c r="A767" s="52">
        <v>76.5</v>
      </c>
      <c r="B767" s="53">
        <v>7.4560000000000004</v>
      </c>
      <c r="C767" s="53">
        <v>1.802</v>
      </c>
      <c r="D767" s="53">
        <v>1.47</v>
      </c>
      <c r="E767" s="53">
        <v>4.1840000000000002</v>
      </c>
    </row>
    <row r="768" spans="1:5" x14ac:dyDescent="0.35">
      <c r="A768" s="52">
        <v>76.599999999999994</v>
      </c>
      <c r="B768" s="53">
        <v>7.468</v>
      </c>
      <c r="C768" s="53">
        <v>1.8049999999999999</v>
      </c>
      <c r="D768" s="53">
        <v>1.4730000000000001</v>
      </c>
      <c r="E768" s="53">
        <v>4.1900000000000004</v>
      </c>
    </row>
    <row r="769" spans="1:5" x14ac:dyDescent="0.35">
      <c r="A769" s="52">
        <v>76.7</v>
      </c>
      <c r="B769" s="53">
        <v>7.48</v>
      </c>
      <c r="C769" s="53">
        <v>1.8080000000000001</v>
      </c>
      <c r="D769" s="53">
        <v>1.4750000000000001</v>
      </c>
      <c r="E769" s="53">
        <v>4.1970000000000001</v>
      </c>
    </row>
    <row r="770" spans="1:5" x14ac:dyDescent="0.35">
      <c r="A770" s="52">
        <v>76.8</v>
      </c>
      <c r="B770" s="53">
        <v>7.4930000000000003</v>
      </c>
      <c r="C770" s="53">
        <v>1.8109999999999999</v>
      </c>
      <c r="D770" s="53">
        <v>1.478</v>
      </c>
      <c r="E770" s="53">
        <v>4.2039999999999997</v>
      </c>
    </row>
    <row r="771" spans="1:5" x14ac:dyDescent="0.35">
      <c r="A771" s="52">
        <v>76.900000000000006</v>
      </c>
      <c r="B771" s="53">
        <v>7.5049999999999999</v>
      </c>
      <c r="C771" s="53">
        <v>1.8140000000000001</v>
      </c>
      <c r="D771" s="53">
        <v>1.48</v>
      </c>
      <c r="E771" s="53">
        <v>4.2110000000000003</v>
      </c>
    </row>
    <row r="772" spans="1:5" x14ac:dyDescent="0.35">
      <c r="A772" s="52">
        <v>77</v>
      </c>
      <c r="B772" s="53">
        <v>7.5170000000000003</v>
      </c>
      <c r="C772" s="53">
        <v>1.8169999999999999</v>
      </c>
      <c r="D772" s="53">
        <v>1.4830000000000001</v>
      </c>
      <c r="E772" s="53">
        <v>4.2169999999999996</v>
      </c>
    </row>
    <row r="773" spans="1:5" x14ac:dyDescent="0.35">
      <c r="A773" s="52">
        <v>77.099999999999994</v>
      </c>
      <c r="B773" s="53">
        <v>7.5289999999999999</v>
      </c>
      <c r="C773" s="53">
        <v>1.82</v>
      </c>
      <c r="D773" s="53">
        <v>1.4850000000000001</v>
      </c>
      <c r="E773" s="53">
        <v>4.2240000000000002</v>
      </c>
    </row>
    <row r="774" spans="1:5" x14ac:dyDescent="0.35">
      <c r="A774" s="52">
        <v>77.2</v>
      </c>
      <c r="B774" s="53">
        <v>7.5410000000000004</v>
      </c>
      <c r="C774" s="53">
        <v>1.823</v>
      </c>
      <c r="D774" s="53">
        <v>1.4870000000000001</v>
      </c>
      <c r="E774" s="53">
        <v>4.2309999999999999</v>
      </c>
    </row>
    <row r="775" spans="1:5" x14ac:dyDescent="0.35">
      <c r="A775" s="52">
        <v>77.3</v>
      </c>
      <c r="B775" s="53">
        <v>7.5529999999999999</v>
      </c>
      <c r="C775" s="53">
        <v>1.8260000000000001</v>
      </c>
      <c r="D775" s="53">
        <v>1.49</v>
      </c>
      <c r="E775" s="53">
        <v>4.2380000000000004</v>
      </c>
    </row>
    <row r="776" spans="1:5" x14ac:dyDescent="0.35">
      <c r="A776" s="52">
        <v>77.400000000000006</v>
      </c>
      <c r="B776" s="53">
        <v>7.5650000000000004</v>
      </c>
      <c r="C776" s="53">
        <v>1.829</v>
      </c>
      <c r="D776" s="53">
        <v>1.492</v>
      </c>
      <c r="E776" s="53">
        <v>4.2439999999999998</v>
      </c>
    </row>
    <row r="777" spans="1:5" x14ac:dyDescent="0.35">
      <c r="A777" s="52">
        <v>77.5</v>
      </c>
      <c r="B777" s="53">
        <v>7.577</v>
      </c>
      <c r="C777" s="53">
        <v>1.8320000000000001</v>
      </c>
      <c r="D777" s="53">
        <v>1.4950000000000001</v>
      </c>
      <c r="E777" s="53">
        <v>4.2510000000000003</v>
      </c>
    </row>
    <row r="778" spans="1:5" x14ac:dyDescent="0.35">
      <c r="A778" s="52">
        <v>77.599999999999994</v>
      </c>
      <c r="B778" s="53">
        <v>7.59</v>
      </c>
      <c r="C778" s="53">
        <v>1.835</v>
      </c>
      <c r="D778" s="53">
        <v>1.4970000000000001</v>
      </c>
      <c r="E778" s="53">
        <v>4.258</v>
      </c>
    </row>
    <row r="779" spans="1:5" x14ac:dyDescent="0.35">
      <c r="A779" s="52">
        <v>77.7</v>
      </c>
      <c r="B779" s="53">
        <v>7.6020000000000003</v>
      </c>
      <c r="C779" s="53">
        <v>1.8380000000000001</v>
      </c>
      <c r="D779" s="53">
        <v>1.5</v>
      </c>
      <c r="E779" s="53">
        <v>4.2640000000000002</v>
      </c>
    </row>
    <row r="780" spans="1:5" x14ac:dyDescent="0.35">
      <c r="A780" s="52">
        <v>77.8</v>
      </c>
      <c r="B780" s="53">
        <v>7.6139999999999999</v>
      </c>
      <c r="C780" s="53">
        <v>1.841</v>
      </c>
      <c r="D780" s="53">
        <v>1.502</v>
      </c>
      <c r="E780" s="53">
        <v>4.2709999999999999</v>
      </c>
    </row>
    <row r="781" spans="1:5" x14ac:dyDescent="0.35">
      <c r="A781" s="52">
        <v>77.900000000000006</v>
      </c>
      <c r="B781" s="53">
        <v>7.6260000000000003</v>
      </c>
      <c r="C781" s="53">
        <v>1.843</v>
      </c>
      <c r="D781" s="53">
        <v>1.504</v>
      </c>
      <c r="E781" s="53">
        <v>4.2779999999999996</v>
      </c>
    </row>
    <row r="782" spans="1:5" x14ac:dyDescent="0.35">
      <c r="A782" s="52">
        <v>78</v>
      </c>
      <c r="B782" s="53">
        <v>7.6379999999999999</v>
      </c>
      <c r="C782" s="53">
        <v>1.8460000000000001</v>
      </c>
      <c r="D782" s="53">
        <v>1.5069999999999999</v>
      </c>
      <c r="E782" s="53">
        <v>4.2850000000000001</v>
      </c>
    </row>
    <row r="783" spans="1:5" x14ac:dyDescent="0.35">
      <c r="A783" s="52">
        <v>78.099999999999994</v>
      </c>
      <c r="B783" s="53">
        <v>7.65</v>
      </c>
      <c r="C783" s="53">
        <v>1.849</v>
      </c>
      <c r="D783" s="53">
        <v>1.5089999999999999</v>
      </c>
      <c r="E783" s="53">
        <v>4.2910000000000004</v>
      </c>
    </row>
    <row r="784" spans="1:5" x14ac:dyDescent="0.35">
      <c r="A784" s="52">
        <v>78.2</v>
      </c>
      <c r="B784" s="53">
        <v>7.6619999999999999</v>
      </c>
      <c r="C784" s="53">
        <v>1.8520000000000001</v>
      </c>
      <c r="D784" s="53">
        <v>1.512</v>
      </c>
      <c r="E784" s="53">
        <v>4.298</v>
      </c>
    </row>
    <row r="785" spans="1:5" x14ac:dyDescent="0.35">
      <c r="A785" s="52">
        <v>78.3</v>
      </c>
      <c r="B785" s="53">
        <v>7.6740000000000004</v>
      </c>
      <c r="C785" s="53">
        <v>1.855</v>
      </c>
      <c r="D785" s="53">
        <v>1.514</v>
      </c>
      <c r="E785" s="53">
        <v>4.3049999999999997</v>
      </c>
    </row>
    <row r="786" spans="1:5" x14ac:dyDescent="0.35">
      <c r="A786" s="52">
        <v>78.400000000000006</v>
      </c>
      <c r="B786" s="53">
        <v>7.6859999999999999</v>
      </c>
      <c r="C786" s="53">
        <v>1.8580000000000001</v>
      </c>
      <c r="D786" s="53">
        <v>1.5169999999999999</v>
      </c>
      <c r="E786" s="53">
        <v>4.3109999999999999</v>
      </c>
    </row>
    <row r="787" spans="1:5" x14ac:dyDescent="0.35">
      <c r="A787" s="52">
        <v>78.5</v>
      </c>
      <c r="B787" s="53">
        <v>7.6980000000000004</v>
      </c>
      <c r="C787" s="53">
        <v>1.861</v>
      </c>
      <c r="D787" s="53">
        <v>1.5189999999999999</v>
      </c>
      <c r="E787" s="53">
        <v>4.3179999999999996</v>
      </c>
    </row>
    <row r="788" spans="1:5" x14ac:dyDescent="0.35">
      <c r="A788" s="52">
        <v>78.599999999999994</v>
      </c>
      <c r="B788" s="53">
        <v>7.71</v>
      </c>
      <c r="C788" s="53">
        <v>1.8640000000000001</v>
      </c>
      <c r="D788" s="53">
        <v>1.5209999999999999</v>
      </c>
      <c r="E788" s="53">
        <v>4.3239999999999998</v>
      </c>
    </row>
    <row r="789" spans="1:5" x14ac:dyDescent="0.35">
      <c r="A789" s="52">
        <v>78.7</v>
      </c>
      <c r="B789" s="53">
        <v>7.7220000000000004</v>
      </c>
      <c r="C789" s="53">
        <v>1.867</v>
      </c>
      <c r="D789" s="53">
        <v>1.524</v>
      </c>
      <c r="E789" s="53">
        <v>4.3310000000000004</v>
      </c>
    </row>
    <row r="790" spans="1:5" x14ac:dyDescent="0.35">
      <c r="A790" s="52">
        <v>78.8</v>
      </c>
      <c r="B790" s="53">
        <v>7.734</v>
      </c>
      <c r="C790" s="53">
        <v>1.87</v>
      </c>
      <c r="D790" s="53">
        <v>1.526</v>
      </c>
      <c r="E790" s="53">
        <v>4.3380000000000001</v>
      </c>
    </row>
    <row r="791" spans="1:5" x14ac:dyDescent="0.35">
      <c r="A791" s="52">
        <v>78.900000000000006</v>
      </c>
      <c r="B791" s="53">
        <v>7.7460000000000004</v>
      </c>
      <c r="C791" s="53">
        <v>1.873</v>
      </c>
      <c r="D791" s="53">
        <v>1.5289999999999999</v>
      </c>
      <c r="E791" s="53">
        <v>4.3440000000000003</v>
      </c>
    </row>
    <row r="792" spans="1:5" x14ac:dyDescent="0.35">
      <c r="A792" s="52">
        <v>79</v>
      </c>
      <c r="B792" s="53">
        <v>7.758</v>
      </c>
      <c r="C792" s="53">
        <v>1.8759999999999999</v>
      </c>
      <c r="D792" s="53">
        <v>1.5309999999999999</v>
      </c>
      <c r="E792" s="53">
        <v>4.351</v>
      </c>
    </row>
    <row r="793" spans="1:5" x14ac:dyDescent="0.35">
      <c r="A793" s="52">
        <v>79.099999999999994</v>
      </c>
      <c r="B793" s="53">
        <v>7.7690000000000001</v>
      </c>
      <c r="C793" s="53">
        <v>1.8779999999999999</v>
      </c>
      <c r="D793" s="53">
        <v>1.5329999999999999</v>
      </c>
      <c r="E793" s="53">
        <v>4.3579999999999997</v>
      </c>
    </row>
    <row r="794" spans="1:5" x14ac:dyDescent="0.35">
      <c r="A794" s="52">
        <v>79.2</v>
      </c>
      <c r="B794" s="53">
        <v>7.7809999999999997</v>
      </c>
      <c r="C794" s="53">
        <v>1.881</v>
      </c>
      <c r="D794" s="53">
        <v>1.536</v>
      </c>
      <c r="E794" s="53">
        <v>4.3639999999999999</v>
      </c>
    </row>
    <row r="795" spans="1:5" x14ac:dyDescent="0.35">
      <c r="A795" s="52">
        <v>79.3</v>
      </c>
      <c r="B795" s="53">
        <v>7.7930000000000001</v>
      </c>
      <c r="C795" s="53">
        <v>1.8839999999999999</v>
      </c>
      <c r="D795" s="53">
        <v>1.538</v>
      </c>
      <c r="E795" s="53">
        <v>4.3710000000000004</v>
      </c>
    </row>
    <row r="796" spans="1:5" x14ac:dyDescent="0.35">
      <c r="A796" s="52">
        <v>79.400000000000006</v>
      </c>
      <c r="B796" s="53">
        <v>7.8049999999999997</v>
      </c>
      <c r="C796" s="53">
        <v>1.887</v>
      </c>
      <c r="D796" s="53">
        <v>1.5409999999999999</v>
      </c>
      <c r="E796" s="53">
        <v>4.3769999999999998</v>
      </c>
    </row>
    <row r="797" spans="1:5" x14ac:dyDescent="0.35">
      <c r="A797" s="52">
        <v>79.5</v>
      </c>
      <c r="B797" s="53">
        <v>7.8170000000000002</v>
      </c>
      <c r="C797" s="53">
        <v>1.89</v>
      </c>
      <c r="D797" s="53">
        <v>1.5429999999999999</v>
      </c>
      <c r="E797" s="53">
        <v>4.3840000000000003</v>
      </c>
    </row>
    <row r="798" spans="1:5" x14ac:dyDescent="0.35">
      <c r="A798" s="52">
        <v>79.599999999999994</v>
      </c>
      <c r="B798" s="53">
        <v>7.8289999999999997</v>
      </c>
      <c r="C798" s="53">
        <v>1.893</v>
      </c>
      <c r="D798" s="53">
        <v>1.5449999999999999</v>
      </c>
      <c r="E798" s="53">
        <v>4.3899999999999997</v>
      </c>
    </row>
    <row r="799" spans="1:5" x14ac:dyDescent="0.35">
      <c r="A799" s="52">
        <v>79.7</v>
      </c>
      <c r="B799" s="53">
        <v>7.8410000000000002</v>
      </c>
      <c r="C799" s="53">
        <v>1.8959999999999999</v>
      </c>
      <c r="D799" s="53">
        <v>1.548</v>
      </c>
      <c r="E799" s="53">
        <v>4.3970000000000002</v>
      </c>
    </row>
    <row r="800" spans="1:5" x14ac:dyDescent="0.35">
      <c r="A800" s="52">
        <v>79.8</v>
      </c>
      <c r="B800" s="53">
        <v>7.8520000000000003</v>
      </c>
      <c r="C800" s="53">
        <v>1.899</v>
      </c>
      <c r="D800" s="53">
        <v>1.55</v>
      </c>
      <c r="E800" s="53">
        <v>4.4039999999999999</v>
      </c>
    </row>
    <row r="801" spans="1:5" x14ac:dyDescent="0.35">
      <c r="A801" s="52">
        <v>79.900000000000006</v>
      </c>
      <c r="B801" s="53">
        <v>7.8639999999999999</v>
      </c>
      <c r="C801" s="53">
        <v>1.9019999999999999</v>
      </c>
      <c r="D801" s="53">
        <v>1.5529999999999999</v>
      </c>
      <c r="E801" s="53">
        <v>4.41</v>
      </c>
    </row>
    <row r="802" spans="1:5" x14ac:dyDescent="0.35">
      <c r="A802" s="52">
        <v>80</v>
      </c>
      <c r="B802" s="53">
        <v>7.8760000000000003</v>
      </c>
      <c r="C802" s="53">
        <v>1.9039999999999999</v>
      </c>
      <c r="D802" s="53">
        <v>1.5549999999999999</v>
      </c>
      <c r="E802" s="53">
        <v>4.4169999999999998</v>
      </c>
    </row>
    <row r="803" spans="1:5" x14ac:dyDescent="0.35">
      <c r="A803" s="52">
        <v>80.099999999999994</v>
      </c>
      <c r="B803" s="53">
        <v>7.8879999999999999</v>
      </c>
      <c r="C803" s="53">
        <v>1.907</v>
      </c>
      <c r="D803" s="53">
        <v>1.5569999999999999</v>
      </c>
      <c r="E803" s="53">
        <v>4.423</v>
      </c>
    </row>
    <row r="804" spans="1:5" x14ac:dyDescent="0.35">
      <c r="A804" s="52">
        <v>80.2</v>
      </c>
      <c r="B804" s="53">
        <v>7.9</v>
      </c>
      <c r="C804" s="53">
        <v>1.91</v>
      </c>
      <c r="D804" s="53">
        <v>1.56</v>
      </c>
      <c r="E804" s="53">
        <v>4.43</v>
      </c>
    </row>
    <row r="805" spans="1:5" x14ac:dyDescent="0.35">
      <c r="A805" s="52">
        <v>80.3</v>
      </c>
      <c r="B805" s="53">
        <v>7.9109999999999996</v>
      </c>
      <c r="C805" s="53">
        <v>1.913</v>
      </c>
      <c r="D805" s="53">
        <v>1.5620000000000001</v>
      </c>
      <c r="E805" s="53">
        <v>4.4359999999999999</v>
      </c>
    </row>
    <row r="806" spans="1:5" x14ac:dyDescent="0.35">
      <c r="A806" s="52">
        <v>80.400000000000006</v>
      </c>
      <c r="B806" s="53">
        <v>7.923</v>
      </c>
      <c r="C806" s="53">
        <v>1.9159999999999999</v>
      </c>
      <c r="D806" s="53">
        <v>1.5640000000000001</v>
      </c>
      <c r="E806" s="53">
        <v>4.4429999999999996</v>
      </c>
    </row>
    <row r="807" spans="1:5" x14ac:dyDescent="0.35">
      <c r="A807" s="52">
        <v>80.5</v>
      </c>
      <c r="B807" s="53">
        <v>7.9349999999999996</v>
      </c>
      <c r="C807" s="53">
        <v>1.919</v>
      </c>
      <c r="D807" s="53">
        <v>1.5669999999999999</v>
      </c>
      <c r="E807" s="53">
        <v>4.4489999999999998</v>
      </c>
    </row>
    <row r="808" spans="1:5" x14ac:dyDescent="0.35">
      <c r="A808" s="52">
        <v>80.599999999999994</v>
      </c>
      <c r="B808" s="53">
        <v>7.9459999999999997</v>
      </c>
      <c r="C808" s="53">
        <v>1.9219999999999999</v>
      </c>
      <c r="D808" s="53">
        <v>1.569</v>
      </c>
      <c r="E808" s="53">
        <v>4.4560000000000004</v>
      </c>
    </row>
    <row r="809" spans="1:5" x14ac:dyDescent="0.35">
      <c r="A809" s="52">
        <v>80.7</v>
      </c>
      <c r="B809" s="53">
        <v>7.9580000000000002</v>
      </c>
      <c r="C809" s="53">
        <v>1.9239999999999999</v>
      </c>
      <c r="D809" s="53">
        <v>1.5720000000000001</v>
      </c>
      <c r="E809" s="53">
        <v>4.4619999999999997</v>
      </c>
    </row>
    <row r="810" spans="1:5" x14ac:dyDescent="0.35">
      <c r="A810" s="52">
        <v>80.8</v>
      </c>
      <c r="B810" s="53">
        <v>7.97</v>
      </c>
      <c r="C810" s="53">
        <v>1.927</v>
      </c>
      <c r="D810" s="53">
        <v>1.5740000000000001</v>
      </c>
      <c r="E810" s="53">
        <v>4.4690000000000003</v>
      </c>
    </row>
    <row r="811" spans="1:5" x14ac:dyDescent="0.35">
      <c r="A811" s="52">
        <v>80.900000000000006</v>
      </c>
      <c r="B811" s="53">
        <v>7.9809999999999999</v>
      </c>
      <c r="C811" s="53">
        <v>1.93</v>
      </c>
      <c r="D811" s="53">
        <v>1.5760000000000001</v>
      </c>
      <c r="E811" s="53">
        <v>4.4749999999999996</v>
      </c>
    </row>
    <row r="812" spans="1:5" x14ac:dyDescent="0.35">
      <c r="A812" s="52">
        <v>81</v>
      </c>
      <c r="B812" s="53">
        <v>7.9930000000000003</v>
      </c>
      <c r="C812" s="53">
        <v>1.9330000000000001</v>
      </c>
      <c r="D812" s="53">
        <v>1.579</v>
      </c>
      <c r="E812" s="53">
        <v>4.4820000000000002</v>
      </c>
    </row>
    <row r="813" spans="1:5" x14ac:dyDescent="0.35">
      <c r="A813" s="52">
        <v>81.099999999999994</v>
      </c>
      <c r="B813" s="53">
        <v>8.0050000000000008</v>
      </c>
      <c r="C813" s="53">
        <v>1.9359999999999999</v>
      </c>
      <c r="D813" s="53">
        <v>1.581</v>
      </c>
      <c r="E813" s="53">
        <v>4.4880000000000004</v>
      </c>
    </row>
    <row r="814" spans="1:5" x14ac:dyDescent="0.35">
      <c r="A814" s="52">
        <v>81.2</v>
      </c>
      <c r="B814" s="53">
        <v>8.016</v>
      </c>
      <c r="C814" s="53">
        <v>1.9379999999999999</v>
      </c>
      <c r="D814" s="53">
        <v>1.583</v>
      </c>
      <c r="E814" s="53">
        <v>4.4950000000000001</v>
      </c>
    </row>
    <row r="815" spans="1:5" x14ac:dyDescent="0.35">
      <c r="A815" s="52">
        <v>81.3</v>
      </c>
      <c r="B815" s="53">
        <v>8.0280000000000005</v>
      </c>
      <c r="C815" s="53">
        <v>1.9410000000000001</v>
      </c>
      <c r="D815" s="53">
        <v>1.5860000000000001</v>
      </c>
      <c r="E815" s="53">
        <v>4.5010000000000003</v>
      </c>
    </row>
    <row r="816" spans="1:5" x14ac:dyDescent="0.35">
      <c r="A816" s="52">
        <v>81.400000000000006</v>
      </c>
      <c r="B816" s="53">
        <v>8.0399999999999991</v>
      </c>
      <c r="C816" s="53">
        <v>1.944</v>
      </c>
      <c r="D816" s="53">
        <v>1.5880000000000001</v>
      </c>
      <c r="E816" s="53">
        <v>4.5069999999999997</v>
      </c>
    </row>
    <row r="817" spans="1:5" x14ac:dyDescent="0.35">
      <c r="A817" s="52">
        <v>81.5</v>
      </c>
      <c r="B817" s="53">
        <v>8.0510000000000002</v>
      </c>
      <c r="C817" s="53">
        <v>1.9470000000000001</v>
      </c>
      <c r="D817" s="53">
        <v>1.59</v>
      </c>
      <c r="E817" s="53">
        <v>4.5140000000000002</v>
      </c>
    </row>
    <row r="818" spans="1:5" x14ac:dyDescent="0.35">
      <c r="A818" s="52">
        <v>81.599999999999994</v>
      </c>
      <c r="B818" s="53">
        <v>8.0630000000000006</v>
      </c>
      <c r="C818" s="53">
        <v>1.95</v>
      </c>
      <c r="D818" s="53">
        <v>1.593</v>
      </c>
      <c r="E818" s="53">
        <v>4.5199999999999996</v>
      </c>
    </row>
    <row r="819" spans="1:5" x14ac:dyDescent="0.35">
      <c r="A819" s="52">
        <v>81.7</v>
      </c>
      <c r="B819" s="53">
        <v>8.0739999999999998</v>
      </c>
      <c r="C819" s="53">
        <v>1.9530000000000001</v>
      </c>
      <c r="D819" s="53">
        <v>1.595</v>
      </c>
      <c r="E819" s="53">
        <v>4.5270000000000001</v>
      </c>
    </row>
    <row r="820" spans="1:5" x14ac:dyDescent="0.35">
      <c r="A820" s="52">
        <v>81.8</v>
      </c>
      <c r="B820" s="53">
        <v>8.0860000000000003</v>
      </c>
      <c r="C820" s="53">
        <v>1.9550000000000001</v>
      </c>
      <c r="D820" s="53">
        <v>1.597</v>
      </c>
      <c r="E820" s="53">
        <v>4.5330000000000004</v>
      </c>
    </row>
    <row r="821" spans="1:5" x14ac:dyDescent="0.35">
      <c r="A821" s="52">
        <v>81.900000000000006</v>
      </c>
      <c r="B821" s="53">
        <v>8.0969999999999995</v>
      </c>
      <c r="C821" s="53">
        <v>1.958</v>
      </c>
      <c r="D821" s="53">
        <v>1.6</v>
      </c>
      <c r="E821" s="53">
        <v>4.54</v>
      </c>
    </row>
    <row r="822" spans="1:5" x14ac:dyDescent="0.35">
      <c r="A822" s="52">
        <v>82</v>
      </c>
      <c r="B822" s="53">
        <v>8.109</v>
      </c>
      <c r="C822" s="53">
        <v>1.9610000000000001</v>
      </c>
      <c r="D822" s="53">
        <v>1.6020000000000001</v>
      </c>
      <c r="E822" s="53">
        <v>4.5460000000000003</v>
      </c>
    </row>
    <row r="823" spans="1:5" x14ac:dyDescent="0.35">
      <c r="A823" s="52">
        <v>82.1</v>
      </c>
      <c r="B823" s="53">
        <v>8.1199999999999992</v>
      </c>
      <c r="C823" s="53">
        <v>1.964</v>
      </c>
      <c r="D823" s="53">
        <v>1.6040000000000001</v>
      </c>
      <c r="E823" s="53">
        <v>4.5519999999999996</v>
      </c>
    </row>
    <row r="824" spans="1:5" x14ac:dyDescent="0.35">
      <c r="A824" s="52">
        <v>82.2</v>
      </c>
      <c r="B824" s="53">
        <v>8.1319999999999997</v>
      </c>
      <c r="C824" s="53">
        <v>1.9670000000000001</v>
      </c>
      <c r="D824" s="53">
        <v>1.607</v>
      </c>
      <c r="E824" s="53">
        <v>4.5590000000000002</v>
      </c>
    </row>
    <row r="825" spans="1:5" x14ac:dyDescent="0.35">
      <c r="A825" s="52">
        <v>82.3</v>
      </c>
      <c r="B825" s="53">
        <v>8.1430000000000007</v>
      </c>
      <c r="C825" s="53">
        <v>1.9690000000000001</v>
      </c>
      <c r="D825" s="53">
        <v>1.609</v>
      </c>
      <c r="E825" s="53">
        <v>4.5650000000000004</v>
      </c>
    </row>
    <row r="826" spans="1:5" x14ac:dyDescent="0.35">
      <c r="A826" s="52">
        <v>82.4</v>
      </c>
      <c r="B826" s="53">
        <v>8.1549999999999994</v>
      </c>
      <c r="C826" s="53">
        <v>1.972</v>
      </c>
      <c r="D826" s="53">
        <v>1.611</v>
      </c>
      <c r="E826" s="53">
        <v>4.5709999999999997</v>
      </c>
    </row>
    <row r="827" spans="1:5" x14ac:dyDescent="0.35">
      <c r="A827" s="52">
        <v>82.5</v>
      </c>
      <c r="B827" s="53">
        <v>8.1660000000000004</v>
      </c>
      <c r="C827" s="53">
        <v>1.9750000000000001</v>
      </c>
      <c r="D827" s="53">
        <v>1.6140000000000001</v>
      </c>
      <c r="E827" s="53">
        <v>4.5780000000000003</v>
      </c>
    </row>
    <row r="828" spans="1:5" x14ac:dyDescent="0.35">
      <c r="A828" s="52">
        <v>82.6</v>
      </c>
      <c r="B828" s="53">
        <v>8.1780000000000008</v>
      </c>
      <c r="C828" s="53">
        <v>1.978</v>
      </c>
      <c r="D828" s="53">
        <v>1.6160000000000001</v>
      </c>
      <c r="E828" s="53">
        <v>4.5839999999999996</v>
      </c>
    </row>
    <row r="829" spans="1:5" x14ac:dyDescent="0.35">
      <c r="A829" s="52">
        <v>82.7</v>
      </c>
      <c r="B829" s="53">
        <v>8.1890000000000001</v>
      </c>
      <c r="C829" s="53">
        <v>1.98</v>
      </c>
      <c r="D829" s="53">
        <v>1.6180000000000001</v>
      </c>
      <c r="E829" s="53">
        <v>4.59</v>
      </c>
    </row>
    <row r="830" spans="1:5" x14ac:dyDescent="0.35">
      <c r="A830" s="52">
        <v>82.8</v>
      </c>
      <c r="B830" s="53">
        <v>8.1999999999999993</v>
      </c>
      <c r="C830" s="53">
        <v>1.9830000000000001</v>
      </c>
      <c r="D830" s="53">
        <v>1.62</v>
      </c>
      <c r="E830" s="53">
        <v>4.5970000000000004</v>
      </c>
    </row>
    <row r="831" spans="1:5" x14ac:dyDescent="0.35">
      <c r="A831" s="52">
        <v>82.9</v>
      </c>
      <c r="B831" s="53">
        <v>8.2119999999999997</v>
      </c>
      <c r="C831" s="53">
        <v>1.986</v>
      </c>
      <c r="D831" s="53">
        <v>1.623</v>
      </c>
      <c r="E831" s="53">
        <v>4.6029999999999998</v>
      </c>
    </row>
    <row r="832" spans="1:5" x14ac:dyDescent="0.35">
      <c r="A832" s="52">
        <v>83</v>
      </c>
      <c r="B832" s="53">
        <v>8.2230000000000008</v>
      </c>
      <c r="C832" s="53">
        <v>1.9890000000000001</v>
      </c>
      <c r="D832" s="53">
        <v>1.625</v>
      </c>
      <c r="E832" s="53">
        <v>4.609</v>
      </c>
    </row>
    <row r="833" spans="1:5" x14ac:dyDescent="0.35">
      <c r="A833" s="52">
        <v>83.1</v>
      </c>
      <c r="B833" s="53">
        <v>8.234</v>
      </c>
      <c r="C833" s="53">
        <v>1.9910000000000001</v>
      </c>
      <c r="D833" s="53">
        <v>1.627</v>
      </c>
      <c r="E833" s="53">
        <v>4.6159999999999997</v>
      </c>
    </row>
    <row r="834" spans="1:5" x14ac:dyDescent="0.35">
      <c r="A834" s="52">
        <v>83.2</v>
      </c>
      <c r="B834" s="53">
        <v>8.2460000000000004</v>
      </c>
      <c r="C834" s="53">
        <v>1.994</v>
      </c>
      <c r="D834" s="53">
        <v>1.63</v>
      </c>
      <c r="E834" s="53">
        <v>4.6219999999999999</v>
      </c>
    </row>
    <row r="835" spans="1:5" x14ac:dyDescent="0.35">
      <c r="A835" s="52">
        <v>83.3</v>
      </c>
      <c r="B835" s="53">
        <v>8.2569999999999997</v>
      </c>
      <c r="C835" s="53">
        <v>1.9970000000000001</v>
      </c>
      <c r="D835" s="53">
        <v>1.6319999999999999</v>
      </c>
      <c r="E835" s="53">
        <v>4.6280000000000001</v>
      </c>
    </row>
    <row r="836" spans="1:5" x14ac:dyDescent="0.35">
      <c r="A836" s="52">
        <v>83.4</v>
      </c>
      <c r="B836" s="53">
        <v>8.2680000000000007</v>
      </c>
      <c r="C836" s="53">
        <v>2</v>
      </c>
      <c r="D836" s="53">
        <v>1.6339999999999999</v>
      </c>
      <c r="E836" s="53">
        <v>4.6340000000000003</v>
      </c>
    </row>
    <row r="837" spans="1:5" x14ac:dyDescent="0.35">
      <c r="A837" s="52">
        <v>83.5</v>
      </c>
      <c r="B837" s="53">
        <v>8.2799999999999994</v>
      </c>
      <c r="C837" s="53">
        <v>2.0019999999999998</v>
      </c>
      <c r="D837" s="53">
        <v>1.6359999999999999</v>
      </c>
      <c r="E837" s="53">
        <v>4.641</v>
      </c>
    </row>
    <row r="838" spans="1:5" x14ac:dyDescent="0.35">
      <c r="A838" s="52">
        <v>83.6</v>
      </c>
      <c r="B838" s="53">
        <v>8.2910000000000004</v>
      </c>
      <c r="C838" s="53">
        <v>2.0049999999999999</v>
      </c>
      <c r="D838" s="53">
        <v>1.639</v>
      </c>
      <c r="E838" s="53">
        <v>4.6470000000000002</v>
      </c>
    </row>
    <row r="839" spans="1:5" x14ac:dyDescent="0.35">
      <c r="A839" s="52">
        <v>83.7</v>
      </c>
      <c r="B839" s="53">
        <v>8.3019999999999996</v>
      </c>
      <c r="C839" s="53">
        <v>2.008</v>
      </c>
      <c r="D839" s="53">
        <v>1.641</v>
      </c>
      <c r="E839" s="53">
        <v>4.6529999999999996</v>
      </c>
    </row>
    <row r="840" spans="1:5" x14ac:dyDescent="0.35">
      <c r="A840" s="52">
        <v>83.8</v>
      </c>
      <c r="B840" s="53">
        <v>8.3130000000000006</v>
      </c>
      <c r="C840" s="53">
        <v>2.0110000000000001</v>
      </c>
      <c r="D840" s="53">
        <v>1.643</v>
      </c>
      <c r="E840" s="53">
        <v>4.6589999999999998</v>
      </c>
    </row>
    <row r="841" spans="1:5" x14ac:dyDescent="0.35">
      <c r="A841" s="52">
        <v>83.9</v>
      </c>
      <c r="B841" s="53">
        <v>8.3249999999999993</v>
      </c>
      <c r="C841" s="53">
        <v>2.0129999999999999</v>
      </c>
      <c r="D841" s="53">
        <v>1.6459999999999999</v>
      </c>
      <c r="E841" s="53">
        <v>4.6660000000000004</v>
      </c>
    </row>
    <row r="842" spans="1:5" x14ac:dyDescent="0.35">
      <c r="A842" s="52">
        <v>84</v>
      </c>
      <c r="B842" s="53">
        <v>8.3360000000000003</v>
      </c>
      <c r="C842" s="53">
        <v>2.016</v>
      </c>
      <c r="D842" s="53">
        <v>1.6479999999999999</v>
      </c>
      <c r="E842" s="53">
        <v>4.6719999999999997</v>
      </c>
    </row>
    <row r="843" spans="1:5" x14ac:dyDescent="0.35">
      <c r="A843" s="52">
        <v>84.1</v>
      </c>
      <c r="B843" s="53">
        <v>8.3469999999999995</v>
      </c>
      <c r="C843" s="53">
        <v>2.0190000000000001</v>
      </c>
      <c r="D843" s="53">
        <v>1.65</v>
      </c>
      <c r="E843" s="53">
        <v>4.6779999999999999</v>
      </c>
    </row>
    <row r="844" spans="1:5" x14ac:dyDescent="0.35">
      <c r="A844" s="52">
        <v>84.2</v>
      </c>
      <c r="B844" s="53">
        <v>8.3580000000000005</v>
      </c>
      <c r="C844" s="53">
        <v>2.0209999999999999</v>
      </c>
      <c r="D844" s="53">
        <v>1.6519999999999999</v>
      </c>
      <c r="E844" s="53">
        <v>4.6840000000000002</v>
      </c>
    </row>
    <row r="845" spans="1:5" x14ac:dyDescent="0.35">
      <c r="A845" s="52">
        <v>84.3</v>
      </c>
      <c r="B845" s="53">
        <v>8.3689999999999998</v>
      </c>
      <c r="C845" s="53">
        <v>2.024</v>
      </c>
      <c r="D845" s="53">
        <v>1.655</v>
      </c>
      <c r="E845" s="53">
        <v>4.6909999999999998</v>
      </c>
    </row>
    <row r="846" spans="1:5" x14ac:dyDescent="0.35">
      <c r="A846" s="52">
        <v>84.4</v>
      </c>
      <c r="B846" s="53">
        <v>8.3800000000000008</v>
      </c>
      <c r="C846" s="53">
        <v>2.0270000000000001</v>
      </c>
      <c r="D846" s="53">
        <v>1.657</v>
      </c>
      <c r="E846" s="53">
        <v>4.6970000000000001</v>
      </c>
    </row>
    <row r="847" spans="1:5" x14ac:dyDescent="0.35">
      <c r="A847" s="52">
        <v>84.5</v>
      </c>
      <c r="B847" s="53">
        <v>8.3919999999999995</v>
      </c>
      <c r="C847" s="53">
        <v>2.0299999999999998</v>
      </c>
      <c r="D847" s="53">
        <v>1.659</v>
      </c>
      <c r="E847" s="53">
        <v>4.7030000000000003</v>
      </c>
    </row>
    <row r="848" spans="1:5" x14ac:dyDescent="0.35">
      <c r="A848" s="52">
        <v>84.6</v>
      </c>
      <c r="B848" s="53">
        <v>8.4030000000000005</v>
      </c>
      <c r="C848" s="53">
        <v>2.032</v>
      </c>
      <c r="D848" s="53">
        <v>1.661</v>
      </c>
      <c r="E848" s="53">
        <v>4.7089999999999996</v>
      </c>
    </row>
    <row r="849" spans="1:5" x14ac:dyDescent="0.35">
      <c r="A849" s="52">
        <v>84.7</v>
      </c>
      <c r="B849" s="53">
        <v>8.4139999999999997</v>
      </c>
      <c r="C849" s="53">
        <v>2.0350000000000001</v>
      </c>
      <c r="D849" s="53">
        <v>1.6639999999999999</v>
      </c>
      <c r="E849" s="53">
        <v>4.7149999999999999</v>
      </c>
    </row>
    <row r="850" spans="1:5" x14ac:dyDescent="0.35">
      <c r="A850" s="52">
        <v>84.8</v>
      </c>
      <c r="B850" s="53">
        <v>8.4250000000000007</v>
      </c>
      <c r="C850" s="53">
        <v>2.0379999999999998</v>
      </c>
      <c r="D850" s="53">
        <v>1.6659999999999999</v>
      </c>
      <c r="E850" s="53">
        <v>4.7210000000000001</v>
      </c>
    </row>
    <row r="851" spans="1:5" x14ac:dyDescent="0.35">
      <c r="A851" s="52">
        <v>84.9</v>
      </c>
      <c r="B851" s="53">
        <v>8.4359999999999999</v>
      </c>
      <c r="C851" s="53">
        <v>2.04</v>
      </c>
      <c r="D851" s="53">
        <v>1.6679999999999999</v>
      </c>
      <c r="E851" s="53">
        <v>4.7279999999999998</v>
      </c>
    </row>
    <row r="852" spans="1:5" x14ac:dyDescent="0.35">
      <c r="A852" s="52">
        <v>85</v>
      </c>
      <c r="B852" s="53">
        <v>8.4469999999999992</v>
      </c>
      <c r="C852" s="53">
        <v>2.0430000000000001</v>
      </c>
      <c r="D852" s="53">
        <v>1.67</v>
      </c>
      <c r="E852" s="53">
        <v>4.734</v>
      </c>
    </row>
    <row r="853" spans="1:5" x14ac:dyDescent="0.35">
      <c r="A853" s="52">
        <v>85.1</v>
      </c>
      <c r="B853" s="53">
        <v>8.4580000000000002</v>
      </c>
      <c r="C853" s="53">
        <v>2.0459999999999998</v>
      </c>
      <c r="D853" s="53">
        <v>1.673</v>
      </c>
      <c r="E853" s="53">
        <v>4.74</v>
      </c>
    </row>
    <row r="854" spans="1:5" x14ac:dyDescent="0.35">
      <c r="A854" s="52">
        <v>85.2</v>
      </c>
      <c r="B854" s="53">
        <v>8.4689999999999994</v>
      </c>
      <c r="C854" s="53">
        <v>2.048</v>
      </c>
      <c r="D854" s="53">
        <v>1.675</v>
      </c>
      <c r="E854" s="53">
        <v>4.7460000000000004</v>
      </c>
    </row>
    <row r="855" spans="1:5" x14ac:dyDescent="0.35">
      <c r="A855" s="52">
        <v>85.3</v>
      </c>
      <c r="B855" s="53">
        <v>8.48</v>
      </c>
      <c r="C855" s="53">
        <v>2.0510000000000002</v>
      </c>
      <c r="D855" s="53">
        <v>1.677</v>
      </c>
      <c r="E855" s="53">
        <v>4.7519999999999998</v>
      </c>
    </row>
    <row r="856" spans="1:5" x14ac:dyDescent="0.35">
      <c r="A856" s="52">
        <v>85.4</v>
      </c>
      <c r="B856" s="53">
        <v>8.4909999999999997</v>
      </c>
      <c r="C856" s="53">
        <v>2.0539999999999998</v>
      </c>
      <c r="D856" s="53">
        <v>1.679</v>
      </c>
      <c r="E856" s="53">
        <v>4.758</v>
      </c>
    </row>
    <row r="857" spans="1:5" x14ac:dyDescent="0.35">
      <c r="A857" s="52">
        <v>85.5</v>
      </c>
      <c r="B857" s="53">
        <v>8.5020000000000007</v>
      </c>
      <c r="C857" s="53">
        <v>2.056</v>
      </c>
      <c r="D857" s="53">
        <v>1.681</v>
      </c>
      <c r="E857" s="53">
        <v>4.7640000000000002</v>
      </c>
    </row>
    <row r="858" spans="1:5" x14ac:dyDescent="0.35">
      <c r="A858" s="52">
        <v>85.6</v>
      </c>
      <c r="B858" s="53">
        <v>8.5129999999999999</v>
      </c>
      <c r="C858" s="53">
        <v>2.0590000000000002</v>
      </c>
      <c r="D858" s="53">
        <v>1.6839999999999999</v>
      </c>
      <c r="E858" s="53">
        <v>4.7699999999999996</v>
      </c>
    </row>
    <row r="859" spans="1:5" x14ac:dyDescent="0.35">
      <c r="A859" s="52">
        <v>85.7</v>
      </c>
      <c r="B859" s="53">
        <v>8.5239999999999991</v>
      </c>
      <c r="C859" s="53">
        <v>2.0619999999999998</v>
      </c>
      <c r="D859" s="53">
        <v>1.6859999999999999</v>
      </c>
      <c r="E859" s="53">
        <v>4.7759999999999998</v>
      </c>
    </row>
    <row r="860" spans="1:5" x14ac:dyDescent="0.35">
      <c r="A860" s="52">
        <v>85.8</v>
      </c>
      <c r="B860" s="53">
        <v>8.5350000000000001</v>
      </c>
      <c r="C860" s="53">
        <v>2.0640000000000001</v>
      </c>
      <c r="D860" s="53">
        <v>1.6879999999999999</v>
      </c>
      <c r="E860" s="53">
        <v>4.782</v>
      </c>
    </row>
    <row r="861" spans="1:5" x14ac:dyDescent="0.35">
      <c r="A861" s="52">
        <v>85.9</v>
      </c>
      <c r="B861" s="53">
        <v>8.5459999999999994</v>
      </c>
      <c r="C861" s="53">
        <v>2.0670000000000002</v>
      </c>
      <c r="D861" s="53">
        <v>1.69</v>
      </c>
      <c r="E861" s="53">
        <v>4.7880000000000003</v>
      </c>
    </row>
    <row r="862" spans="1:5" x14ac:dyDescent="0.35">
      <c r="A862" s="52">
        <v>86</v>
      </c>
      <c r="B862" s="53">
        <v>8.5570000000000004</v>
      </c>
      <c r="C862" s="53">
        <v>2.0699999999999998</v>
      </c>
      <c r="D862" s="53">
        <v>1.6930000000000001</v>
      </c>
      <c r="E862" s="53">
        <v>4.7949999999999999</v>
      </c>
    </row>
    <row r="863" spans="1:5" x14ac:dyDescent="0.35">
      <c r="A863" s="52">
        <v>86.1</v>
      </c>
      <c r="B863" s="53">
        <v>8.5670000000000002</v>
      </c>
      <c r="C863" s="53">
        <v>2.0720000000000001</v>
      </c>
      <c r="D863" s="53">
        <v>1.6950000000000001</v>
      </c>
      <c r="E863" s="53">
        <v>4.8010000000000002</v>
      </c>
    </row>
    <row r="864" spans="1:5" x14ac:dyDescent="0.35">
      <c r="A864" s="52">
        <v>86.2</v>
      </c>
      <c r="B864" s="53">
        <v>8.5779999999999994</v>
      </c>
      <c r="C864" s="53">
        <v>2.0750000000000002</v>
      </c>
      <c r="D864" s="53">
        <v>1.6970000000000001</v>
      </c>
      <c r="E864" s="53">
        <v>4.8070000000000004</v>
      </c>
    </row>
    <row r="865" spans="1:5" x14ac:dyDescent="0.35">
      <c r="A865" s="52">
        <v>86.3</v>
      </c>
      <c r="B865" s="53">
        <v>8.5890000000000004</v>
      </c>
      <c r="C865" s="53">
        <v>2.077</v>
      </c>
      <c r="D865" s="53">
        <v>1.6990000000000001</v>
      </c>
      <c r="E865" s="53">
        <v>4.8129999999999997</v>
      </c>
    </row>
    <row r="866" spans="1:5" x14ac:dyDescent="0.35">
      <c r="A866" s="52">
        <v>86.4</v>
      </c>
      <c r="B866" s="53">
        <v>8.6</v>
      </c>
      <c r="C866" s="53">
        <v>2.08</v>
      </c>
      <c r="D866" s="53">
        <v>1.7010000000000001</v>
      </c>
      <c r="E866" s="53">
        <v>4.819</v>
      </c>
    </row>
    <row r="867" spans="1:5" x14ac:dyDescent="0.35">
      <c r="A867" s="52">
        <v>86.5</v>
      </c>
      <c r="B867" s="53">
        <v>8.6110000000000007</v>
      </c>
      <c r="C867" s="53">
        <v>2.0830000000000002</v>
      </c>
      <c r="D867" s="53">
        <v>1.704</v>
      </c>
      <c r="E867" s="53">
        <v>4.8250000000000002</v>
      </c>
    </row>
    <row r="868" spans="1:5" x14ac:dyDescent="0.35">
      <c r="A868" s="52">
        <v>86.6</v>
      </c>
      <c r="B868" s="53">
        <v>8.6219999999999999</v>
      </c>
      <c r="C868" s="53">
        <v>2.085</v>
      </c>
      <c r="D868" s="53">
        <v>1.706</v>
      </c>
      <c r="E868" s="53">
        <v>4.8310000000000004</v>
      </c>
    </row>
    <row r="869" spans="1:5" x14ac:dyDescent="0.35">
      <c r="A869" s="52">
        <v>86.7</v>
      </c>
      <c r="B869" s="53">
        <v>8.6319999999999997</v>
      </c>
      <c r="C869" s="53">
        <v>2.0880000000000001</v>
      </c>
      <c r="D869" s="53">
        <v>1.708</v>
      </c>
      <c r="E869" s="53">
        <v>4.8369999999999997</v>
      </c>
    </row>
    <row r="870" spans="1:5" x14ac:dyDescent="0.35">
      <c r="A870" s="52">
        <v>86.8</v>
      </c>
      <c r="B870" s="53">
        <v>8.6430000000000007</v>
      </c>
      <c r="C870" s="53">
        <v>2.09</v>
      </c>
      <c r="D870" s="53">
        <v>1.71</v>
      </c>
      <c r="E870" s="53">
        <v>4.843</v>
      </c>
    </row>
    <row r="871" spans="1:5" x14ac:dyDescent="0.35">
      <c r="A871" s="52">
        <v>86.9</v>
      </c>
      <c r="B871" s="53">
        <v>8.6539999999999999</v>
      </c>
      <c r="C871" s="53">
        <v>2.093</v>
      </c>
      <c r="D871" s="53">
        <v>1.712</v>
      </c>
      <c r="E871" s="53">
        <v>4.8490000000000002</v>
      </c>
    </row>
    <row r="872" spans="1:5" x14ac:dyDescent="0.35">
      <c r="A872" s="52">
        <v>87</v>
      </c>
      <c r="B872" s="53">
        <v>8.6649999999999991</v>
      </c>
      <c r="C872" s="53">
        <v>2.0960000000000001</v>
      </c>
      <c r="D872" s="53">
        <v>1.714</v>
      </c>
      <c r="E872" s="53">
        <v>4.8540000000000001</v>
      </c>
    </row>
    <row r="873" spans="1:5" x14ac:dyDescent="0.35">
      <c r="A873" s="52">
        <v>87.1</v>
      </c>
      <c r="B873" s="53">
        <v>8.6750000000000007</v>
      </c>
      <c r="C873" s="53">
        <v>2.0979999999999999</v>
      </c>
      <c r="D873" s="53">
        <v>1.7170000000000001</v>
      </c>
      <c r="E873" s="53">
        <v>4.8600000000000003</v>
      </c>
    </row>
    <row r="874" spans="1:5" x14ac:dyDescent="0.35">
      <c r="A874" s="52">
        <v>87.2</v>
      </c>
      <c r="B874" s="53">
        <v>8.6859999999999999</v>
      </c>
      <c r="C874" s="53">
        <v>2.101</v>
      </c>
      <c r="D874" s="53">
        <v>1.7190000000000001</v>
      </c>
      <c r="E874" s="53">
        <v>4.8659999999999997</v>
      </c>
    </row>
    <row r="875" spans="1:5" x14ac:dyDescent="0.35">
      <c r="A875" s="52">
        <v>87.3</v>
      </c>
      <c r="B875" s="53">
        <v>8.6969999999999992</v>
      </c>
      <c r="C875" s="53">
        <v>2.1030000000000002</v>
      </c>
      <c r="D875" s="53">
        <v>1.7210000000000001</v>
      </c>
      <c r="E875" s="53">
        <v>4.8719999999999999</v>
      </c>
    </row>
    <row r="876" spans="1:5" x14ac:dyDescent="0.35">
      <c r="A876" s="52">
        <v>87.4</v>
      </c>
      <c r="B876" s="53">
        <v>8.7070000000000007</v>
      </c>
      <c r="C876" s="53">
        <v>2.1059999999999999</v>
      </c>
      <c r="D876" s="53">
        <v>1.7230000000000001</v>
      </c>
      <c r="E876" s="53">
        <v>4.8780000000000001</v>
      </c>
    </row>
    <row r="877" spans="1:5" x14ac:dyDescent="0.35">
      <c r="A877" s="52">
        <v>87.5</v>
      </c>
      <c r="B877" s="53">
        <v>8.718</v>
      </c>
      <c r="C877" s="53">
        <v>2.109</v>
      </c>
      <c r="D877" s="53">
        <v>1.7250000000000001</v>
      </c>
      <c r="E877" s="53">
        <v>4.8840000000000003</v>
      </c>
    </row>
    <row r="878" spans="1:5" x14ac:dyDescent="0.35">
      <c r="A878" s="52">
        <v>87.6</v>
      </c>
      <c r="B878" s="53">
        <v>8.7289999999999992</v>
      </c>
      <c r="C878" s="53">
        <v>2.1110000000000002</v>
      </c>
      <c r="D878" s="53">
        <v>1.7270000000000001</v>
      </c>
      <c r="E878" s="53">
        <v>4.8899999999999997</v>
      </c>
    </row>
    <row r="879" spans="1:5" x14ac:dyDescent="0.35">
      <c r="A879" s="52">
        <v>87.7</v>
      </c>
      <c r="B879" s="53">
        <v>8.7390000000000008</v>
      </c>
      <c r="C879" s="53">
        <v>2.1139999999999999</v>
      </c>
      <c r="D879" s="53">
        <v>1.73</v>
      </c>
      <c r="E879" s="53">
        <v>4.8959999999999999</v>
      </c>
    </row>
    <row r="880" spans="1:5" x14ac:dyDescent="0.35">
      <c r="A880" s="52">
        <v>87.8</v>
      </c>
      <c r="B880" s="53">
        <v>8.75</v>
      </c>
      <c r="C880" s="53">
        <v>2.1160000000000001</v>
      </c>
      <c r="D880" s="53">
        <v>1.732</v>
      </c>
      <c r="E880" s="53">
        <v>4.9020000000000001</v>
      </c>
    </row>
    <row r="881" spans="1:5" x14ac:dyDescent="0.35">
      <c r="A881" s="52">
        <v>87.9</v>
      </c>
      <c r="B881" s="53">
        <v>8.76</v>
      </c>
      <c r="C881" s="53">
        <v>2.1190000000000002</v>
      </c>
      <c r="D881" s="53">
        <v>1.734</v>
      </c>
      <c r="E881" s="53">
        <v>4.9080000000000004</v>
      </c>
    </row>
    <row r="882" spans="1:5" x14ac:dyDescent="0.35">
      <c r="A882" s="52">
        <v>88</v>
      </c>
      <c r="B882" s="53">
        <v>8.7710000000000008</v>
      </c>
      <c r="C882" s="53">
        <v>2.121</v>
      </c>
      <c r="D882" s="53">
        <v>1.736</v>
      </c>
      <c r="E882" s="53">
        <v>4.9139999999999997</v>
      </c>
    </row>
    <row r="883" spans="1:5" x14ac:dyDescent="0.35">
      <c r="A883" s="52">
        <v>88.1</v>
      </c>
      <c r="B883" s="53">
        <v>8.7810000000000006</v>
      </c>
      <c r="C883" s="53">
        <v>2.1240000000000001</v>
      </c>
      <c r="D883" s="53">
        <v>1.738</v>
      </c>
      <c r="E883" s="53">
        <v>4.9189999999999996</v>
      </c>
    </row>
    <row r="884" spans="1:5" x14ac:dyDescent="0.35">
      <c r="A884" s="52">
        <v>88.2</v>
      </c>
      <c r="B884" s="53">
        <v>8.7919999999999998</v>
      </c>
      <c r="C884" s="53">
        <v>2.1259999999999999</v>
      </c>
      <c r="D884" s="53">
        <v>1.74</v>
      </c>
      <c r="E884" s="53">
        <v>4.9249999999999998</v>
      </c>
    </row>
    <row r="885" spans="1:5" x14ac:dyDescent="0.35">
      <c r="A885" s="52">
        <v>88.3</v>
      </c>
      <c r="B885" s="53">
        <v>8.8019999999999996</v>
      </c>
      <c r="C885" s="53">
        <v>2.129</v>
      </c>
      <c r="D885" s="53">
        <v>1.742</v>
      </c>
      <c r="E885" s="53">
        <v>4.931</v>
      </c>
    </row>
    <row r="886" spans="1:5" x14ac:dyDescent="0.35">
      <c r="A886" s="52">
        <v>88.4</v>
      </c>
      <c r="B886" s="53">
        <v>8.8130000000000006</v>
      </c>
      <c r="C886" s="53">
        <v>2.1320000000000001</v>
      </c>
      <c r="D886" s="53">
        <v>1.7450000000000001</v>
      </c>
      <c r="E886" s="53">
        <v>4.9370000000000003</v>
      </c>
    </row>
    <row r="887" spans="1:5" x14ac:dyDescent="0.35">
      <c r="A887" s="52">
        <v>88.5</v>
      </c>
      <c r="B887" s="53">
        <v>8.8230000000000004</v>
      </c>
      <c r="C887" s="53">
        <v>2.1339999999999999</v>
      </c>
      <c r="D887" s="53">
        <v>1.7470000000000001</v>
      </c>
      <c r="E887" s="53">
        <v>4.9429999999999996</v>
      </c>
    </row>
    <row r="888" spans="1:5" x14ac:dyDescent="0.35">
      <c r="A888" s="52">
        <v>88.6</v>
      </c>
      <c r="B888" s="53">
        <v>8.8339999999999996</v>
      </c>
      <c r="C888" s="53">
        <v>2.137</v>
      </c>
      <c r="D888" s="53">
        <v>1.7490000000000001</v>
      </c>
      <c r="E888" s="53">
        <v>4.9489999999999998</v>
      </c>
    </row>
    <row r="889" spans="1:5" x14ac:dyDescent="0.35">
      <c r="A889" s="52">
        <v>88.7</v>
      </c>
      <c r="B889" s="53">
        <v>8.8439999999999994</v>
      </c>
      <c r="C889" s="53">
        <v>2.1389999999999998</v>
      </c>
      <c r="D889" s="53">
        <v>1.7509999999999999</v>
      </c>
      <c r="E889" s="53">
        <v>4.9539999999999997</v>
      </c>
    </row>
    <row r="890" spans="1:5" x14ac:dyDescent="0.35">
      <c r="A890" s="52">
        <v>88.8</v>
      </c>
      <c r="B890" s="53">
        <v>8.8550000000000004</v>
      </c>
      <c r="C890" s="53">
        <v>2.1419999999999999</v>
      </c>
      <c r="D890" s="53">
        <v>1.7529999999999999</v>
      </c>
      <c r="E890" s="53">
        <v>4.96</v>
      </c>
    </row>
    <row r="891" spans="1:5" x14ac:dyDescent="0.35">
      <c r="A891" s="52">
        <v>88.9</v>
      </c>
      <c r="B891" s="53">
        <v>8.8650000000000002</v>
      </c>
      <c r="C891" s="53">
        <v>2.1440000000000001</v>
      </c>
      <c r="D891" s="53">
        <v>1.7549999999999999</v>
      </c>
      <c r="E891" s="53">
        <v>4.9660000000000002</v>
      </c>
    </row>
    <row r="892" spans="1:5" x14ac:dyDescent="0.35">
      <c r="A892" s="52">
        <v>89</v>
      </c>
      <c r="B892" s="53">
        <v>8.8759999999999994</v>
      </c>
      <c r="C892" s="53">
        <v>2.1469999999999998</v>
      </c>
      <c r="D892" s="53">
        <v>1.7569999999999999</v>
      </c>
      <c r="E892" s="53">
        <v>4.9720000000000004</v>
      </c>
    </row>
    <row r="893" spans="1:5" x14ac:dyDescent="0.35">
      <c r="A893" s="52">
        <v>89.1</v>
      </c>
      <c r="B893" s="53">
        <v>8.8859999999999992</v>
      </c>
      <c r="C893" s="53">
        <v>2.149</v>
      </c>
      <c r="D893" s="53">
        <v>1.7589999999999999</v>
      </c>
      <c r="E893" s="53">
        <v>4.9770000000000003</v>
      </c>
    </row>
    <row r="894" spans="1:5" x14ac:dyDescent="0.35">
      <c r="A894" s="52">
        <v>89.2</v>
      </c>
      <c r="B894" s="53">
        <v>8.8960000000000008</v>
      </c>
      <c r="C894" s="53">
        <v>2.1520000000000001</v>
      </c>
      <c r="D894" s="53">
        <v>1.7609999999999999</v>
      </c>
      <c r="E894" s="53">
        <v>4.9829999999999997</v>
      </c>
    </row>
    <row r="895" spans="1:5" x14ac:dyDescent="0.35">
      <c r="A895" s="52">
        <v>89.3</v>
      </c>
      <c r="B895" s="53">
        <v>8.907</v>
      </c>
      <c r="C895" s="53">
        <v>2.1539999999999999</v>
      </c>
      <c r="D895" s="53">
        <v>1.764</v>
      </c>
      <c r="E895" s="53">
        <v>4.9889999999999999</v>
      </c>
    </row>
    <row r="896" spans="1:5" x14ac:dyDescent="0.35">
      <c r="A896" s="52">
        <v>89.4</v>
      </c>
      <c r="B896" s="53">
        <v>8.9169999999999998</v>
      </c>
      <c r="C896" s="53">
        <v>2.157</v>
      </c>
      <c r="D896" s="53">
        <v>1.766</v>
      </c>
      <c r="E896" s="53">
        <v>4.9950000000000001</v>
      </c>
    </row>
    <row r="897" spans="1:5" x14ac:dyDescent="0.35">
      <c r="A897" s="52">
        <v>89.5</v>
      </c>
      <c r="B897" s="53">
        <v>8.9269999999999996</v>
      </c>
      <c r="C897" s="53">
        <v>2.1589999999999998</v>
      </c>
      <c r="D897" s="53">
        <v>1.768</v>
      </c>
      <c r="E897" s="53">
        <v>5</v>
      </c>
    </row>
    <row r="898" spans="1:5" x14ac:dyDescent="0.35">
      <c r="A898" s="52">
        <v>89.6</v>
      </c>
      <c r="B898" s="53">
        <v>8.9369999999999994</v>
      </c>
      <c r="C898" s="53">
        <v>2.1619999999999999</v>
      </c>
      <c r="D898" s="53">
        <v>1.77</v>
      </c>
      <c r="E898" s="53">
        <v>5.0060000000000002</v>
      </c>
    </row>
    <row r="899" spans="1:5" x14ac:dyDescent="0.35">
      <c r="A899" s="52">
        <v>89.7</v>
      </c>
      <c r="B899" s="53">
        <v>8.9480000000000004</v>
      </c>
      <c r="C899" s="53">
        <v>2.1640000000000001</v>
      </c>
      <c r="D899" s="53">
        <v>1.772</v>
      </c>
      <c r="E899" s="53">
        <v>5.0119999999999996</v>
      </c>
    </row>
    <row r="900" spans="1:5" x14ac:dyDescent="0.35">
      <c r="A900" s="52">
        <v>89.8</v>
      </c>
      <c r="B900" s="53">
        <v>8.9580000000000002</v>
      </c>
      <c r="C900" s="53">
        <v>2.1669999999999998</v>
      </c>
      <c r="D900" s="53">
        <v>1.774</v>
      </c>
      <c r="E900" s="53">
        <v>5.0170000000000003</v>
      </c>
    </row>
    <row r="901" spans="1:5" x14ac:dyDescent="0.35">
      <c r="A901" s="52">
        <v>89.9</v>
      </c>
      <c r="B901" s="53">
        <v>8.968</v>
      </c>
      <c r="C901" s="53">
        <v>2.169</v>
      </c>
      <c r="D901" s="53">
        <v>1.776</v>
      </c>
      <c r="E901" s="53">
        <v>5.0229999999999997</v>
      </c>
    </row>
    <row r="902" spans="1:5" x14ac:dyDescent="0.35">
      <c r="A902" s="52">
        <v>90</v>
      </c>
      <c r="B902" s="53">
        <v>8.9779999999999998</v>
      </c>
      <c r="C902" s="53">
        <v>2.1709999999999998</v>
      </c>
      <c r="D902" s="53">
        <v>1.778</v>
      </c>
      <c r="E902" s="53">
        <v>5.0289999999999999</v>
      </c>
    </row>
    <row r="903" spans="1:5" x14ac:dyDescent="0.35">
      <c r="A903" s="52">
        <v>90.1</v>
      </c>
      <c r="B903" s="53">
        <v>8.9890000000000008</v>
      </c>
      <c r="C903" s="53">
        <v>2.1739999999999999</v>
      </c>
      <c r="D903" s="53">
        <v>1.78</v>
      </c>
      <c r="E903" s="53">
        <v>5.0339999999999998</v>
      </c>
    </row>
    <row r="904" spans="1:5" x14ac:dyDescent="0.35">
      <c r="A904" s="52">
        <v>90.2</v>
      </c>
      <c r="B904" s="53">
        <v>8.9990000000000006</v>
      </c>
      <c r="C904" s="53">
        <v>2.1760000000000002</v>
      </c>
      <c r="D904" s="53">
        <v>1.782</v>
      </c>
      <c r="E904" s="53">
        <v>5.04</v>
      </c>
    </row>
    <row r="905" spans="1:5" x14ac:dyDescent="0.35">
      <c r="A905" s="52">
        <v>90.3</v>
      </c>
      <c r="B905" s="53">
        <v>9.0090000000000003</v>
      </c>
      <c r="C905" s="53">
        <v>2.1789999999999998</v>
      </c>
      <c r="D905" s="53">
        <v>1.784</v>
      </c>
      <c r="E905" s="53">
        <v>5.0460000000000003</v>
      </c>
    </row>
    <row r="906" spans="1:5" x14ac:dyDescent="0.35">
      <c r="A906" s="52">
        <v>90.4</v>
      </c>
      <c r="B906" s="53">
        <v>9.0190000000000001</v>
      </c>
      <c r="C906" s="53">
        <v>2.181</v>
      </c>
      <c r="D906" s="53">
        <v>1.786</v>
      </c>
      <c r="E906" s="53">
        <v>5.0510000000000002</v>
      </c>
    </row>
    <row r="907" spans="1:5" x14ac:dyDescent="0.35">
      <c r="A907" s="52">
        <v>90.5</v>
      </c>
      <c r="B907" s="53">
        <v>9.0289999999999999</v>
      </c>
      <c r="C907" s="53">
        <v>2.1840000000000002</v>
      </c>
      <c r="D907" s="53">
        <v>1.788</v>
      </c>
      <c r="E907" s="53">
        <v>5.0570000000000004</v>
      </c>
    </row>
    <row r="908" spans="1:5" x14ac:dyDescent="0.35">
      <c r="A908" s="52">
        <v>90.6</v>
      </c>
      <c r="B908" s="53">
        <v>9.0389999999999997</v>
      </c>
      <c r="C908" s="53">
        <v>2.1859999999999999</v>
      </c>
      <c r="D908" s="53">
        <v>1.7909999999999999</v>
      </c>
      <c r="E908" s="53">
        <v>5.0629999999999997</v>
      </c>
    </row>
    <row r="909" spans="1:5" x14ac:dyDescent="0.35">
      <c r="A909" s="52">
        <v>90.7</v>
      </c>
      <c r="B909" s="53">
        <v>9.0489999999999995</v>
      </c>
      <c r="C909" s="53">
        <v>2.1890000000000001</v>
      </c>
      <c r="D909" s="53">
        <v>1.7929999999999999</v>
      </c>
      <c r="E909" s="53">
        <v>5.0679999999999996</v>
      </c>
    </row>
    <row r="910" spans="1:5" x14ac:dyDescent="0.35">
      <c r="A910" s="52">
        <v>90.8</v>
      </c>
      <c r="B910" s="53">
        <v>9.06</v>
      </c>
      <c r="C910" s="53">
        <v>2.1909999999999998</v>
      </c>
      <c r="D910" s="53">
        <v>1.7949999999999999</v>
      </c>
      <c r="E910" s="53">
        <v>5.0739999999999998</v>
      </c>
    </row>
    <row r="911" spans="1:5" x14ac:dyDescent="0.35">
      <c r="A911" s="52">
        <v>90.9</v>
      </c>
      <c r="B911" s="53">
        <v>9.07</v>
      </c>
      <c r="C911" s="53">
        <v>2.1930000000000001</v>
      </c>
      <c r="D911" s="53">
        <v>1.7969999999999999</v>
      </c>
      <c r="E911" s="53">
        <v>5.0789999999999997</v>
      </c>
    </row>
    <row r="912" spans="1:5" x14ac:dyDescent="0.35">
      <c r="A912" s="52">
        <v>91</v>
      </c>
      <c r="B912" s="53">
        <v>9.08</v>
      </c>
      <c r="C912" s="53">
        <v>2.1960000000000002</v>
      </c>
      <c r="D912" s="53">
        <v>1.7989999999999999</v>
      </c>
      <c r="E912" s="53">
        <v>5.085</v>
      </c>
    </row>
    <row r="913" spans="1:5" x14ac:dyDescent="0.35">
      <c r="A913" s="52">
        <v>91.1</v>
      </c>
      <c r="B913" s="53">
        <v>9.09</v>
      </c>
      <c r="C913" s="53">
        <v>2.198</v>
      </c>
      <c r="D913" s="53">
        <v>1.8009999999999999</v>
      </c>
      <c r="E913" s="53">
        <v>5.0910000000000002</v>
      </c>
    </row>
    <row r="914" spans="1:5" x14ac:dyDescent="0.35">
      <c r="A914" s="52">
        <v>91.2</v>
      </c>
      <c r="B914" s="53">
        <v>9.1</v>
      </c>
      <c r="C914" s="53">
        <v>2.2010000000000001</v>
      </c>
      <c r="D914" s="53">
        <v>1.8029999999999999</v>
      </c>
      <c r="E914" s="53">
        <v>5.0960000000000001</v>
      </c>
    </row>
    <row r="915" spans="1:5" x14ac:dyDescent="0.35">
      <c r="A915" s="52">
        <v>91.3</v>
      </c>
      <c r="B915" s="53">
        <v>9.11</v>
      </c>
      <c r="C915" s="53">
        <v>2.2029999999999998</v>
      </c>
      <c r="D915" s="53">
        <v>1.8049999999999999</v>
      </c>
      <c r="E915" s="53">
        <v>5.1020000000000003</v>
      </c>
    </row>
    <row r="916" spans="1:5" x14ac:dyDescent="0.35">
      <c r="A916" s="52">
        <v>91.4</v>
      </c>
      <c r="B916" s="53">
        <v>9.1199999999999992</v>
      </c>
      <c r="C916" s="53">
        <v>2.206</v>
      </c>
      <c r="D916" s="53">
        <v>1.8069999999999999</v>
      </c>
      <c r="E916" s="53">
        <v>5.1070000000000002</v>
      </c>
    </row>
    <row r="917" spans="1:5" x14ac:dyDescent="0.35">
      <c r="A917" s="52">
        <v>91.5</v>
      </c>
      <c r="B917" s="53">
        <v>9.1300000000000008</v>
      </c>
      <c r="C917" s="53">
        <v>2.2080000000000002</v>
      </c>
      <c r="D917" s="53">
        <v>1.8089999999999999</v>
      </c>
      <c r="E917" s="53">
        <v>5.1130000000000004</v>
      </c>
    </row>
    <row r="918" spans="1:5" x14ac:dyDescent="0.35">
      <c r="A918" s="52">
        <v>91.6</v>
      </c>
      <c r="B918" s="53">
        <v>9.1389999999999993</v>
      </c>
      <c r="C918" s="53">
        <v>2.21</v>
      </c>
      <c r="D918" s="53">
        <v>1.8109999999999999</v>
      </c>
      <c r="E918" s="53">
        <v>5.1180000000000003</v>
      </c>
    </row>
    <row r="919" spans="1:5" x14ac:dyDescent="0.35">
      <c r="A919" s="52">
        <v>91.7</v>
      </c>
      <c r="B919" s="53">
        <v>9.1489999999999991</v>
      </c>
      <c r="C919" s="53">
        <v>2.2130000000000001</v>
      </c>
      <c r="D919" s="53">
        <v>1.8129999999999999</v>
      </c>
      <c r="E919" s="53">
        <v>5.1239999999999997</v>
      </c>
    </row>
    <row r="920" spans="1:5" x14ac:dyDescent="0.35">
      <c r="A920" s="52">
        <v>91.8</v>
      </c>
      <c r="B920" s="53">
        <v>9.1590000000000007</v>
      </c>
      <c r="C920" s="53">
        <v>2.2149999999999999</v>
      </c>
      <c r="D920" s="53">
        <v>1.8149999999999999</v>
      </c>
      <c r="E920" s="53">
        <v>5.1289999999999996</v>
      </c>
    </row>
    <row r="921" spans="1:5" x14ac:dyDescent="0.35">
      <c r="A921" s="52">
        <v>91.9</v>
      </c>
      <c r="B921" s="53">
        <v>9.1690000000000005</v>
      </c>
      <c r="C921" s="53">
        <v>2.2170000000000001</v>
      </c>
      <c r="D921" s="53">
        <v>1.8169999999999999</v>
      </c>
      <c r="E921" s="53">
        <v>5.1349999999999998</v>
      </c>
    </row>
    <row r="922" spans="1:5" x14ac:dyDescent="0.35">
      <c r="A922" s="52">
        <v>92</v>
      </c>
      <c r="B922" s="53">
        <v>9.1790000000000003</v>
      </c>
      <c r="C922" s="53">
        <v>2.2200000000000002</v>
      </c>
      <c r="D922" s="53">
        <v>1.819</v>
      </c>
      <c r="E922" s="53">
        <v>5.14</v>
      </c>
    </row>
    <row r="923" spans="1:5" x14ac:dyDescent="0.35">
      <c r="A923" s="52">
        <v>92.1</v>
      </c>
      <c r="B923" s="53">
        <v>9.1890000000000001</v>
      </c>
      <c r="C923" s="53">
        <v>2.222</v>
      </c>
      <c r="D923" s="53">
        <v>1.821</v>
      </c>
      <c r="E923" s="53">
        <v>5.1459999999999999</v>
      </c>
    </row>
    <row r="924" spans="1:5" x14ac:dyDescent="0.35">
      <c r="A924" s="52">
        <v>92.2</v>
      </c>
      <c r="B924" s="53">
        <v>9.1989999999999998</v>
      </c>
      <c r="C924" s="53">
        <v>2.2250000000000001</v>
      </c>
      <c r="D924" s="53">
        <v>1.823</v>
      </c>
      <c r="E924" s="53">
        <v>5.1509999999999998</v>
      </c>
    </row>
    <row r="925" spans="1:5" x14ac:dyDescent="0.35">
      <c r="A925" s="52">
        <v>92.3</v>
      </c>
      <c r="B925" s="53">
        <v>9.2080000000000002</v>
      </c>
      <c r="C925" s="53">
        <v>2.2269999999999999</v>
      </c>
      <c r="D925" s="53">
        <v>1.825</v>
      </c>
      <c r="E925" s="53">
        <v>5.157</v>
      </c>
    </row>
    <row r="926" spans="1:5" x14ac:dyDescent="0.35">
      <c r="A926" s="52">
        <v>92.4</v>
      </c>
      <c r="B926" s="53">
        <v>9.218</v>
      </c>
      <c r="C926" s="53">
        <v>2.2290000000000001</v>
      </c>
      <c r="D926" s="53">
        <v>1.827</v>
      </c>
      <c r="E926" s="53">
        <v>5.1619999999999999</v>
      </c>
    </row>
    <row r="927" spans="1:5" x14ac:dyDescent="0.35">
      <c r="A927" s="52">
        <v>92.5</v>
      </c>
      <c r="B927" s="53">
        <v>9.2279999999999998</v>
      </c>
      <c r="C927" s="53">
        <v>2.2320000000000002</v>
      </c>
      <c r="D927" s="53">
        <v>1.829</v>
      </c>
      <c r="E927" s="53">
        <v>5.1669999999999998</v>
      </c>
    </row>
    <row r="928" spans="1:5" x14ac:dyDescent="0.35">
      <c r="A928" s="52">
        <v>92.6</v>
      </c>
      <c r="B928" s="53">
        <v>9.2379999999999995</v>
      </c>
      <c r="C928" s="53">
        <v>2.234</v>
      </c>
      <c r="D928" s="53">
        <v>1.831</v>
      </c>
      <c r="E928" s="53">
        <v>5.173</v>
      </c>
    </row>
    <row r="929" spans="1:5" x14ac:dyDescent="0.35">
      <c r="A929" s="52">
        <v>92.7</v>
      </c>
      <c r="B929" s="53">
        <v>9.2479999999999993</v>
      </c>
      <c r="C929" s="53">
        <v>2.2360000000000002</v>
      </c>
      <c r="D929" s="53">
        <v>1.833</v>
      </c>
      <c r="E929" s="53">
        <v>5.1779999999999999</v>
      </c>
    </row>
    <row r="930" spans="1:5" x14ac:dyDescent="0.35">
      <c r="A930" s="52">
        <v>92.8</v>
      </c>
      <c r="B930" s="53">
        <v>9.2569999999999997</v>
      </c>
      <c r="C930" s="53">
        <v>2.2389999999999999</v>
      </c>
      <c r="D930" s="53">
        <v>1.835</v>
      </c>
      <c r="E930" s="53">
        <v>5.1840000000000002</v>
      </c>
    </row>
    <row r="931" spans="1:5" x14ac:dyDescent="0.35">
      <c r="A931" s="52">
        <v>92.9</v>
      </c>
      <c r="B931" s="53">
        <v>9.2669999999999995</v>
      </c>
      <c r="C931" s="53">
        <v>2.2410000000000001</v>
      </c>
      <c r="D931" s="53">
        <v>1.837</v>
      </c>
      <c r="E931" s="53">
        <v>5.1890000000000001</v>
      </c>
    </row>
    <row r="932" spans="1:5" x14ac:dyDescent="0.35">
      <c r="A932" s="52">
        <v>93</v>
      </c>
      <c r="B932" s="53">
        <v>9.2769999999999992</v>
      </c>
      <c r="C932" s="53">
        <v>2.2429999999999999</v>
      </c>
      <c r="D932" s="53">
        <v>1.839</v>
      </c>
      <c r="E932" s="53">
        <v>5.194</v>
      </c>
    </row>
    <row r="933" spans="1:5" x14ac:dyDescent="0.35">
      <c r="A933" s="52">
        <v>93.1</v>
      </c>
      <c r="B933" s="53">
        <v>9.2859999999999996</v>
      </c>
      <c r="C933" s="53">
        <v>2.246</v>
      </c>
      <c r="D933" s="53">
        <v>1.841</v>
      </c>
      <c r="E933" s="53">
        <v>5.2</v>
      </c>
    </row>
    <row r="934" spans="1:5" x14ac:dyDescent="0.35">
      <c r="A934" s="52">
        <v>93.2</v>
      </c>
      <c r="B934" s="53">
        <v>9.2959999999999994</v>
      </c>
      <c r="C934" s="53">
        <v>2.2480000000000002</v>
      </c>
      <c r="D934" s="53">
        <v>1.843</v>
      </c>
      <c r="E934" s="53">
        <v>5.2050000000000001</v>
      </c>
    </row>
    <row r="935" spans="1:5" x14ac:dyDescent="0.35">
      <c r="A935" s="52">
        <v>93.3</v>
      </c>
      <c r="B935" s="53">
        <v>9.3059999999999992</v>
      </c>
      <c r="C935" s="53">
        <v>2.25</v>
      </c>
      <c r="D935" s="53">
        <v>1.845</v>
      </c>
      <c r="E935" s="53">
        <v>5.21</v>
      </c>
    </row>
    <row r="936" spans="1:5" x14ac:dyDescent="0.35">
      <c r="A936" s="52">
        <v>93.4</v>
      </c>
      <c r="B936" s="53">
        <v>9.3149999999999995</v>
      </c>
      <c r="C936" s="53">
        <v>2.2530000000000001</v>
      </c>
      <c r="D936" s="53">
        <v>1.847</v>
      </c>
      <c r="E936" s="53">
        <v>5.2160000000000002</v>
      </c>
    </row>
    <row r="937" spans="1:5" x14ac:dyDescent="0.35">
      <c r="A937" s="52">
        <v>93.5</v>
      </c>
      <c r="B937" s="53">
        <v>9.3249999999999993</v>
      </c>
      <c r="C937" s="53">
        <v>2.2549999999999999</v>
      </c>
      <c r="D937" s="53">
        <v>1.849</v>
      </c>
      <c r="E937" s="53">
        <v>5.2210000000000001</v>
      </c>
    </row>
    <row r="938" spans="1:5" x14ac:dyDescent="0.35">
      <c r="A938" s="52">
        <v>93.6</v>
      </c>
      <c r="B938" s="53">
        <v>9.3339999999999996</v>
      </c>
      <c r="C938" s="53">
        <v>2.2570000000000001</v>
      </c>
      <c r="D938" s="53">
        <v>1.851</v>
      </c>
      <c r="E938" s="53">
        <v>5.226</v>
      </c>
    </row>
    <row r="939" spans="1:5" x14ac:dyDescent="0.35">
      <c r="A939" s="52">
        <v>93.7</v>
      </c>
      <c r="B939" s="53">
        <v>9.3439999999999994</v>
      </c>
      <c r="C939" s="53">
        <v>2.2599999999999998</v>
      </c>
      <c r="D939" s="53">
        <v>1.853</v>
      </c>
      <c r="E939" s="53">
        <v>5.2320000000000002</v>
      </c>
    </row>
    <row r="940" spans="1:5" x14ac:dyDescent="0.35">
      <c r="A940" s="52">
        <v>93.8</v>
      </c>
      <c r="B940" s="53">
        <v>9.3529999999999998</v>
      </c>
      <c r="C940" s="53">
        <v>2.262</v>
      </c>
      <c r="D940" s="53">
        <v>1.855</v>
      </c>
      <c r="E940" s="53">
        <v>5.2370000000000001</v>
      </c>
    </row>
    <row r="941" spans="1:5" x14ac:dyDescent="0.35">
      <c r="A941" s="52">
        <v>93.9</v>
      </c>
      <c r="B941" s="53">
        <v>9.3629999999999995</v>
      </c>
      <c r="C941" s="53">
        <v>2.2639999999999998</v>
      </c>
      <c r="D941" s="53">
        <v>1.8560000000000001</v>
      </c>
      <c r="E941" s="53">
        <v>5.242</v>
      </c>
    </row>
    <row r="942" spans="1:5" x14ac:dyDescent="0.35">
      <c r="A942" s="52">
        <v>94</v>
      </c>
      <c r="B942" s="53">
        <v>9.3719999999999999</v>
      </c>
      <c r="C942" s="53">
        <v>2.266</v>
      </c>
      <c r="D942" s="53">
        <v>1.8580000000000001</v>
      </c>
      <c r="E942" s="53">
        <v>5.2480000000000002</v>
      </c>
    </row>
    <row r="943" spans="1:5" x14ac:dyDescent="0.35">
      <c r="A943" s="52">
        <v>94.1</v>
      </c>
      <c r="B943" s="53">
        <v>9.3819999999999997</v>
      </c>
      <c r="C943" s="53">
        <v>2.2690000000000001</v>
      </c>
      <c r="D943" s="53">
        <v>1.86</v>
      </c>
      <c r="E943" s="53">
        <v>5.2530000000000001</v>
      </c>
    </row>
    <row r="944" spans="1:5" x14ac:dyDescent="0.35">
      <c r="A944" s="52">
        <v>94.2</v>
      </c>
      <c r="B944" s="53">
        <v>9.391</v>
      </c>
      <c r="C944" s="53">
        <v>2.2709999999999999</v>
      </c>
      <c r="D944" s="53">
        <v>1.8620000000000001</v>
      </c>
      <c r="E944" s="53">
        <v>5.258</v>
      </c>
    </row>
    <row r="945" spans="1:5" x14ac:dyDescent="0.35">
      <c r="A945" s="52">
        <v>94.3</v>
      </c>
      <c r="B945" s="53">
        <v>9.4009999999999998</v>
      </c>
      <c r="C945" s="53">
        <v>2.2730000000000001</v>
      </c>
      <c r="D945" s="53">
        <v>1.8640000000000001</v>
      </c>
      <c r="E945" s="53">
        <v>5.2629999999999999</v>
      </c>
    </row>
    <row r="946" spans="1:5" x14ac:dyDescent="0.35">
      <c r="A946" s="52">
        <v>94.4</v>
      </c>
      <c r="B946" s="53">
        <v>9.41</v>
      </c>
      <c r="C946" s="53">
        <v>2.2749999999999999</v>
      </c>
      <c r="D946" s="53">
        <v>1.8660000000000001</v>
      </c>
      <c r="E946" s="53">
        <v>5.2690000000000001</v>
      </c>
    </row>
    <row r="947" spans="1:5" x14ac:dyDescent="0.35">
      <c r="A947" s="52">
        <v>94.5</v>
      </c>
      <c r="B947" s="53">
        <v>9.42</v>
      </c>
      <c r="C947" s="53">
        <v>2.278</v>
      </c>
      <c r="D947" s="53">
        <v>1.8680000000000001</v>
      </c>
      <c r="E947" s="53">
        <v>5.274</v>
      </c>
    </row>
    <row r="948" spans="1:5" x14ac:dyDescent="0.35">
      <c r="A948" s="52">
        <v>94.6</v>
      </c>
      <c r="B948" s="53">
        <v>9.4290000000000003</v>
      </c>
      <c r="C948" s="53">
        <v>2.2799999999999998</v>
      </c>
      <c r="D948" s="53">
        <v>1.87</v>
      </c>
      <c r="E948" s="53">
        <v>5.2789999999999999</v>
      </c>
    </row>
    <row r="949" spans="1:5" x14ac:dyDescent="0.35">
      <c r="A949" s="52">
        <v>94.7</v>
      </c>
      <c r="B949" s="53">
        <v>9.4380000000000006</v>
      </c>
      <c r="C949" s="53">
        <v>2.282</v>
      </c>
      <c r="D949" s="53">
        <v>1.8720000000000001</v>
      </c>
      <c r="E949" s="53">
        <v>5.2839999999999998</v>
      </c>
    </row>
    <row r="950" spans="1:5" x14ac:dyDescent="0.35">
      <c r="A950" s="52">
        <v>94.8</v>
      </c>
      <c r="B950" s="53">
        <v>9.4480000000000004</v>
      </c>
      <c r="C950" s="53">
        <v>2.2850000000000001</v>
      </c>
      <c r="D950" s="53">
        <v>1.8740000000000001</v>
      </c>
      <c r="E950" s="53">
        <v>5.2889999999999997</v>
      </c>
    </row>
    <row r="951" spans="1:5" x14ac:dyDescent="0.35">
      <c r="A951" s="52">
        <v>94.9</v>
      </c>
      <c r="B951" s="53">
        <v>9.4570000000000007</v>
      </c>
      <c r="C951" s="53">
        <v>2.2869999999999999</v>
      </c>
      <c r="D951" s="53">
        <v>1.8759999999999999</v>
      </c>
      <c r="E951" s="53">
        <v>5.2949999999999999</v>
      </c>
    </row>
    <row r="952" spans="1:5" x14ac:dyDescent="0.35">
      <c r="A952" s="52">
        <v>95</v>
      </c>
      <c r="B952" s="53">
        <v>9.4659999999999993</v>
      </c>
      <c r="C952" s="53">
        <v>2.2890000000000001</v>
      </c>
      <c r="D952" s="53">
        <v>1.8779999999999999</v>
      </c>
      <c r="E952" s="53">
        <v>5.3</v>
      </c>
    </row>
    <row r="953" spans="1:5" x14ac:dyDescent="0.35">
      <c r="A953" s="52">
        <v>95.1</v>
      </c>
      <c r="B953" s="53">
        <v>9.4760000000000009</v>
      </c>
      <c r="C953" s="53">
        <v>2.2909999999999999</v>
      </c>
      <c r="D953" s="53">
        <v>1.879</v>
      </c>
      <c r="E953" s="53">
        <v>5.3049999999999997</v>
      </c>
    </row>
    <row r="954" spans="1:5" x14ac:dyDescent="0.35">
      <c r="A954" s="52">
        <v>95.2</v>
      </c>
      <c r="B954" s="53">
        <v>9.4849999999999994</v>
      </c>
      <c r="C954" s="53">
        <v>2.2930000000000001</v>
      </c>
      <c r="D954" s="53">
        <v>1.881</v>
      </c>
      <c r="E954" s="53">
        <v>5.31</v>
      </c>
    </row>
    <row r="955" spans="1:5" x14ac:dyDescent="0.35">
      <c r="A955" s="52">
        <v>95.3</v>
      </c>
      <c r="B955" s="53">
        <v>9.4939999999999998</v>
      </c>
      <c r="C955" s="53">
        <v>2.2959999999999998</v>
      </c>
      <c r="D955" s="53">
        <v>1.883</v>
      </c>
      <c r="E955" s="53">
        <v>5.3150000000000004</v>
      </c>
    </row>
    <row r="956" spans="1:5" x14ac:dyDescent="0.35">
      <c r="A956" s="52">
        <v>95.4</v>
      </c>
      <c r="B956" s="53">
        <v>9.5030000000000001</v>
      </c>
      <c r="C956" s="53">
        <v>2.298</v>
      </c>
      <c r="D956" s="53">
        <v>1.885</v>
      </c>
      <c r="E956" s="53">
        <v>5.32</v>
      </c>
    </row>
    <row r="957" spans="1:5" x14ac:dyDescent="0.35">
      <c r="A957" s="52">
        <v>95.5</v>
      </c>
      <c r="B957" s="53">
        <v>9.5129999999999999</v>
      </c>
      <c r="C957" s="53">
        <v>2.2999999999999998</v>
      </c>
      <c r="D957" s="53">
        <v>1.887</v>
      </c>
      <c r="E957" s="53">
        <v>5.3250000000000002</v>
      </c>
    </row>
    <row r="958" spans="1:5" x14ac:dyDescent="0.35">
      <c r="A958" s="52">
        <v>95.6</v>
      </c>
      <c r="B958" s="53">
        <v>9.5220000000000002</v>
      </c>
      <c r="C958" s="53">
        <v>2.302</v>
      </c>
      <c r="D958" s="53">
        <v>1.889</v>
      </c>
      <c r="E958" s="53">
        <v>5.3310000000000004</v>
      </c>
    </row>
    <row r="959" spans="1:5" x14ac:dyDescent="0.35">
      <c r="A959" s="52">
        <v>95.7</v>
      </c>
      <c r="B959" s="53">
        <v>9.5310000000000006</v>
      </c>
      <c r="C959" s="53">
        <v>2.3050000000000002</v>
      </c>
      <c r="D959" s="53">
        <v>1.891</v>
      </c>
      <c r="E959" s="53">
        <v>5.3360000000000003</v>
      </c>
    </row>
    <row r="960" spans="1:5" x14ac:dyDescent="0.35">
      <c r="A960" s="52">
        <v>95.8</v>
      </c>
      <c r="B960" s="53">
        <v>9.5399999999999991</v>
      </c>
      <c r="C960" s="53">
        <v>2.3069999999999999</v>
      </c>
      <c r="D960" s="53">
        <v>1.893</v>
      </c>
      <c r="E960" s="53">
        <v>5.3410000000000002</v>
      </c>
    </row>
    <row r="961" spans="1:5" x14ac:dyDescent="0.35">
      <c r="A961" s="52">
        <v>95.9</v>
      </c>
      <c r="B961" s="53">
        <v>9.5489999999999995</v>
      </c>
      <c r="C961" s="53">
        <v>2.3090000000000002</v>
      </c>
      <c r="D961" s="53">
        <v>1.895</v>
      </c>
      <c r="E961" s="53">
        <v>5.3460000000000001</v>
      </c>
    </row>
    <row r="962" spans="1:5" x14ac:dyDescent="0.35">
      <c r="A962" s="52">
        <v>96</v>
      </c>
      <c r="B962" s="53">
        <v>9.5579999999999998</v>
      </c>
      <c r="C962" s="53">
        <v>2.3109999999999999</v>
      </c>
      <c r="D962" s="53">
        <v>1.8959999999999999</v>
      </c>
      <c r="E962" s="53">
        <v>5.351</v>
      </c>
    </row>
    <row r="963" spans="1:5" x14ac:dyDescent="0.35">
      <c r="A963" s="52">
        <v>96.1</v>
      </c>
      <c r="B963" s="53">
        <v>9.5670000000000002</v>
      </c>
      <c r="C963" s="53">
        <v>2.3130000000000002</v>
      </c>
      <c r="D963" s="53">
        <v>1.8979999999999999</v>
      </c>
      <c r="E963" s="53">
        <v>5.3559999999999999</v>
      </c>
    </row>
    <row r="964" spans="1:5" x14ac:dyDescent="0.35">
      <c r="A964" s="52">
        <v>96.2</v>
      </c>
      <c r="B964" s="53">
        <v>9.577</v>
      </c>
      <c r="C964" s="53">
        <v>2.3149999999999999</v>
      </c>
      <c r="D964" s="53">
        <v>1.9</v>
      </c>
      <c r="E964" s="53">
        <v>5.3609999999999998</v>
      </c>
    </row>
    <row r="965" spans="1:5" x14ac:dyDescent="0.35">
      <c r="A965" s="52">
        <v>96.3</v>
      </c>
      <c r="B965" s="53">
        <v>9.5860000000000003</v>
      </c>
      <c r="C965" s="53">
        <v>2.3180000000000001</v>
      </c>
      <c r="D965" s="53">
        <v>1.9019999999999999</v>
      </c>
      <c r="E965" s="53">
        <v>5.3659999999999997</v>
      </c>
    </row>
    <row r="966" spans="1:5" x14ac:dyDescent="0.35">
      <c r="A966" s="52">
        <v>96.4</v>
      </c>
      <c r="B966" s="53">
        <v>9.5950000000000006</v>
      </c>
      <c r="C966" s="53">
        <v>2.3199999999999998</v>
      </c>
      <c r="D966" s="53">
        <v>1.9039999999999999</v>
      </c>
      <c r="E966" s="53">
        <v>5.3710000000000004</v>
      </c>
    </row>
    <row r="967" spans="1:5" x14ac:dyDescent="0.35">
      <c r="A967" s="52">
        <v>96.5</v>
      </c>
      <c r="B967" s="53">
        <v>9.6039999999999992</v>
      </c>
      <c r="C967" s="53">
        <v>2.3220000000000001</v>
      </c>
      <c r="D967" s="53">
        <v>1.9059999999999999</v>
      </c>
      <c r="E967" s="53">
        <v>5.3760000000000003</v>
      </c>
    </row>
    <row r="968" spans="1:5" x14ac:dyDescent="0.35">
      <c r="A968" s="52">
        <v>96.6</v>
      </c>
      <c r="B968" s="53">
        <v>9.6129999999999995</v>
      </c>
      <c r="C968" s="53">
        <v>2.3239999999999998</v>
      </c>
      <c r="D968" s="53">
        <v>1.9079999999999999</v>
      </c>
      <c r="E968" s="53">
        <v>5.3810000000000002</v>
      </c>
    </row>
    <row r="969" spans="1:5" x14ac:dyDescent="0.35">
      <c r="A969" s="52">
        <v>96.7</v>
      </c>
      <c r="B969" s="53">
        <v>9.6219999999999999</v>
      </c>
      <c r="C969" s="53">
        <v>2.3260000000000001</v>
      </c>
      <c r="D969" s="53">
        <v>1.909</v>
      </c>
      <c r="E969" s="53">
        <v>5.3860000000000001</v>
      </c>
    </row>
    <row r="970" spans="1:5" x14ac:dyDescent="0.35">
      <c r="A970" s="52">
        <v>96.8</v>
      </c>
      <c r="B970" s="53">
        <v>9.6310000000000002</v>
      </c>
      <c r="C970" s="53">
        <v>2.3279999999999998</v>
      </c>
      <c r="D970" s="53">
        <v>1.911</v>
      </c>
      <c r="E970" s="53">
        <v>5.391</v>
      </c>
    </row>
    <row r="971" spans="1:5" x14ac:dyDescent="0.35">
      <c r="A971" s="52">
        <v>96.9</v>
      </c>
      <c r="B971" s="53">
        <v>9.64</v>
      </c>
      <c r="C971" s="53">
        <v>2.331</v>
      </c>
      <c r="D971" s="53">
        <v>1.913</v>
      </c>
      <c r="E971" s="53">
        <v>5.3959999999999999</v>
      </c>
    </row>
    <row r="972" spans="1:5" x14ac:dyDescent="0.35">
      <c r="A972" s="52">
        <v>97</v>
      </c>
      <c r="B972" s="53">
        <v>9.6489999999999991</v>
      </c>
      <c r="C972" s="53">
        <v>2.3330000000000002</v>
      </c>
      <c r="D972" s="53">
        <v>1.915</v>
      </c>
      <c r="E972" s="53">
        <v>5.4009999999999998</v>
      </c>
    </row>
    <row r="973" spans="1:5" x14ac:dyDescent="0.35">
      <c r="A973" s="52">
        <v>97.1</v>
      </c>
      <c r="B973" s="53">
        <v>9.657</v>
      </c>
      <c r="C973" s="53">
        <v>2.335</v>
      </c>
      <c r="D973" s="53">
        <v>1.917</v>
      </c>
      <c r="E973" s="53">
        <v>5.4059999999999997</v>
      </c>
    </row>
    <row r="974" spans="1:5" x14ac:dyDescent="0.35">
      <c r="A974" s="52">
        <v>97.2</v>
      </c>
      <c r="B974" s="53">
        <v>9.6660000000000004</v>
      </c>
      <c r="C974" s="53">
        <v>2.3370000000000002</v>
      </c>
      <c r="D974" s="53">
        <v>1.9179999999999999</v>
      </c>
      <c r="E974" s="53">
        <v>5.4109999999999996</v>
      </c>
    </row>
    <row r="975" spans="1:5" x14ac:dyDescent="0.35">
      <c r="A975" s="52">
        <v>97.3</v>
      </c>
      <c r="B975" s="53">
        <v>9.6750000000000007</v>
      </c>
      <c r="C975" s="53">
        <v>2.339</v>
      </c>
      <c r="D975" s="53">
        <v>1.92</v>
      </c>
      <c r="E975" s="53">
        <v>5.4160000000000004</v>
      </c>
    </row>
    <row r="976" spans="1:5" x14ac:dyDescent="0.35">
      <c r="A976" s="52">
        <v>97.4</v>
      </c>
      <c r="B976" s="53">
        <v>9.6839999999999993</v>
      </c>
      <c r="C976" s="53">
        <v>2.3410000000000002</v>
      </c>
      <c r="D976" s="53">
        <v>1.9219999999999999</v>
      </c>
      <c r="E976" s="53">
        <v>5.4210000000000003</v>
      </c>
    </row>
    <row r="977" spans="1:5" x14ac:dyDescent="0.35">
      <c r="A977" s="52">
        <v>97.5</v>
      </c>
      <c r="B977" s="53">
        <v>9.6929999999999996</v>
      </c>
      <c r="C977" s="53">
        <v>2.343</v>
      </c>
      <c r="D977" s="53">
        <v>1.9239999999999999</v>
      </c>
      <c r="E977" s="53">
        <v>5.4260000000000002</v>
      </c>
    </row>
    <row r="978" spans="1:5" x14ac:dyDescent="0.35">
      <c r="A978" s="52">
        <v>97.6</v>
      </c>
      <c r="B978" s="53">
        <v>9.702</v>
      </c>
      <c r="C978" s="53">
        <v>2.3460000000000001</v>
      </c>
      <c r="D978" s="53">
        <v>1.9259999999999999</v>
      </c>
      <c r="E978" s="53">
        <v>5.431</v>
      </c>
    </row>
    <row r="979" spans="1:5" x14ac:dyDescent="0.35">
      <c r="A979" s="52">
        <v>97.7</v>
      </c>
      <c r="B979" s="53">
        <v>9.7110000000000003</v>
      </c>
      <c r="C979" s="53">
        <v>2.3479999999999999</v>
      </c>
      <c r="D979" s="53">
        <v>1.9279999999999999</v>
      </c>
      <c r="E979" s="53">
        <v>5.4349999999999996</v>
      </c>
    </row>
    <row r="980" spans="1:5" x14ac:dyDescent="0.35">
      <c r="A980" s="52">
        <v>97.8</v>
      </c>
      <c r="B980" s="53">
        <v>9.7189999999999994</v>
      </c>
      <c r="C980" s="53">
        <v>2.35</v>
      </c>
      <c r="D980" s="53">
        <v>1.929</v>
      </c>
      <c r="E980" s="53">
        <v>5.44</v>
      </c>
    </row>
    <row r="981" spans="1:5" x14ac:dyDescent="0.35">
      <c r="A981" s="52">
        <v>97.9</v>
      </c>
      <c r="B981" s="53">
        <v>9.7279999999999998</v>
      </c>
      <c r="C981" s="53">
        <v>2.3519999999999999</v>
      </c>
      <c r="D981" s="53">
        <v>1.931</v>
      </c>
      <c r="E981" s="53">
        <v>5.4450000000000003</v>
      </c>
    </row>
    <row r="982" spans="1:5" x14ac:dyDescent="0.35">
      <c r="A982" s="52">
        <v>98</v>
      </c>
      <c r="B982" s="53">
        <v>9.7370000000000001</v>
      </c>
      <c r="C982" s="53">
        <v>2.3540000000000001</v>
      </c>
      <c r="D982" s="53">
        <v>1.9330000000000001</v>
      </c>
      <c r="E982" s="53">
        <v>5.45</v>
      </c>
    </row>
    <row r="983" spans="1:5" x14ac:dyDescent="0.35">
      <c r="A983" s="52">
        <v>98.1</v>
      </c>
      <c r="B983" s="53">
        <v>9.7460000000000004</v>
      </c>
      <c r="C983" s="53">
        <v>2.3559999999999999</v>
      </c>
      <c r="D983" s="53">
        <v>1.9350000000000001</v>
      </c>
      <c r="E983" s="53">
        <v>5.4550000000000001</v>
      </c>
    </row>
    <row r="984" spans="1:5" x14ac:dyDescent="0.35">
      <c r="A984" s="52">
        <v>98.2</v>
      </c>
      <c r="B984" s="53">
        <v>9.7539999999999996</v>
      </c>
      <c r="C984" s="53">
        <v>2.3580000000000001</v>
      </c>
      <c r="D984" s="53">
        <v>1.9370000000000001</v>
      </c>
      <c r="E984" s="53">
        <v>5.46</v>
      </c>
    </row>
    <row r="985" spans="1:5" x14ac:dyDescent="0.35">
      <c r="A985" s="52">
        <v>98.3</v>
      </c>
      <c r="B985" s="53">
        <v>9.7629999999999999</v>
      </c>
      <c r="C985" s="53">
        <v>2.36</v>
      </c>
      <c r="D985" s="53">
        <v>1.9379999999999999</v>
      </c>
      <c r="E985" s="53">
        <v>5.4640000000000004</v>
      </c>
    </row>
    <row r="986" spans="1:5" x14ac:dyDescent="0.35">
      <c r="A986" s="52">
        <v>98.4</v>
      </c>
      <c r="B986" s="53">
        <v>9.7720000000000002</v>
      </c>
      <c r="C986" s="53">
        <v>2.3620000000000001</v>
      </c>
      <c r="D986" s="53">
        <v>1.94</v>
      </c>
      <c r="E986" s="53">
        <v>5.4690000000000003</v>
      </c>
    </row>
    <row r="987" spans="1:5" x14ac:dyDescent="0.35">
      <c r="A987" s="52">
        <v>98.5</v>
      </c>
      <c r="B987" s="53">
        <v>9.7799999999999994</v>
      </c>
      <c r="C987" s="53">
        <v>2.3639999999999999</v>
      </c>
      <c r="D987" s="53">
        <v>1.9419999999999999</v>
      </c>
      <c r="E987" s="53">
        <v>5.4740000000000002</v>
      </c>
    </row>
    <row r="988" spans="1:5" x14ac:dyDescent="0.35">
      <c r="A988" s="52">
        <v>98.6</v>
      </c>
      <c r="B988" s="53">
        <v>9.7889999999999997</v>
      </c>
      <c r="C988" s="53">
        <v>2.3660000000000001</v>
      </c>
      <c r="D988" s="53">
        <v>1.944</v>
      </c>
      <c r="E988" s="53">
        <v>5.4790000000000001</v>
      </c>
    </row>
    <row r="989" spans="1:5" x14ac:dyDescent="0.35">
      <c r="A989" s="52">
        <v>98.7</v>
      </c>
      <c r="B989" s="53">
        <v>9.798</v>
      </c>
      <c r="C989" s="53">
        <v>2.3679999999999999</v>
      </c>
      <c r="D989" s="53">
        <v>1.9450000000000001</v>
      </c>
      <c r="E989" s="53">
        <v>5.484</v>
      </c>
    </row>
    <row r="990" spans="1:5" x14ac:dyDescent="0.35">
      <c r="A990" s="52">
        <v>98.8</v>
      </c>
      <c r="B990" s="53">
        <v>9.8059999999999992</v>
      </c>
      <c r="C990" s="53">
        <v>2.371</v>
      </c>
      <c r="D990" s="53">
        <v>1.9470000000000001</v>
      </c>
      <c r="E990" s="53">
        <v>5.4880000000000004</v>
      </c>
    </row>
    <row r="991" spans="1:5" x14ac:dyDescent="0.35">
      <c r="A991" s="52">
        <v>98.9</v>
      </c>
      <c r="B991" s="53">
        <v>9.8149999999999995</v>
      </c>
      <c r="C991" s="53">
        <v>2.3730000000000002</v>
      </c>
      <c r="D991" s="53">
        <v>1.9490000000000001</v>
      </c>
      <c r="E991" s="53">
        <v>5.4930000000000003</v>
      </c>
    </row>
    <row r="992" spans="1:5" x14ac:dyDescent="0.35">
      <c r="A992" s="52">
        <v>99</v>
      </c>
      <c r="B992" s="53">
        <v>9.8230000000000004</v>
      </c>
      <c r="C992" s="53">
        <v>2.375</v>
      </c>
      <c r="D992" s="53">
        <v>1.9510000000000001</v>
      </c>
      <c r="E992" s="53">
        <v>5.4980000000000002</v>
      </c>
    </row>
    <row r="993" spans="1:5" x14ac:dyDescent="0.35">
      <c r="A993" s="52">
        <v>99.1</v>
      </c>
      <c r="B993" s="53">
        <v>9.8320000000000007</v>
      </c>
      <c r="C993" s="53">
        <v>2.3769999999999998</v>
      </c>
      <c r="D993" s="53">
        <v>1.952</v>
      </c>
      <c r="E993" s="53">
        <v>5.5030000000000001</v>
      </c>
    </row>
    <row r="994" spans="1:5" x14ac:dyDescent="0.35">
      <c r="A994" s="52">
        <v>99.2</v>
      </c>
      <c r="B994" s="53">
        <v>9.84</v>
      </c>
      <c r="C994" s="53">
        <v>2.379</v>
      </c>
      <c r="D994" s="53">
        <v>1.954</v>
      </c>
      <c r="E994" s="53">
        <v>5.5069999999999997</v>
      </c>
    </row>
    <row r="995" spans="1:5" x14ac:dyDescent="0.35">
      <c r="A995" s="52">
        <v>99.3</v>
      </c>
      <c r="B995" s="53">
        <v>9.8490000000000002</v>
      </c>
      <c r="C995" s="53">
        <v>2.3809999999999998</v>
      </c>
      <c r="D995" s="53">
        <v>1.956</v>
      </c>
      <c r="E995" s="53">
        <v>5.5119999999999996</v>
      </c>
    </row>
    <row r="996" spans="1:5" x14ac:dyDescent="0.35">
      <c r="A996" s="52">
        <v>99.4</v>
      </c>
      <c r="B996" s="53">
        <v>9.8569999999999993</v>
      </c>
      <c r="C996" s="53">
        <v>2.383</v>
      </c>
      <c r="D996" s="53">
        <v>1.958</v>
      </c>
      <c r="E996" s="53">
        <v>5.5170000000000003</v>
      </c>
    </row>
    <row r="997" spans="1:5" x14ac:dyDescent="0.35">
      <c r="A997" s="52">
        <v>99.5</v>
      </c>
      <c r="B997" s="53">
        <v>9.8659999999999997</v>
      </c>
      <c r="C997" s="53">
        <v>2.3849999999999998</v>
      </c>
      <c r="D997" s="53">
        <v>1.9590000000000001</v>
      </c>
      <c r="E997" s="53">
        <v>5.5220000000000002</v>
      </c>
    </row>
    <row r="998" spans="1:5" x14ac:dyDescent="0.35">
      <c r="A998" s="52">
        <v>99.6</v>
      </c>
      <c r="B998" s="53">
        <v>9.8740000000000006</v>
      </c>
      <c r="C998" s="53">
        <v>2.387</v>
      </c>
      <c r="D998" s="53">
        <v>1.9610000000000001</v>
      </c>
      <c r="E998" s="53">
        <v>5.5259999999999998</v>
      </c>
    </row>
    <row r="999" spans="1:5" x14ac:dyDescent="0.35">
      <c r="A999" s="52">
        <v>99.7</v>
      </c>
      <c r="B999" s="53">
        <v>9.8829999999999991</v>
      </c>
      <c r="C999" s="53">
        <v>2.3889999999999998</v>
      </c>
      <c r="D999" s="53">
        <v>1.9630000000000001</v>
      </c>
      <c r="E999" s="53">
        <v>5.5309999999999997</v>
      </c>
    </row>
    <row r="1000" spans="1:5" x14ac:dyDescent="0.35">
      <c r="A1000" s="52">
        <v>99.8</v>
      </c>
      <c r="B1000" s="53">
        <v>9.891</v>
      </c>
      <c r="C1000" s="53">
        <v>2.391</v>
      </c>
      <c r="D1000" s="53">
        <v>1.9650000000000001</v>
      </c>
      <c r="E1000" s="53">
        <v>5.5359999999999996</v>
      </c>
    </row>
    <row r="1001" spans="1:5" x14ac:dyDescent="0.35">
      <c r="A1001" s="52">
        <v>99.9</v>
      </c>
      <c r="B1001" s="53">
        <v>9.8989999999999991</v>
      </c>
      <c r="C1001" s="53">
        <v>2.3929999999999998</v>
      </c>
      <c r="D1001" s="53">
        <v>1.966</v>
      </c>
      <c r="E1001" s="53">
        <v>5.54</v>
      </c>
    </row>
    <row r="1002" spans="1:5" x14ac:dyDescent="0.35">
      <c r="A1002" s="52">
        <v>100</v>
      </c>
      <c r="B1002" s="53">
        <v>9.9079999999999995</v>
      </c>
      <c r="C1002" s="53">
        <v>2.395</v>
      </c>
      <c r="D1002" s="53">
        <v>1.968</v>
      </c>
      <c r="E1002" s="53">
        <v>5.5449999999999999</v>
      </c>
    </row>
    <row r="1003" spans="1:5" x14ac:dyDescent="0.35">
      <c r="A1003" s="52">
        <v>100.1</v>
      </c>
      <c r="B1003" s="53">
        <v>9.9160000000000004</v>
      </c>
      <c r="C1003" s="53">
        <v>2.3969999999999998</v>
      </c>
      <c r="D1003" s="53">
        <v>1.97</v>
      </c>
      <c r="E1003" s="53">
        <v>5.55</v>
      </c>
    </row>
    <row r="1004" spans="1:5" x14ac:dyDescent="0.35">
      <c r="A1004" s="52">
        <v>100.2</v>
      </c>
      <c r="B1004" s="53">
        <v>9.9250000000000007</v>
      </c>
      <c r="C1004" s="53">
        <v>2.399</v>
      </c>
      <c r="D1004" s="53">
        <v>1.9710000000000001</v>
      </c>
      <c r="E1004" s="53">
        <v>5.5540000000000003</v>
      </c>
    </row>
    <row r="1005" spans="1:5" x14ac:dyDescent="0.35">
      <c r="A1005" s="52">
        <v>100.3</v>
      </c>
      <c r="B1005" s="53">
        <v>9.9329999999999998</v>
      </c>
      <c r="C1005" s="53">
        <v>2.4009999999999998</v>
      </c>
      <c r="D1005" s="53">
        <v>1.9730000000000001</v>
      </c>
      <c r="E1005" s="53">
        <v>5.5590000000000002</v>
      </c>
    </row>
    <row r="1006" spans="1:5" x14ac:dyDescent="0.35">
      <c r="A1006" s="52">
        <v>100.4</v>
      </c>
      <c r="B1006" s="53">
        <v>9.9410000000000007</v>
      </c>
      <c r="C1006" s="53">
        <v>2.403</v>
      </c>
      <c r="D1006" s="53">
        <v>1.9750000000000001</v>
      </c>
      <c r="E1006" s="53">
        <v>5.5629999999999997</v>
      </c>
    </row>
    <row r="1007" spans="1:5" x14ac:dyDescent="0.35">
      <c r="A1007" s="52">
        <v>100.5</v>
      </c>
      <c r="B1007" s="53">
        <v>9.9489999999999998</v>
      </c>
      <c r="C1007" s="53">
        <v>2.4049999999999998</v>
      </c>
      <c r="D1007" s="53">
        <v>1.9770000000000001</v>
      </c>
      <c r="E1007" s="53">
        <v>5.5679999999999996</v>
      </c>
    </row>
    <row r="1008" spans="1:5" x14ac:dyDescent="0.35">
      <c r="A1008" s="52">
        <v>100.6</v>
      </c>
      <c r="B1008" s="53">
        <v>9.9580000000000002</v>
      </c>
      <c r="C1008" s="53">
        <v>2.407</v>
      </c>
      <c r="D1008" s="53">
        <v>1.978</v>
      </c>
      <c r="E1008" s="53">
        <v>5.5730000000000004</v>
      </c>
    </row>
    <row r="1009" spans="1:5" x14ac:dyDescent="0.35">
      <c r="A1009" s="52">
        <v>100.7</v>
      </c>
      <c r="B1009" s="53">
        <v>9.9659999999999993</v>
      </c>
      <c r="C1009" s="53">
        <v>2.4089999999999998</v>
      </c>
      <c r="D1009" s="53">
        <v>1.98</v>
      </c>
      <c r="E1009" s="53">
        <v>5.577</v>
      </c>
    </row>
    <row r="1010" spans="1:5" x14ac:dyDescent="0.35">
      <c r="A1010" s="52">
        <v>100.8</v>
      </c>
      <c r="B1010" s="53">
        <v>9.9740000000000002</v>
      </c>
      <c r="C1010" s="53">
        <v>2.411</v>
      </c>
      <c r="D1010" s="53">
        <v>1.982</v>
      </c>
      <c r="E1010" s="53">
        <v>5.5819999999999999</v>
      </c>
    </row>
    <row r="1011" spans="1:5" x14ac:dyDescent="0.35">
      <c r="A1011" s="52">
        <v>100.9</v>
      </c>
      <c r="B1011" s="53">
        <v>9.9819999999999993</v>
      </c>
      <c r="C1011" s="53">
        <v>2.4129999999999998</v>
      </c>
      <c r="D1011" s="53">
        <v>1.9830000000000001</v>
      </c>
      <c r="E1011" s="53">
        <v>5.5860000000000003</v>
      </c>
    </row>
    <row r="1012" spans="1:5" x14ac:dyDescent="0.35">
      <c r="A1012" s="52">
        <v>101</v>
      </c>
      <c r="B1012" s="53">
        <v>9.99</v>
      </c>
      <c r="C1012" s="53">
        <v>2.415</v>
      </c>
      <c r="D1012" s="53">
        <v>1.9850000000000001</v>
      </c>
      <c r="E1012" s="53">
        <v>5.5910000000000002</v>
      </c>
    </row>
    <row r="1013" spans="1:5" x14ac:dyDescent="0.35">
      <c r="A1013" s="52">
        <v>101.1</v>
      </c>
      <c r="B1013" s="53">
        <v>9.9990000000000006</v>
      </c>
      <c r="C1013" s="53">
        <v>2.4169999999999998</v>
      </c>
      <c r="D1013" s="53">
        <v>1.9870000000000001</v>
      </c>
      <c r="E1013" s="53">
        <v>5.5949999999999998</v>
      </c>
    </row>
    <row r="1014" spans="1:5" x14ac:dyDescent="0.35">
      <c r="A1014" s="52">
        <v>101.2</v>
      </c>
      <c r="B1014" s="53">
        <v>10.007</v>
      </c>
      <c r="C1014" s="53">
        <v>2.419</v>
      </c>
      <c r="D1014" s="53">
        <v>1.988</v>
      </c>
      <c r="E1014" s="53">
        <v>5.6</v>
      </c>
    </row>
    <row r="1015" spans="1:5" x14ac:dyDescent="0.35">
      <c r="A1015" s="52">
        <v>101.3</v>
      </c>
      <c r="B1015" s="53">
        <v>10.015000000000001</v>
      </c>
      <c r="C1015" s="53">
        <v>2.4209999999999998</v>
      </c>
      <c r="D1015" s="53">
        <v>1.99</v>
      </c>
      <c r="E1015" s="53">
        <v>5.6040000000000001</v>
      </c>
    </row>
    <row r="1016" spans="1:5" x14ac:dyDescent="0.35">
      <c r="A1016" s="52">
        <v>101.4</v>
      </c>
      <c r="B1016" s="53">
        <v>10.023</v>
      </c>
      <c r="C1016" s="53">
        <v>2.4220000000000002</v>
      </c>
      <c r="D1016" s="53">
        <v>1.992</v>
      </c>
      <c r="E1016" s="53">
        <v>5.609</v>
      </c>
    </row>
    <row r="1017" spans="1:5" x14ac:dyDescent="0.35">
      <c r="A1017" s="52">
        <v>101.5</v>
      </c>
      <c r="B1017" s="53">
        <v>10.031000000000001</v>
      </c>
      <c r="C1017" s="53">
        <v>2.4239999999999999</v>
      </c>
      <c r="D1017" s="53">
        <v>1.9930000000000001</v>
      </c>
      <c r="E1017" s="53">
        <v>5.6130000000000004</v>
      </c>
    </row>
    <row r="1018" spans="1:5" x14ac:dyDescent="0.35">
      <c r="A1018" s="52">
        <v>101.6</v>
      </c>
      <c r="B1018" s="53">
        <v>10.039</v>
      </c>
      <c r="C1018" s="53">
        <v>2.4260000000000002</v>
      </c>
      <c r="D1018" s="53">
        <v>1.9950000000000001</v>
      </c>
      <c r="E1018" s="53">
        <v>5.6180000000000003</v>
      </c>
    </row>
    <row r="1019" spans="1:5" x14ac:dyDescent="0.35">
      <c r="A1019" s="52">
        <v>101.7</v>
      </c>
      <c r="B1019" s="53">
        <v>10.047000000000001</v>
      </c>
      <c r="C1019" s="53">
        <v>2.4279999999999999</v>
      </c>
      <c r="D1019" s="53">
        <v>1.9970000000000001</v>
      </c>
      <c r="E1019" s="53">
        <v>5.6219999999999999</v>
      </c>
    </row>
    <row r="1020" spans="1:5" x14ac:dyDescent="0.35">
      <c r="A1020" s="52">
        <v>101.8</v>
      </c>
      <c r="B1020" s="53">
        <v>10.055</v>
      </c>
      <c r="C1020" s="53">
        <v>2.4300000000000002</v>
      </c>
      <c r="D1020" s="53">
        <v>1.998</v>
      </c>
      <c r="E1020" s="53">
        <v>5.6269999999999998</v>
      </c>
    </row>
    <row r="1021" spans="1:5" x14ac:dyDescent="0.35">
      <c r="A1021" s="52">
        <v>101.9</v>
      </c>
      <c r="B1021" s="53">
        <v>10.063000000000001</v>
      </c>
      <c r="C1021" s="53">
        <v>2.4319999999999999</v>
      </c>
      <c r="D1021" s="53">
        <v>2</v>
      </c>
      <c r="E1021" s="53">
        <v>5.6310000000000002</v>
      </c>
    </row>
    <row r="1022" spans="1:5" x14ac:dyDescent="0.35">
      <c r="A1022" s="52">
        <v>102</v>
      </c>
      <c r="B1022" s="53">
        <v>10.071</v>
      </c>
      <c r="C1022" s="53">
        <v>2.4340000000000002</v>
      </c>
      <c r="D1022" s="53">
        <v>2.0019999999999998</v>
      </c>
      <c r="E1022" s="53">
        <v>5.6349999999999998</v>
      </c>
    </row>
    <row r="1023" spans="1:5" x14ac:dyDescent="0.35">
      <c r="A1023" s="52">
        <v>102.1</v>
      </c>
      <c r="B1023" s="53">
        <v>10.079000000000001</v>
      </c>
      <c r="C1023" s="53">
        <v>2.4359999999999999</v>
      </c>
      <c r="D1023" s="53">
        <v>2.0030000000000001</v>
      </c>
      <c r="E1023" s="53">
        <v>5.64</v>
      </c>
    </row>
    <row r="1024" spans="1:5" x14ac:dyDescent="0.35">
      <c r="A1024" s="52">
        <v>102.2</v>
      </c>
      <c r="B1024" s="53">
        <v>10.087</v>
      </c>
      <c r="C1024" s="53">
        <v>2.4380000000000002</v>
      </c>
      <c r="D1024" s="53">
        <v>2.0049999999999999</v>
      </c>
      <c r="E1024" s="53">
        <v>5.6440000000000001</v>
      </c>
    </row>
    <row r="1025" spans="1:5" x14ac:dyDescent="0.35">
      <c r="A1025" s="52">
        <v>102.3</v>
      </c>
      <c r="B1025" s="53">
        <v>10.095000000000001</v>
      </c>
      <c r="C1025" s="53">
        <v>2.44</v>
      </c>
      <c r="D1025" s="53">
        <v>2.0070000000000001</v>
      </c>
      <c r="E1025" s="53">
        <v>5.649</v>
      </c>
    </row>
    <row r="1026" spans="1:5" x14ac:dyDescent="0.35">
      <c r="A1026" s="52">
        <v>102.4</v>
      </c>
      <c r="B1026" s="53">
        <v>10.103</v>
      </c>
      <c r="C1026" s="53">
        <v>2.4420000000000002</v>
      </c>
      <c r="D1026" s="53">
        <v>2.008</v>
      </c>
      <c r="E1026" s="53">
        <v>5.6529999999999996</v>
      </c>
    </row>
    <row r="1027" spans="1:5" x14ac:dyDescent="0.35">
      <c r="A1027" s="52">
        <v>102.5</v>
      </c>
      <c r="B1027" s="53">
        <v>10.111000000000001</v>
      </c>
      <c r="C1027" s="53">
        <v>2.4430000000000001</v>
      </c>
      <c r="D1027" s="53">
        <v>2.0099999999999998</v>
      </c>
      <c r="E1027" s="53">
        <v>5.657</v>
      </c>
    </row>
    <row r="1028" spans="1:5" x14ac:dyDescent="0.35">
      <c r="A1028" s="52">
        <v>102.6</v>
      </c>
      <c r="B1028" s="53">
        <v>10.119</v>
      </c>
      <c r="C1028" s="53">
        <v>2.4449999999999998</v>
      </c>
      <c r="D1028" s="53">
        <v>2.0110000000000001</v>
      </c>
      <c r="E1028" s="53">
        <v>5.6619999999999999</v>
      </c>
    </row>
    <row r="1029" spans="1:5" x14ac:dyDescent="0.35">
      <c r="A1029" s="52">
        <v>102.7</v>
      </c>
      <c r="B1029" s="53">
        <v>10.127000000000001</v>
      </c>
      <c r="C1029" s="53">
        <v>2.4470000000000001</v>
      </c>
      <c r="D1029" s="53">
        <v>2.0129999999999999</v>
      </c>
      <c r="E1029" s="53">
        <v>5.6660000000000004</v>
      </c>
    </row>
    <row r="1030" spans="1:5" x14ac:dyDescent="0.35">
      <c r="A1030" s="52">
        <v>102.8</v>
      </c>
      <c r="B1030" s="53">
        <v>10.134</v>
      </c>
      <c r="C1030" s="53">
        <v>2.4489999999999998</v>
      </c>
      <c r="D1030" s="53">
        <v>2.0150000000000001</v>
      </c>
      <c r="E1030" s="53">
        <v>5.6710000000000003</v>
      </c>
    </row>
    <row r="1031" spans="1:5" x14ac:dyDescent="0.35">
      <c r="A1031" s="52">
        <v>102.9</v>
      </c>
      <c r="B1031" s="53">
        <v>10.141999999999999</v>
      </c>
      <c r="C1031" s="53">
        <v>2.4510000000000001</v>
      </c>
      <c r="D1031" s="53">
        <v>2.016</v>
      </c>
      <c r="E1031" s="53">
        <v>5.6749999999999998</v>
      </c>
    </row>
    <row r="1032" spans="1:5" x14ac:dyDescent="0.35">
      <c r="A1032" s="52">
        <v>103</v>
      </c>
      <c r="B1032" s="53">
        <v>10.15</v>
      </c>
      <c r="C1032" s="53">
        <v>2.4529999999999998</v>
      </c>
      <c r="D1032" s="53">
        <v>2.0179999999999998</v>
      </c>
      <c r="E1032" s="53">
        <v>5.6790000000000003</v>
      </c>
    </row>
    <row r="1033" spans="1:5" x14ac:dyDescent="0.35">
      <c r="A1033" s="52">
        <v>103.1</v>
      </c>
      <c r="B1033" s="53">
        <v>10.157999999999999</v>
      </c>
      <c r="C1033" s="53">
        <v>2.4550000000000001</v>
      </c>
      <c r="D1033" s="53">
        <v>2.02</v>
      </c>
      <c r="E1033" s="53">
        <v>5.6840000000000002</v>
      </c>
    </row>
    <row r="1034" spans="1:5" x14ac:dyDescent="0.35">
      <c r="A1034" s="52">
        <v>103.2</v>
      </c>
      <c r="B1034" s="53">
        <v>10.166</v>
      </c>
      <c r="C1034" s="53">
        <v>2.4569999999999999</v>
      </c>
      <c r="D1034" s="53">
        <v>2.0209999999999999</v>
      </c>
      <c r="E1034" s="53">
        <v>5.6879999999999997</v>
      </c>
    </row>
    <row r="1035" spans="1:5" x14ac:dyDescent="0.35">
      <c r="A1035" s="52">
        <v>103.3</v>
      </c>
      <c r="B1035" s="53">
        <v>10.173</v>
      </c>
      <c r="C1035" s="53">
        <v>2.4580000000000002</v>
      </c>
      <c r="D1035" s="53">
        <v>2.0230000000000001</v>
      </c>
      <c r="E1035" s="53">
        <v>5.6920000000000002</v>
      </c>
    </row>
    <row r="1036" spans="1:5" x14ac:dyDescent="0.35">
      <c r="A1036" s="52">
        <v>103.4</v>
      </c>
      <c r="B1036" s="53">
        <v>10.180999999999999</v>
      </c>
      <c r="C1036" s="53">
        <v>2.46</v>
      </c>
      <c r="D1036" s="53">
        <v>2.024</v>
      </c>
      <c r="E1036" s="53">
        <v>5.6959999999999997</v>
      </c>
    </row>
    <row r="1037" spans="1:5" x14ac:dyDescent="0.35">
      <c r="A1037" s="52">
        <v>103.5</v>
      </c>
      <c r="B1037" s="53">
        <v>10.189</v>
      </c>
      <c r="C1037" s="53">
        <v>2.4620000000000002</v>
      </c>
      <c r="D1037" s="53">
        <v>2.0259999999999998</v>
      </c>
      <c r="E1037" s="53">
        <v>5.7009999999999996</v>
      </c>
    </row>
    <row r="1038" spans="1:5" x14ac:dyDescent="0.35">
      <c r="A1038" s="52">
        <v>103.6</v>
      </c>
      <c r="B1038" s="53">
        <v>10.196</v>
      </c>
      <c r="C1038" s="53">
        <v>2.464</v>
      </c>
      <c r="D1038" s="53">
        <v>2.028</v>
      </c>
      <c r="E1038" s="53">
        <v>5.7050000000000001</v>
      </c>
    </row>
    <row r="1039" spans="1:5" x14ac:dyDescent="0.35">
      <c r="A1039" s="52">
        <v>103.7</v>
      </c>
      <c r="B1039" s="53">
        <v>10.204000000000001</v>
      </c>
      <c r="C1039" s="53">
        <v>2.4660000000000002</v>
      </c>
      <c r="D1039" s="53">
        <v>2.0289999999999999</v>
      </c>
      <c r="E1039" s="53">
        <v>5.7089999999999996</v>
      </c>
    </row>
    <row r="1040" spans="1:5" x14ac:dyDescent="0.35">
      <c r="A1040" s="52">
        <v>103.8</v>
      </c>
      <c r="B1040" s="53">
        <v>10.212</v>
      </c>
      <c r="C1040" s="53">
        <v>2.468</v>
      </c>
      <c r="D1040" s="53">
        <v>2.0310000000000001</v>
      </c>
      <c r="E1040" s="53">
        <v>5.7130000000000001</v>
      </c>
    </row>
    <row r="1041" spans="1:5" x14ac:dyDescent="0.35">
      <c r="A1041" s="52">
        <v>103.9</v>
      </c>
      <c r="B1041" s="53">
        <v>10.218999999999999</v>
      </c>
      <c r="C1041" s="53">
        <v>2.4689999999999999</v>
      </c>
      <c r="D1041" s="53">
        <v>2.032</v>
      </c>
      <c r="E1041" s="53">
        <v>5.718</v>
      </c>
    </row>
    <row r="1042" spans="1:5" x14ac:dyDescent="0.35">
      <c r="A1042" s="52">
        <v>104</v>
      </c>
      <c r="B1042" s="53">
        <v>10.227</v>
      </c>
      <c r="C1042" s="53">
        <v>2.4710000000000001</v>
      </c>
      <c r="D1042" s="53">
        <v>2.0339999999999998</v>
      </c>
      <c r="E1042" s="53">
        <v>5.7220000000000004</v>
      </c>
    </row>
    <row r="1043" spans="1:5" x14ac:dyDescent="0.35">
      <c r="A1043" s="52">
        <v>104.1</v>
      </c>
      <c r="B1043" s="53">
        <v>10.234999999999999</v>
      </c>
      <c r="C1043" s="53">
        <v>2.4729999999999999</v>
      </c>
      <c r="D1043" s="53">
        <v>2.0350000000000001</v>
      </c>
      <c r="E1043" s="53">
        <v>5.726</v>
      </c>
    </row>
    <row r="1044" spans="1:5" x14ac:dyDescent="0.35">
      <c r="A1044" s="52">
        <v>104.2</v>
      </c>
      <c r="B1044" s="53">
        <v>10.242000000000001</v>
      </c>
      <c r="C1044" s="53">
        <v>2.4750000000000001</v>
      </c>
      <c r="D1044" s="53">
        <v>2.0369999999999999</v>
      </c>
      <c r="E1044" s="53">
        <v>5.73</v>
      </c>
    </row>
    <row r="1045" spans="1:5" x14ac:dyDescent="0.35">
      <c r="A1045" s="52">
        <v>104.3</v>
      </c>
      <c r="B1045" s="53">
        <v>10.25</v>
      </c>
      <c r="C1045" s="53">
        <v>2.4769999999999999</v>
      </c>
      <c r="D1045" s="53">
        <v>2.0390000000000001</v>
      </c>
      <c r="E1045" s="53">
        <v>5.734</v>
      </c>
    </row>
    <row r="1046" spans="1:5" x14ac:dyDescent="0.35">
      <c r="A1046" s="52">
        <v>104.4</v>
      </c>
      <c r="B1046" s="53">
        <v>10.257</v>
      </c>
      <c r="C1046" s="53">
        <v>2.4780000000000002</v>
      </c>
      <c r="D1046" s="53">
        <v>2.04</v>
      </c>
      <c r="E1046" s="53">
        <v>5.7389999999999999</v>
      </c>
    </row>
    <row r="1047" spans="1:5" x14ac:dyDescent="0.35">
      <c r="A1047" s="52">
        <v>104.5</v>
      </c>
      <c r="B1047" s="53">
        <v>10.265000000000001</v>
      </c>
      <c r="C1047" s="53">
        <v>2.48</v>
      </c>
      <c r="D1047" s="53">
        <v>2.0419999999999998</v>
      </c>
      <c r="E1047" s="53">
        <v>5.7430000000000003</v>
      </c>
    </row>
    <row r="1048" spans="1:5" x14ac:dyDescent="0.35">
      <c r="A1048" s="52">
        <v>104.6</v>
      </c>
      <c r="B1048" s="53">
        <v>10.272</v>
      </c>
      <c r="C1048" s="53">
        <v>2.4820000000000002</v>
      </c>
      <c r="D1048" s="53">
        <v>2.0430000000000001</v>
      </c>
      <c r="E1048" s="53">
        <v>5.7469999999999999</v>
      </c>
    </row>
    <row r="1049" spans="1:5" x14ac:dyDescent="0.35">
      <c r="A1049" s="52">
        <v>104.7</v>
      </c>
      <c r="B1049" s="53">
        <v>10.28</v>
      </c>
      <c r="C1049" s="53">
        <v>2.484</v>
      </c>
      <c r="D1049" s="53">
        <v>2.0449999999999999</v>
      </c>
      <c r="E1049" s="53">
        <v>5.7510000000000003</v>
      </c>
    </row>
    <row r="1050" spans="1:5" x14ac:dyDescent="0.35">
      <c r="A1050" s="52">
        <v>104.8</v>
      </c>
      <c r="B1050" s="53">
        <v>10.287000000000001</v>
      </c>
      <c r="C1050" s="53">
        <v>2.4860000000000002</v>
      </c>
      <c r="D1050" s="53">
        <v>2.0459999999999998</v>
      </c>
      <c r="E1050" s="53">
        <v>5.7549999999999999</v>
      </c>
    </row>
    <row r="1051" spans="1:5" x14ac:dyDescent="0.35">
      <c r="A1051" s="52">
        <v>104.9</v>
      </c>
      <c r="B1051" s="53">
        <v>10.295</v>
      </c>
      <c r="C1051" s="53">
        <v>2.4870000000000001</v>
      </c>
      <c r="D1051" s="53">
        <v>2.048</v>
      </c>
      <c r="E1051" s="53">
        <v>5.7590000000000003</v>
      </c>
    </row>
    <row r="1052" spans="1:5" x14ac:dyDescent="0.35">
      <c r="A1052" s="52">
        <v>105</v>
      </c>
      <c r="B1052" s="53">
        <v>10.302</v>
      </c>
      <c r="C1052" s="53">
        <v>2.4889999999999999</v>
      </c>
      <c r="D1052" s="53">
        <v>2.0489999999999999</v>
      </c>
      <c r="E1052" s="53">
        <v>5.7629999999999999</v>
      </c>
    </row>
    <row r="1053" spans="1:5" x14ac:dyDescent="0.35">
      <c r="A1053" s="52">
        <v>105.1</v>
      </c>
      <c r="B1053" s="53">
        <v>10.308999999999999</v>
      </c>
      <c r="C1053" s="53">
        <v>2.4910000000000001</v>
      </c>
      <c r="D1053" s="53">
        <v>2.0510000000000002</v>
      </c>
      <c r="E1053" s="53">
        <v>5.7679999999999998</v>
      </c>
    </row>
    <row r="1054" spans="1:5" x14ac:dyDescent="0.35">
      <c r="A1054" s="52">
        <v>105.2</v>
      </c>
      <c r="B1054" s="53">
        <v>10.317</v>
      </c>
      <c r="C1054" s="53">
        <v>2.4929999999999999</v>
      </c>
      <c r="D1054" s="53">
        <v>2.052</v>
      </c>
      <c r="E1054" s="53">
        <v>5.7720000000000002</v>
      </c>
    </row>
    <row r="1055" spans="1:5" x14ac:dyDescent="0.35">
      <c r="A1055" s="52">
        <v>105.3</v>
      </c>
      <c r="B1055" s="53">
        <v>10.324</v>
      </c>
      <c r="C1055" s="53">
        <v>2.4940000000000002</v>
      </c>
      <c r="D1055" s="53">
        <v>2.0539999999999998</v>
      </c>
      <c r="E1055" s="53">
        <v>5.7759999999999998</v>
      </c>
    </row>
    <row r="1056" spans="1:5" x14ac:dyDescent="0.35">
      <c r="A1056" s="52">
        <v>105.4</v>
      </c>
      <c r="B1056" s="53">
        <v>10.331</v>
      </c>
      <c r="C1056" s="53">
        <v>2.496</v>
      </c>
      <c r="D1056" s="53">
        <v>2.056</v>
      </c>
      <c r="E1056" s="53">
        <v>5.78</v>
      </c>
    </row>
    <row r="1057" spans="1:5" x14ac:dyDescent="0.35">
      <c r="A1057" s="52">
        <v>105.5</v>
      </c>
      <c r="B1057" s="53">
        <v>10.339</v>
      </c>
      <c r="C1057" s="53">
        <v>2.4980000000000002</v>
      </c>
      <c r="D1057" s="53">
        <v>2.0569999999999999</v>
      </c>
      <c r="E1057" s="53">
        <v>5.7839999999999998</v>
      </c>
    </row>
    <row r="1058" spans="1:5" x14ac:dyDescent="0.35">
      <c r="A1058" s="52">
        <v>105.6</v>
      </c>
      <c r="B1058" s="53">
        <v>10.346</v>
      </c>
      <c r="C1058" s="53">
        <v>2.5</v>
      </c>
      <c r="D1058" s="53">
        <v>2.0590000000000002</v>
      </c>
      <c r="E1058" s="53">
        <v>5.7880000000000003</v>
      </c>
    </row>
    <row r="1059" spans="1:5" x14ac:dyDescent="0.35">
      <c r="A1059" s="52">
        <v>105.7</v>
      </c>
      <c r="B1059" s="53">
        <v>10.353</v>
      </c>
      <c r="C1059" s="53">
        <v>2.5009999999999999</v>
      </c>
      <c r="D1059" s="53">
        <v>2.06</v>
      </c>
      <c r="E1059" s="53">
        <v>5.7919999999999998</v>
      </c>
    </row>
    <row r="1060" spans="1:5" x14ac:dyDescent="0.35">
      <c r="A1060" s="52">
        <v>105.8</v>
      </c>
      <c r="B1060" s="53">
        <v>10.361000000000001</v>
      </c>
      <c r="C1060" s="53">
        <v>2.5030000000000001</v>
      </c>
      <c r="D1060" s="53">
        <v>2.0619999999999998</v>
      </c>
      <c r="E1060" s="53">
        <v>5.7960000000000003</v>
      </c>
    </row>
    <row r="1061" spans="1:5" x14ac:dyDescent="0.35">
      <c r="A1061" s="52">
        <v>105.9</v>
      </c>
      <c r="B1061" s="53">
        <v>10.368</v>
      </c>
      <c r="C1061" s="53">
        <v>2.5049999999999999</v>
      </c>
      <c r="D1061" s="53">
        <v>2.0630000000000002</v>
      </c>
      <c r="E1061" s="53">
        <v>5.8</v>
      </c>
    </row>
    <row r="1062" spans="1:5" x14ac:dyDescent="0.35">
      <c r="A1062" s="52">
        <v>106</v>
      </c>
      <c r="B1062" s="53">
        <v>10.375</v>
      </c>
      <c r="C1062" s="53">
        <v>2.5070000000000001</v>
      </c>
      <c r="D1062" s="53">
        <v>2.0649999999999999</v>
      </c>
      <c r="E1062" s="53">
        <v>5.8040000000000003</v>
      </c>
    </row>
    <row r="1063" spans="1:5" x14ac:dyDescent="0.35">
      <c r="A1063" s="52">
        <v>106.1</v>
      </c>
      <c r="B1063" s="53">
        <v>10.382</v>
      </c>
      <c r="C1063" s="53">
        <v>2.508</v>
      </c>
      <c r="D1063" s="53">
        <v>2.0659999999999998</v>
      </c>
      <c r="E1063" s="53">
        <v>5.8079999999999998</v>
      </c>
    </row>
    <row r="1064" spans="1:5" x14ac:dyDescent="0.35">
      <c r="A1064" s="52">
        <v>106.2</v>
      </c>
      <c r="B1064" s="53">
        <v>10.388999999999999</v>
      </c>
      <c r="C1064" s="53">
        <v>2.5099999999999998</v>
      </c>
      <c r="D1064" s="53">
        <v>2.0680000000000001</v>
      </c>
      <c r="E1064" s="53">
        <v>5.8120000000000003</v>
      </c>
    </row>
    <row r="1065" spans="1:5" x14ac:dyDescent="0.35">
      <c r="A1065" s="52">
        <v>106.3</v>
      </c>
      <c r="B1065" s="53">
        <v>10.397</v>
      </c>
      <c r="C1065" s="53">
        <v>2.512</v>
      </c>
      <c r="D1065" s="53">
        <v>2.069</v>
      </c>
      <c r="E1065" s="53">
        <v>5.8159999999999998</v>
      </c>
    </row>
    <row r="1066" spans="1:5" x14ac:dyDescent="0.35">
      <c r="A1066" s="52">
        <v>106.4</v>
      </c>
      <c r="B1066" s="53">
        <v>10.404</v>
      </c>
      <c r="C1066" s="53">
        <v>2.5129999999999999</v>
      </c>
      <c r="D1066" s="53">
        <v>2.0710000000000002</v>
      </c>
      <c r="E1066" s="53">
        <v>5.82</v>
      </c>
    </row>
    <row r="1067" spans="1:5" x14ac:dyDescent="0.35">
      <c r="A1067" s="52">
        <v>106.5</v>
      </c>
      <c r="B1067" s="53">
        <v>10.411</v>
      </c>
      <c r="C1067" s="53">
        <v>2.5150000000000001</v>
      </c>
      <c r="D1067" s="53">
        <v>2.0720000000000001</v>
      </c>
      <c r="E1067" s="53">
        <v>5.8239999999999998</v>
      </c>
    </row>
    <row r="1068" spans="1:5" x14ac:dyDescent="0.35">
      <c r="A1068" s="52">
        <v>106.6</v>
      </c>
      <c r="B1068" s="53">
        <v>10.417999999999999</v>
      </c>
      <c r="C1068" s="53">
        <v>2.5169999999999999</v>
      </c>
      <c r="D1068" s="53">
        <v>2.073</v>
      </c>
      <c r="E1068" s="53">
        <v>5.8280000000000003</v>
      </c>
    </row>
    <row r="1069" spans="1:5" x14ac:dyDescent="0.35">
      <c r="A1069" s="52">
        <v>106.7</v>
      </c>
      <c r="B1069" s="53">
        <v>10.425000000000001</v>
      </c>
      <c r="C1069" s="53">
        <v>2.5190000000000001</v>
      </c>
      <c r="D1069" s="53">
        <v>2.0750000000000002</v>
      </c>
      <c r="E1069" s="53">
        <v>5.8319999999999999</v>
      </c>
    </row>
    <row r="1070" spans="1:5" x14ac:dyDescent="0.35">
      <c r="A1070" s="52">
        <v>106.8</v>
      </c>
      <c r="B1070" s="53">
        <v>10.432</v>
      </c>
      <c r="C1070" s="53">
        <v>2.52</v>
      </c>
      <c r="D1070" s="53">
        <v>2.0760000000000001</v>
      </c>
      <c r="E1070" s="53">
        <v>5.8360000000000003</v>
      </c>
    </row>
    <row r="1071" spans="1:5" x14ac:dyDescent="0.35">
      <c r="A1071" s="52">
        <v>106.9</v>
      </c>
      <c r="B1071" s="53">
        <v>10.439</v>
      </c>
      <c r="C1071" s="53">
        <v>2.5219999999999998</v>
      </c>
      <c r="D1071" s="53">
        <v>2.0779999999999998</v>
      </c>
      <c r="E1071" s="53">
        <v>5.8390000000000004</v>
      </c>
    </row>
    <row r="1072" spans="1:5" x14ac:dyDescent="0.35">
      <c r="A1072" s="52">
        <v>107</v>
      </c>
      <c r="B1072" s="53">
        <v>10.446</v>
      </c>
      <c r="C1072" s="53">
        <v>2.524</v>
      </c>
      <c r="D1072" s="53">
        <v>2.0790000000000002</v>
      </c>
      <c r="E1072" s="53">
        <v>5.843</v>
      </c>
    </row>
    <row r="1073" spans="1:5" x14ac:dyDescent="0.35">
      <c r="A1073" s="52">
        <v>107.1</v>
      </c>
      <c r="B1073" s="53">
        <v>10.452999999999999</v>
      </c>
      <c r="C1073" s="53">
        <v>2.5249999999999999</v>
      </c>
      <c r="D1073" s="53">
        <v>2.081</v>
      </c>
      <c r="E1073" s="53">
        <v>5.8470000000000004</v>
      </c>
    </row>
    <row r="1074" spans="1:5" x14ac:dyDescent="0.35">
      <c r="A1074" s="52">
        <v>107.2</v>
      </c>
      <c r="B1074" s="53">
        <v>10.46</v>
      </c>
      <c r="C1074" s="53">
        <v>2.5270000000000001</v>
      </c>
      <c r="D1074" s="53">
        <v>2.0819999999999999</v>
      </c>
      <c r="E1074" s="53">
        <v>5.851</v>
      </c>
    </row>
    <row r="1075" spans="1:5" x14ac:dyDescent="0.35">
      <c r="A1075" s="52">
        <v>107.3</v>
      </c>
      <c r="B1075" s="53">
        <v>10.467000000000001</v>
      </c>
      <c r="C1075" s="53">
        <v>2.5289999999999999</v>
      </c>
      <c r="D1075" s="53">
        <v>2.0840000000000001</v>
      </c>
      <c r="E1075" s="53">
        <v>5.8550000000000004</v>
      </c>
    </row>
    <row r="1076" spans="1:5" x14ac:dyDescent="0.35">
      <c r="A1076" s="52">
        <v>107.4</v>
      </c>
      <c r="B1076" s="53">
        <v>10.474</v>
      </c>
      <c r="C1076" s="53">
        <v>2.5299999999999998</v>
      </c>
      <c r="D1076" s="53">
        <v>2.085</v>
      </c>
      <c r="E1076" s="53">
        <v>5.859</v>
      </c>
    </row>
    <row r="1077" spans="1:5" x14ac:dyDescent="0.35">
      <c r="A1077" s="52">
        <v>107.5</v>
      </c>
      <c r="B1077" s="53">
        <v>10.481</v>
      </c>
      <c r="C1077" s="53">
        <v>2.532</v>
      </c>
      <c r="D1077" s="53">
        <v>2.0870000000000002</v>
      </c>
      <c r="E1077" s="53">
        <v>5.8630000000000004</v>
      </c>
    </row>
    <row r="1078" spans="1:5" x14ac:dyDescent="0.35">
      <c r="A1078" s="52">
        <v>107.6</v>
      </c>
      <c r="B1078" s="53">
        <v>10.488</v>
      </c>
      <c r="C1078" s="53">
        <v>2.5339999999999998</v>
      </c>
      <c r="D1078" s="53">
        <v>2.0880000000000001</v>
      </c>
      <c r="E1078" s="53">
        <v>5.867</v>
      </c>
    </row>
    <row r="1079" spans="1:5" x14ac:dyDescent="0.35">
      <c r="A1079" s="52">
        <v>107.7</v>
      </c>
      <c r="B1079" s="53">
        <v>10.494999999999999</v>
      </c>
      <c r="C1079" s="53">
        <v>2.5350000000000001</v>
      </c>
      <c r="D1079" s="53">
        <v>2.09</v>
      </c>
      <c r="E1079" s="53">
        <v>5.87</v>
      </c>
    </row>
    <row r="1080" spans="1:5" x14ac:dyDescent="0.35">
      <c r="A1080" s="52">
        <v>107.8</v>
      </c>
      <c r="B1080" s="53">
        <v>10.502000000000001</v>
      </c>
      <c r="C1080" s="53">
        <v>2.5369999999999999</v>
      </c>
      <c r="D1080" s="53">
        <v>2.0910000000000002</v>
      </c>
      <c r="E1080" s="53">
        <v>5.8739999999999997</v>
      </c>
    </row>
    <row r="1081" spans="1:5" x14ac:dyDescent="0.35">
      <c r="A1081" s="52">
        <v>107.9</v>
      </c>
      <c r="B1081" s="53">
        <v>10.509</v>
      </c>
      <c r="C1081" s="53">
        <v>2.5390000000000001</v>
      </c>
      <c r="D1081" s="53">
        <v>2.0920000000000001</v>
      </c>
      <c r="E1081" s="53">
        <v>5.8780000000000001</v>
      </c>
    </row>
    <row r="1082" spans="1:5" x14ac:dyDescent="0.35">
      <c r="A1082" s="52">
        <v>108</v>
      </c>
      <c r="B1082" s="53">
        <v>10.516</v>
      </c>
      <c r="C1082" s="53">
        <v>2.54</v>
      </c>
      <c r="D1082" s="53">
        <v>2.0939999999999999</v>
      </c>
      <c r="E1082" s="53">
        <v>5.8819999999999997</v>
      </c>
    </row>
    <row r="1083" spans="1:5" x14ac:dyDescent="0.35">
      <c r="A1083" s="52">
        <v>108.1</v>
      </c>
      <c r="B1083" s="53">
        <v>10.523</v>
      </c>
      <c r="C1083" s="53">
        <v>2.5419999999999998</v>
      </c>
      <c r="D1083" s="53">
        <v>2.0950000000000002</v>
      </c>
      <c r="E1083" s="53">
        <v>5.8860000000000001</v>
      </c>
    </row>
    <row r="1084" spans="1:5" x14ac:dyDescent="0.35">
      <c r="A1084" s="52">
        <v>108.2</v>
      </c>
      <c r="B1084" s="53">
        <v>10.529</v>
      </c>
      <c r="C1084" s="53">
        <v>2.5430000000000001</v>
      </c>
      <c r="D1084" s="53">
        <v>2.097</v>
      </c>
      <c r="E1084" s="53">
        <v>5.8890000000000002</v>
      </c>
    </row>
    <row r="1085" spans="1:5" x14ac:dyDescent="0.35">
      <c r="A1085" s="52">
        <v>108.3</v>
      </c>
      <c r="B1085" s="53">
        <v>10.536</v>
      </c>
      <c r="C1085" s="53">
        <v>2.5449999999999999</v>
      </c>
      <c r="D1085" s="53">
        <v>2.0979999999999999</v>
      </c>
      <c r="E1085" s="53">
        <v>5.8929999999999998</v>
      </c>
    </row>
    <row r="1086" spans="1:5" x14ac:dyDescent="0.35">
      <c r="A1086" s="52">
        <v>108.4</v>
      </c>
      <c r="B1086" s="53">
        <v>10.542999999999999</v>
      </c>
      <c r="C1086" s="53">
        <v>2.5470000000000002</v>
      </c>
      <c r="D1086" s="53">
        <v>2.0990000000000002</v>
      </c>
      <c r="E1086" s="53">
        <v>5.8970000000000002</v>
      </c>
    </row>
    <row r="1087" spans="1:5" x14ac:dyDescent="0.35">
      <c r="A1087" s="52">
        <v>108.5</v>
      </c>
      <c r="B1087" s="53">
        <v>10.55</v>
      </c>
      <c r="C1087" s="53">
        <v>2.548</v>
      </c>
      <c r="D1087" s="53">
        <v>2.101</v>
      </c>
      <c r="E1087" s="53">
        <v>5.9009999999999998</v>
      </c>
    </row>
    <row r="1088" spans="1:5" x14ac:dyDescent="0.35">
      <c r="A1088" s="52">
        <v>108.6</v>
      </c>
      <c r="B1088" s="53">
        <v>10.555999999999999</v>
      </c>
      <c r="C1088" s="53">
        <v>2.5499999999999998</v>
      </c>
      <c r="D1088" s="53">
        <v>2.1019999999999999</v>
      </c>
      <c r="E1088" s="53">
        <v>5.9039999999999999</v>
      </c>
    </row>
    <row r="1089" spans="1:5" x14ac:dyDescent="0.35">
      <c r="A1089" s="52">
        <v>108.7</v>
      </c>
      <c r="B1089" s="53">
        <v>10.563000000000001</v>
      </c>
      <c r="C1089" s="53">
        <v>2.552</v>
      </c>
      <c r="D1089" s="53">
        <v>2.1040000000000001</v>
      </c>
      <c r="E1089" s="53">
        <v>5.9080000000000004</v>
      </c>
    </row>
    <row r="1090" spans="1:5" x14ac:dyDescent="0.35">
      <c r="A1090" s="52">
        <v>108.8</v>
      </c>
      <c r="B1090" s="53">
        <v>10.57</v>
      </c>
      <c r="C1090" s="53">
        <v>2.5529999999999999</v>
      </c>
      <c r="D1090" s="53">
        <v>2.105</v>
      </c>
      <c r="E1090" s="53">
        <v>5.9119999999999999</v>
      </c>
    </row>
    <row r="1091" spans="1:5" x14ac:dyDescent="0.35">
      <c r="A1091" s="52">
        <v>108.9</v>
      </c>
      <c r="B1091" s="53">
        <v>10.577</v>
      </c>
      <c r="C1091" s="53">
        <v>2.5550000000000002</v>
      </c>
      <c r="D1091" s="53">
        <v>2.1059999999999999</v>
      </c>
      <c r="E1091" s="53">
        <v>5.915</v>
      </c>
    </row>
    <row r="1092" spans="1:5" x14ac:dyDescent="0.35">
      <c r="A1092" s="52">
        <v>109</v>
      </c>
      <c r="B1092" s="53">
        <v>10.583</v>
      </c>
      <c r="C1092" s="53">
        <v>2.556</v>
      </c>
      <c r="D1092" s="53">
        <v>2.1080000000000001</v>
      </c>
      <c r="E1092" s="53">
        <v>5.9189999999999996</v>
      </c>
    </row>
    <row r="1093" spans="1:5" x14ac:dyDescent="0.35">
      <c r="A1093" s="52">
        <v>109.1</v>
      </c>
      <c r="B1093" s="53">
        <v>10.59</v>
      </c>
      <c r="C1093" s="53">
        <v>2.5579999999999998</v>
      </c>
      <c r="D1093" s="53">
        <v>2.109</v>
      </c>
      <c r="E1093" s="53">
        <v>5.923</v>
      </c>
    </row>
    <row r="1094" spans="1:5" x14ac:dyDescent="0.35">
      <c r="A1094" s="52">
        <v>109.2</v>
      </c>
      <c r="B1094" s="53">
        <v>10.597</v>
      </c>
      <c r="C1094" s="53">
        <v>2.5590000000000002</v>
      </c>
      <c r="D1094" s="53">
        <v>2.1110000000000002</v>
      </c>
      <c r="E1094" s="53">
        <v>5.9260000000000002</v>
      </c>
    </row>
    <row r="1095" spans="1:5" x14ac:dyDescent="0.35">
      <c r="A1095" s="52">
        <v>109.3</v>
      </c>
      <c r="B1095" s="53">
        <v>10.603</v>
      </c>
      <c r="C1095" s="53">
        <v>2.5609999999999999</v>
      </c>
      <c r="D1095" s="53">
        <v>2.1120000000000001</v>
      </c>
      <c r="E1095" s="53">
        <v>5.93</v>
      </c>
    </row>
    <row r="1096" spans="1:5" x14ac:dyDescent="0.35">
      <c r="A1096" s="52">
        <v>109.4</v>
      </c>
      <c r="B1096" s="53">
        <v>10.61</v>
      </c>
      <c r="C1096" s="53">
        <v>2.5630000000000002</v>
      </c>
      <c r="D1096" s="53">
        <v>2.113</v>
      </c>
      <c r="E1096" s="53">
        <v>5.9340000000000002</v>
      </c>
    </row>
    <row r="1097" spans="1:5" x14ac:dyDescent="0.35">
      <c r="A1097" s="52">
        <v>109.5</v>
      </c>
      <c r="B1097" s="53">
        <v>10.616</v>
      </c>
      <c r="C1097" s="53">
        <v>2.5640000000000001</v>
      </c>
      <c r="D1097" s="53">
        <v>2.1150000000000002</v>
      </c>
      <c r="E1097" s="53">
        <v>5.9370000000000003</v>
      </c>
    </row>
    <row r="1098" spans="1:5" x14ac:dyDescent="0.35">
      <c r="A1098" s="52">
        <v>109.6</v>
      </c>
      <c r="B1098" s="53">
        <v>10.622999999999999</v>
      </c>
      <c r="C1098" s="53">
        <v>2.5659999999999998</v>
      </c>
      <c r="D1098" s="53">
        <v>2.1160000000000001</v>
      </c>
      <c r="E1098" s="53">
        <v>5.9409999999999998</v>
      </c>
    </row>
    <row r="1099" spans="1:5" x14ac:dyDescent="0.35">
      <c r="A1099" s="52">
        <v>109.7</v>
      </c>
      <c r="B1099" s="53">
        <v>10.629</v>
      </c>
      <c r="C1099" s="53">
        <v>2.5670000000000002</v>
      </c>
      <c r="D1099" s="53">
        <v>2.1179999999999999</v>
      </c>
      <c r="E1099" s="53">
        <v>5.9450000000000003</v>
      </c>
    </row>
    <row r="1100" spans="1:5" x14ac:dyDescent="0.35">
      <c r="A1100" s="52">
        <v>109.8</v>
      </c>
      <c r="B1100" s="53">
        <v>10.635999999999999</v>
      </c>
      <c r="C1100" s="53">
        <v>2.569</v>
      </c>
      <c r="D1100" s="53">
        <v>2.1190000000000002</v>
      </c>
      <c r="E1100" s="53">
        <v>5.9480000000000004</v>
      </c>
    </row>
    <row r="1101" spans="1:5" x14ac:dyDescent="0.35">
      <c r="A1101" s="52">
        <v>109.9</v>
      </c>
      <c r="B1101" s="53">
        <v>10.641999999999999</v>
      </c>
      <c r="C1101" s="53">
        <v>2.57</v>
      </c>
      <c r="D1101" s="53">
        <v>2.12</v>
      </c>
      <c r="E1101" s="53">
        <v>5.952</v>
      </c>
    </row>
    <row r="1102" spans="1:5" x14ac:dyDescent="0.35">
      <c r="A1102" s="52">
        <v>110</v>
      </c>
      <c r="B1102" s="53">
        <v>10.648999999999999</v>
      </c>
      <c r="C1102" s="53">
        <v>2.5720000000000001</v>
      </c>
      <c r="D1102" s="53">
        <v>2.1219999999999999</v>
      </c>
      <c r="E1102" s="53">
        <v>5.9550000000000001</v>
      </c>
    </row>
    <row r="1103" spans="1:5" x14ac:dyDescent="0.35">
      <c r="A1103" s="52">
        <v>110.1</v>
      </c>
      <c r="B1103" s="53">
        <v>10.654999999999999</v>
      </c>
      <c r="C1103" s="53">
        <v>2.5739999999999998</v>
      </c>
      <c r="D1103" s="53">
        <v>2.1230000000000002</v>
      </c>
      <c r="E1103" s="53">
        <v>5.9589999999999996</v>
      </c>
    </row>
    <row r="1104" spans="1:5" x14ac:dyDescent="0.35">
      <c r="A1104" s="52">
        <v>110.2</v>
      </c>
      <c r="B1104" s="53">
        <v>10.662000000000001</v>
      </c>
      <c r="C1104" s="53">
        <v>2.5750000000000002</v>
      </c>
      <c r="D1104" s="53">
        <v>2.1240000000000001</v>
      </c>
      <c r="E1104" s="53">
        <v>5.9619999999999997</v>
      </c>
    </row>
    <row r="1105" spans="1:5" x14ac:dyDescent="0.35">
      <c r="A1105" s="52">
        <v>110.3</v>
      </c>
      <c r="B1105" s="53">
        <v>10.667999999999999</v>
      </c>
      <c r="C1105" s="53">
        <v>2.577</v>
      </c>
      <c r="D1105" s="53">
        <v>2.1259999999999999</v>
      </c>
      <c r="E1105" s="53">
        <v>5.9660000000000002</v>
      </c>
    </row>
    <row r="1106" spans="1:5" x14ac:dyDescent="0.35">
      <c r="A1106" s="52">
        <v>110.4</v>
      </c>
      <c r="B1106" s="53">
        <v>10.675000000000001</v>
      </c>
      <c r="C1106" s="53">
        <v>2.5779999999999998</v>
      </c>
      <c r="D1106" s="53">
        <v>2.1269999999999998</v>
      </c>
      <c r="E1106" s="53">
        <v>5.97</v>
      </c>
    </row>
    <row r="1107" spans="1:5" x14ac:dyDescent="0.35">
      <c r="A1107" s="52">
        <v>110.5</v>
      </c>
      <c r="B1107" s="53">
        <v>10.680999999999999</v>
      </c>
      <c r="C1107" s="53">
        <v>2.58</v>
      </c>
      <c r="D1107" s="53">
        <v>2.1280000000000001</v>
      </c>
      <c r="E1107" s="53">
        <v>5.9729999999999999</v>
      </c>
    </row>
    <row r="1108" spans="1:5" x14ac:dyDescent="0.35">
      <c r="A1108" s="52">
        <v>110.6</v>
      </c>
      <c r="B1108" s="53">
        <v>10.686999999999999</v>
      </c>
      <c r="C1108" s="53">
        <v>2.581</v>
      </c>
      <c r="D1108" s="53">
        <v>2.13</v>
      </c>
      <c r="E1108" s="53">
        <v>5.9770000000000003</v>
      </c>
    </row>
    <row r="1109" spans="1:5" x14ac:dyDescent="0.35">
      <c r="A1109" s="52">
        <v>110.7</v>
      </c>
      <c r="B1109" s="53">
        <v>10.694000000000001</v>
      </c>
      <c r="C1109" s="53">
        <v>2.5830000000000002</v>
      </c>
      <c r="D1109" s="53">
        <v>2.1309999999999998</v>
      </c>
      <c r="E1109" s="53">
        <v>5.98</v>
      </c>
    </row>
    <row r="1110" spans="1:5" x14ac:dyDescent="0.35">
      <c r="A1110" s="52">
        <v>110.8</v>
      </c>
      <c r="B1110" s="53">
        <v>10.7</v>
      </c>
      <c r="C1110" s="53">
        <v>2.5840000000000001</v>
      </c>
      <c r="D1110" s="53">
        <v>2.1320000000000001</v>
      </c>
      <c r="E1110" s="53">
        <v>5.984</v>
      </c>
    </row>
    <row r="1111" spans="1:5" x14ac:dyDescent="0.35">
      <c r="A1111" s="52">
        <v>110.9</v>
      </c>
      <c r="B1111" s="53">
        <v>10.706</v>
      </c>
      <c r="C1111" s="53">
        <v>2.5859999999999999</v>
      </c>
      <c r="D1111" s="53">
        <v>2.1339999999999999</v>
      </c>
      <c r="E1111" s="53">
        <v>5.9870000000000001</v>
      </c>
    </row>
    <row r="1112" spans="1:5" x14ac:dyDescent="0.35">
      <c r="A1112" s="52">
        <v>111</v>
      </c>
      <c r="B1112" s="53">
        <v>10.712999999999999</v>
      </c>
      <c r="C1112" s="53">
        <v>2.5870000000000002</v>
      </c>
      <c r="D1112" s="53">
        <v>2.1349999999999998</v>
      </c>
      <c r="E1112" s="53">
        <v>5.9909999999999997</v>
      </c>
    </row>
    <row r="1113" spans="1:5" x14ac:dyDescent="0.35">
      <c r="A1113" s="52">
        <v>111.1</v>
      </c>
      <c r="B1113" s="53">
        <v>10.718999999999999</v>
      </c>
      <c r="C1113" s="53">
        <v>2.589</v>
      </c>
      <c r="D1113" s="53">
        <v>2.1360000000000001</v>
      </c>
      <c r="E1113" s="53">
        <v>5.9939999999999998</v>
      </c>
    </row>
    <row r="1114" spans="1:5" x14ac:dyDescent="0.35">
      <c r="A1114" s="52">
        <v>111.2</v>
      </c>
      <c r="B1114" s="53">
        <v>10.725</v>
      </c>
      <c r="C1114" s="53">
        <v>2.59</v>
      </c>
      <c r="D1114" s="53">
        <v>2.1379999999999999</v>
      </c>
      <c r="E1114" s="53">
        <v>5.9980000000000002</v>
      </c>
    </row>
    <row r="1115" spans="1:5" x14ac:dyDescent="0.35">
      <c r="A1115" s="52">
        <v>111.3</v>
      </c>
      <c r="B1115" s="53">
        <v>10.731999999999999</v>
      </c>
      <c r="C1115" s="53">
        <v>2.5920000000000001</v>
      </c>
      <c r="D1115" s="53">
        <v>2.1389999999999998</v>
      </c>
      <c r="E1115" s="53">
        <v>6.0010000000000003</v>
      </c>
    </row>
    <row r="1116" spans="1:5" x14ac:dyDescent="0.35">
      <c r="A1116" s="52">
        <v>111.4</v>
      </c>
      <c r="B1116" s="53">
        <v>10.738</v>
      </c>
      <c r="C1116" s="53">
        <v>2.593</v>
      </c>
      <c r="D1116" s="53">
        <v>2.14</v>
      </c>
      <c r="E1116" s="53">
        <v>6.0039999999999996</v>
      </c>
    </row>
    <row r="1117" spans="1:5" x14ac:dyDescent="0.35">
      <c r="A1117" s="52">
        <v>111.5</v>
      </c>
      <c r="B1117" s="53">
        <v>10.744</v>
      </c>
      <c r="C1117" s="53">
        <v>2.5950000000000002</v>
      </c>
      <c r="D1117" s="53">
        <v>2.1419999999999999</v>
      </c>
      <c r="E1117" s="53">
        <v>6.008</v>
      </c>
    </row>
    <row r="1118" spans="1:5" x14ac:dyDescent="0.35">
      <c r="A1118" s="52">
        <v>111.6</v>
      </c>
      <c r="B1118" s="53">
        <v>10.75</v>
      </c>
      <c r="C1118" s="53">
        <v>2.5960000000000001</v>
      </c>
      <c r="D1118" s="53">
        <v>2.1429999999999998</v>
      </c>
      <c r="E1118" s="53">
        <v>6.0110000000000001</v>
      </c>
    </row>
    <row r="1119" spans="1:5" x14ac:dyDescent="0.35">
      <c r="A1119" s="52">
        <v>111.7</v>
      </c>
      <c r="B1119" s="53">
        <v>10.756</v>
      </c>
      <c r="C1119" s="53">
        <v>2.5979999999999999</v>
      </c>
      <c r="D1119" s="53">
        <v>2.1440000000000001</v>
      </c>
      <c r="E1119" s="53">
        <v>6.0149999999999997</v>
      </c>
    </row>
    <row r="1120" spans="1:5" x14ac:dyDescent="0.35">
      <c r="A1120" s="52">
        <v>111.8</v>
      </c>
      <c r="B1120" s="53">
        <v>10.763</v>
      </c>
      <c r="C1120" s="53">
        <v>2.5990000000000002</v>
      </c>
      <c r="D1120" s="53">
        <v>2.145</v>
      </c>
      <c r="E1120" s="53">
        <v>6.0179999999999998</v>
      </c>
    </row>
    <row r="1121" spans="1:5" x14ac:dyDescent="0.35">
      <c r="A1121" s="52">
        <v>111.9</v>
      </c>
      <c r="B1121" s="53">
        <v>10.769</v>
      </c>
      <c r="C1121" s="53">
        <v>2.601</v>
      </c>
      <c r="D1121" s="53">
        <v>2.1469999999999998</v>
      </c>
      <c r="E1121" s="53">
        <v>6.0209999999999999</v>
      </c>
    </row>
    <row r="1122" spans="1:5" x14ac:dyDescent="0.35">
      <c r="A1122" s="52">
        <v>112</v>
      </c>
      <c r="B1122" s="53">
        <v>10.775</v>
      </c>
      <c r="C1122" s="53">
        <v>2.6019999999999999</v>
      </c>
      <c r="D1122" s="53">
        <v>2.1480000000000001</v>
      </c>
      <c r="E1122" s="53">
        <v>6.0250000000000004</v>
      </c>
    </row>
    <row r="1123" spans="1:5" x14ac:dyDescent="0.35">
      <c r="A1123" s="52">
        <v>112.1</v>
      </c>
      <c r="B1123" s="53">
        <v>10.781000000000001</v>
      </c>
      <c r="C1123" s="53">
        <v>2.6030000000000002</v>
      </c>
      <c r="D1123" s="53">
        <v>2.149</v>
      </c>
      <c r="E1123" s="53">
        <v>6.0279999999999996</v>
      </c>
    </row>
    <row r="1124" spans="1:5" x14ac:dyDescent="0.35">
      <c r="A1124" s="52">
        <v>112.2</v>
      </c>
      <c r="B1124" s="53">
        <v>10.787000000000001</v>
      </c>
      <c r="C1124" s="53">
        <v>2.605</v>
      </c>
      <c r="D1124" s="53">
        <v>2.1509999999999998</v>
      </c>
      <c r="E1124" s="53">
        <v>6.032</v>
      </c>
    </row>
    <row r="1125" spans="1:5" x14ac:dyDescent="0.35">
      <c r="A1125" s="52">
        <v>112.3</v>
      </c>
      <c r="B1125" s="53">
        <v>10.792999999999999</v>
      </c>
      <c r="C1125" s="53">
        <v>2.6059999999999999</v>
      </c>
      <c r="D1125" s="53">
        <v>2.1520000000000001</v>
      </c>
      <c r="E1125" s="53">
        <v>6.0350000000000001</v>
      </c>
    </row>
    <row r="1126" spans="1:5" x14ac:dyDescent="0.35">
      <c r="A1126" s="52">
        <v>112.4</v>
      </c>
      <c r="B1126" s="53">
        <v>10.798999999999999</v>
      </c>
      <c r="C1126" s="53">
        <v>2.6080000000000001</v>
      </c>
      <c r="D1126" s="53">
        <v>2.153</v>
      </c>
      <c r="E1126" s="53">
        <v>6.0380000000000003</v>
      </c>
    </row>
    <row r="1127" spans="1:5" x14ac:dyDescent="0.35">
      <c r="A1127" s="52">
        <v>112.5</v>
      </c>
      <c r="B1127" s="53">
        <v>10.805</v>
      </c>
      <c r="C1127" s="53">
        <v>2.609</v>
      </c>
      <c r="D1127" s="53">
        <v>2.1539999999999999</v>
      </c>
      <c r="E1127" s="53">
        <v>6.0419999999999998</v>
      </c>
    </row>
    <row r="1128" spans="1:5" x14ac:dyDescent="0.35">
      <c r="A1128" s="52">
        <v>112.6</v>
      </c>
      <c r="B1128" s="53">
        <v>10.811</v>
      </c>
      <c r="C1128" s="53">
        <v>2.6110000000000002</v>
      </c>
      <c r="D1128" s="53">
        <v>2.1560000000000001</v>
      </c>
      <c r="E1128" s="53">
        <v>6.0449999999999999</v>
      </c>
    </row>
    <row r="1129" spans="1:5" x14ac:dyDescent="0.35">
      <c r="A1129" s="52">
        <v>112.7</v>
      </c>
      <c r="B1129" s="53">
        <v>10.817</v>
      </c>
      <c r="C1129" s="53">
        <v>2.6120000000000001</v>
      </c>
      <c r="D1129" s="53">
        <v>2.157</v>
      </c>
      <c r="E1129" s="53">
        <v>6.048</v>
      </c>
    </row>
    <row r="1130" spans="1:5" x14ac:dyDescent="0.35">
      <c r="A1130" s="52">
        <v>112.8</v>
      </c>
      <c r="B1130" s="53">
        <v>10.823</v>
      </c>
      <c r="C1130" s="53">
        <v>2.6139999999999999</v>
      </c>
      <c r="D1130" s="53">
        <v>2.1579999999999999</v>
      </c>
      <c r="E1130" s="53">
        <v>6.0510000000000002</v>
      </c>
    </row>
    <row r="1131" spans="1:5" x14ac:dyDescent="0.35">
      <c r="A1131" s="52">
        <v>112.9</v>
      </c>
      <c r="B1131" s="53">
        <v>10.829000000000001</v>
      </c>
      <c r="C1131" s="53">
        <v>2.6150000000000002</v>
      </c>
      <c r="D1131" s="53">
        <v>2.1589999999999998</v>
      </c>
      <c r="E1131" s="53">
        <v>6.0549999999999997</v>
      </c>
    </row>
    <row r="1132" spans="1:5" x14ac:dyDescent="0.35">
      <c r="A1132" s="52">
        <v>113</v>
      </c>
      <c r="B1132" s="53">
        <v>10.835000000000001</v>
      </c>
      <c r="C1132" s="53">
        <v>2.6160000000000001</v>
      </c>
      <c r="D1132" s="53">
        <v>2.161</v>
      </c>
      <c r="E1132" s="53">
        <v>6.0579999999999998</v>
      </c>
    </row>
    <row r="1133" spans="1:5" x14ac:dyDescent="0.35">
      <c r="A1133" s="52">
        <v>113.1</v>
      </c>
      <c r="B1133" s="53">
        <v>10.840999999999999</v>
      </c>
      <c r="C1133" s="53">
        <v>2.6179999999999999</v>
      </c>
      <c r="D1133" s="53">
        <v>2.1619999999999999</v>
      </c>
      <c r="E1133" s="53">
        <v>6.0609999999999999</v>
      </c>
    </row>
    <row r="1134" spans="1:5" x14ac:dyDescent="0.35">
      <c r="A1134" s="52">
        <v>113.2</v>
      </c>
      <c r="B1134" s="53">
        <v>10.847</v>
      </c>
      <c r="C1134" s="53">
        <v>2.6190000000000002</v>
      </c>
      <c r="D1134" s="53">
        <v>2.1629999999999998</v>
      </c>
      <c r="E1134" s="53">
        <v>6.0650000000000004</v>
      </c>
    </row>
    <row r="1135" spans="1:5" x14ac:dyDescent="0.35">
      <c r="A1135" s="52">
        <v>113.3</v>
      </c>
      <c r="B1135" s="53">
        <v>10.853</v>
      </c>
      <c r="C1135" s="53">
        <v>2.621</v>
      </c>
      <c r="D1135" s="53">
        <v>2.1640000000000001</v>
      </c>
      <c r="E1135" s="53">
        <v>6.0679999999999996</v>
      </c>
    </row>
    <row r="1136" spans="1:5" x14ac:dyDescent="0.35">
      <c r="A1136" s="52">
        <v>113.4</v>
      </c>
      <c r="B1136" s="53">
        <v>10.859</v>
      </c>
      <c r="C1136" s="53">
        <v>2.6219999999999999</v>
      </c>
      <c r="D1136" s="53">
        <v>2.1659999999999999</v>
      </c>
      <c r="E1136" s="53">
        <v>6.0709999999999997</v>
      </c>
    </row>
    <row r="1137" spans="1:5" x14ac:dyDescent="0.35">
      <c r="A1137" s="52">
        <v>113.5</v>
      </c>
      <c r="B1137" s="53">
        <v>10.864000000000001</v>
      </c>
      <c r="C1137" s="53">
        <v>2.6230000000000002</v>
      </c>
      <c r="D1137" s="53">
        <v>2.1669999999999998</v>
      </c>
      <c r="E1137" s="53">
        <v>6.0739999999999998</v>
      </c>
    </row>
    <row r="1138" spans="1:5" x14ac:dyDescent="0.35">
      <c r="A1138" s="52">
        <v>113.6</v>
      </c>
      <c r="B1138" s="53">
        <v>10.87</v>
      </c>
      <c r="C1138" s="53">
        <v>2.625</v>
      </c>
      <c r="D1138" s="53">
        <v>2.1680000000000001</v>
      </c>
      <c r="E1138" s="53">
        <v>6.077</v>
      </c>
    </row>
    <row r="1139" spans="1:5" x14ac:dyDescent="0.35">
      <c r="A1139" s="52">
        <v>113.7</v>
      </c>
      <c r="B1139" s="53">
        <v>10.875999999999999</v>
      </c>
      <c r="C1139" s="53">
        <v>2.6259999999999999</v>
      </c>
      <c r="D1139" s="53">
        <v>2.169</v>
      </c>
      <c r="E1139" s="53">
        <v>6.0810000000000004</v>
      </c>
    </row>
    <row r="1140" spans="1:5" x14ac:dyDescent="0.35">
      <c r="A1140" s="52">
        <v>113.8</v>
      </c>
      <c r="B1140" s="53">
        <v>10.882</v>
      </c>
      <c r="C1140" s="53">
        <v>2.6280000000000001</v>
      </c>
      <c r="D1140" s="53">
        <v>2.1709999999999998</v>
      </c>
      <c r="E1140" s="53">
        <v>6.0839999999999996</v>
      </c>
    </row>
    <row r="1141" spans="1:5" x14ac:dyDescent="0.35">
      <c r="A1141" s="52">
        <v>113.9</v>
      </c>
      <c r="B1141" s="53">
        <v>10.888</v>
      </c>
      <c r="C1141" s="53">
        <v>2.629</v>
      </c>
      <c r="D1141" s="53">
        <v>2.1720000000000002</v>
      </c>
      <c r="E1141" s="53">
        <v>6.0869999999999997</v>
      </c>
    </row>
    <row r="1142" spans="1:5" x14ac:dyDescent="0.35">
      <c r="A1142" s="52">
        <v>114</v>
      </c>
      <c r="B1142" s="53">
        <v>10.894</v>
      </c>
      <c r="C1142" s="53">
        <v>2.63</v>
      </c>
      <c r="D1142" s="53">
        <v>2.173</v>
      </c>
      <c r="E1142" s="53">
        <v>6.09</v>
      </c>
    </row>
    <row r="1143" spans="1:5" x14ac:dyDescent="0.35">
      <c r="A1143" s="52">
        <v>114.1</v>
      </c>
      <c r="B1143" s="53">
        <v>10.898999999999999</v>
      </c>
      <c r="C1143" s="53">
        <v>2.6320000000000001</v>
      </c>
      <c r="D1143" s="53">
        <v>2.1739999999999999</v>
      </c>
      <c r="E1143" s="53">
        <v>6.093</v>
      </c>
    </row>
    <row r="1144" spans="1:5" x14ac:dyDescent="0.35">
      <c r="A1144" s="52">
        <v>114.2</v>
      </c>
      <c r="B1144" s="53">
        <v>10.904999999999999</v>
      </c>
      <c r="C1144" s="53">
        <v>2.633</v>
      </c>
      <c r="D1144" s="53">
        <v>2.1749999999999998</v>
      </c>
      <c r="E1144" s="53">
        <v>6.0960000000000001</v>
      </c>
    </row>
    <row r="1145" spans="1:5" x14ac:dyDescent="0.35">
      <c r="A1145" s="52">
        <v>114.3</v>
      </c>
      <c r="B1145" s="53">
        <v>10.911</v>
      </c>
      <c r="C1145" s="53">
        <v>2.6339999999999999</v>
      </c>
      <c r="D1145" s="53">
        <v>2.177</v>
      </c>
      <c r="E1145" s="53">
        <v>6.1</v>
      </c>
    </row>
    <row r="1146" spans="1:5" x14ac:dyDescent="0.35">
      <c r="A1146" s="52">
        <v>114.4</v>
      </c>
      <c r="B1146" s="53">
        <v>10.916</v>
      </c>
      <c r="C1146" s="53">
        <v>2.6360000000000001</v>
      </c>
      <c r="D1146" s="53">
        <v>2.1779999999999999</v>
      </c>
      <c r="E1146" s="53">
        <v>6.1029999999999998</v>
      </c>
    </row>
    <row r="1147" spans="1:5" x14ac:dyDescent="0.35">
      <c r="A1147" s="52">
        <v>114.5</v>
      </c>
      <c r="B1147" s="53">
        <v>10.922000000000001</v>
      </c>
      <c r="C1147" s="53">
        <v>2.637</v>
      </c>
      <c r="D1147" s="53">
        <v>2.1789999999999998</v>
      </c>
      <c r="E1147" s="53">
        <v>6.1059999999999999</v>
      </c>
    </row>
    <row r="1148" spans="1:5" x14ac:dyDescent="0.35">
      <c r="A1148" s="52">
        <v>114.6</v>
      </c>
      <c r="B1148" s="53">
        <v>10.928000000000001</v>
      </c>
      <c r="C1148" s="53">
        <v>2.6389999999999998</v>
      </c>
      <c r="D1148" s="53">
        <v>2.1800000000000002</v>
      </c>
      <c r="E1148" s="53">
        <v>6.109</v>
      </c>
    </row>
    <row r="1149" spans="1:5" x14ac:dyDescent="0.35">
      <c r="A1149" s="52">
        <v>114.7</v>
      </c>
      <c r="B1149" s="53">
        <v>10.933</v>
      </c>
      <c r="C1149" s="53">
        <v>2.64</v>
      </c>
      <c r="D1149" s="53">
        <v>2.181</v>
      </c>
      <c r="E1149" s="53">
        <v>6.1120000000000001</v>
      </c>
    </row>
    <row r="1150" spans="1:5" x14ac:dyDescent="0.35">
      <c r="A1150" s="52">
        <v>114.8</v>
      </c>
      <c r="B1150" s="53">
        <v>10.939</v>
      </c>
      <c r="C1150" s="53">
        <v>2.641</v>
      </c>
      <c r="D1150" s="53">
        <v>2.1829999999999998</v>
      </c>
      <c r="E1150" s="53">
        <v>6.1150000000000002</v>
      </c>
    </row>
    <row r="1151" spans="1:5" x14ac:dyDescent="0.35">
      <c r="A1151" s="52">
        <v>114.9</v>
      </c>
      <c r="B1151" s="53">
        <v>10.945</v>
      </c>
      <c r="C1151" s="53">
        <v>2.6429999999999998</v>
      </c>
      <c r="D1151" s="53">
        <v>2.1840000000000002</v>
      </c>
      <c r="E1151" s="53">
        <v>6.1180000000000003</v>
      </c>
    </row>
    <row r="1152" spans="1:5" x14ac:dyDescent="0.35">
      <c r="A1152" s="52">
        <v>115</v>
      </c>
      <c r="B1152" s="53">
        <v>10.95</v>
      </c>
      <c r="C1152" s="53">
        <v>2.6440000000000001</v>
      </c>
      <c r="D1152" s="53">
        <v>2.1850000000000001</v>
      </c>
      <c r="E1152" s="53">
        <v>6.1210000000000004</v>
      </c>
    </row>
    <row r="1153" spans="1:5" x14ac:dyDescent="0.35">
      <c r="A1153" s="52">
        <v>115.1</v>
      </c>
      <c r="B1153" s="53">
        <v>10.956</v>
      </c>
      <c r="C1153" s="53">
        <v>2.645</v>
      </c>
      <c r="D1153" s="53">
        <v>2.1859999999999999</v>
      </c>
      <c r="E1153" s="53">
        <v>6.1239999999999997</v>
      </c>
    </row>
    <row r="1154" spans="1:5" x14ac:dyDescent="0.35">
      <c r="A1154" s="52">
        <v>115.2</v>
      </c>
      <c r="B1154" s="53">
        <v>10.961</v>
      </c>
      <c r="C1154" s="53">
        <v>2.6469999999999998</v>
      </c>
      <c r="D1154" s="53">
        <v>2.1869999999999998</v>
      </c>
      <c r="E1154" s="53">
        <v>6.1269999999999998</v>
      </c>
    </row>
    <row r="1155" spans="1:5" x14ac:dyDescent="0.35">
      <c r="A1155" s="52">
        <v>115.3</v>
      </c>
      <c r="B1155" s="53">
        <v>10.967000000000001</v>
      </c>
      <c r="C1155" s="53">
        <v>2.6480000000000001</v>
      </c>
      <c r="D1155" s="53">
        <v>2.1880000000000002</v>
      </c>
      <c r="E1155" s="53">
        <v>6.1310000000000002</v>
      </c>
    </row>
    <row r="1156" spans="1:5" x14ac:dyDescent="0.35">
      <c r="A1156" s="52">
        <v>115.4</v>
      </c>
      <c r="B1156" s="53">
        <v>10.972</v>
      </c>
      <c r="C1156" s="53">
        <v>2.649</v>
      </c>
      <c r="D1156" s="53">
        <v>2.19</v>
      </c>
      <c r="E1156" s="53">
        <v>6.1340000000000003</v>
      </c>
    </row>
    <row r="1157" spans="1:5" x14ac:dyDescent="0.35">
      <c r="A1157" s="52">
        <v>115.5</v>
      </c>
      <c r="B1157" s="53">
        <v>10.978</v>
      </c>
      <c r="C1157" s="53">
        <v>2.6509999999999998</v>
      </c>
      <c r="D1157" s="53">
        <v>2.1909999999999998</v>
      </c>
      <c r="E1157" s="53">
        <v>6.1369999999999996</v>
      </c>
    </row>
    <row r="1158" spans="1:5" x14ac:dyDescent="0.35">
      <c r="A1158" s="52">
        <v>115.6</v>
      </c>
      <c r="B1158" s="53">
        <v>10.983000000000001</v>
      </c>
      <c r="C1158" s="53">
        <v>2.6520000000000001</v>
      </c>
      <c r="D1158" s="53">
        <v>2.1920000000000002</v>
      </c>
      <c r="E1158" s="53">
        <v>6.14</v>
      </c>
    </row>
    <row r="1159" spans="1:5" x14ac:dyDescent="0.35">
      <c r="A1159" s="52">
        <v>115.7</v>
      </c>
      <c r="B1159" s="53">
        <v>10.989000000000001</v>
      </c>
      <c r="C1159" s="53">
        <v>2.653</v>
      </c>
      <c r="D1159" s="53">
        <v>2.1930000000000001</v>
      </c>
      <c r="E1159" s="53">
        <v>6.1429999999999998</v>
      </c>
    </row>
    <row r="1160" spans="1:5" x14ac:dyDescent="0.35">
      <c r="A1160" s="52">
        <v>115.8</v>
      </c>
      <c r="B1160" s="53">
        <v>10.994</v>
      </c>
      <c r="C1160" s="53">
        <v>2.6539999999999999</v>
      </c>
      <c r="D1160" s="53">
        <v>2.194</v>
      </c>
      <c r="E1160" s="53">
        <v>6.1459999999999999</v>
      </c>
    </row>
    <row r="1161" spans="1:5" x14ac:dyDescent="0.35">
      <c r="A1161" s="52">
        <v>115.9</v>
      </c>
      <c r="B1161" s="53">
        <v>11</v>
      </c>
      <c r="C1161" s="53">
        <v>2.6560000000000001</v>
      </c>
      <c r="D1161" s="53">
        <v>2.1949999999999998</v>
      </c>
      <c r="E1161" s="53">
        <v>6.149</v>
      </c>
    </row>
    <row r="1162" spans="1:5" x14ac:dyDescent="0.35">
      <c r="A1162" s="52">
        <v>116</v>
      </c>
      <c r="B1162" s="53">
        <v>11.005000000000001</v>
      </c>
      <c r="C1162" s="53">
        <v>2.657</v>
      </c>
      <c r="D1162" s="53">
        <v>2.1970000000000001</v>
      </c>
      <c r="E1162" s="53">
        <v>6.1520000000000001</v>
      </c>
    </row>
    <row r="1163" spans="1:5" x14ac:dyDescent="0.35">
      <c r="A1163" s="52">
        <v>116.1</v>
      </c>
      <c r="B1163" s="53">
        <v>11.010999999999999</v>
      </c>
      <c r="C1163" s="53">
        <v>2.6579999999999999</v>
      </c>
      <c r="D1163" s="53">
        <v>2.198</v>
      </c>
      <c r="E1163" s="53">
        <v>6.1550000000000002</v>
      </c>
    </row>
    <row r="1164" spans="1:5" x14ac:dyDescent="0.35">
      <c r="A1164" s="52">
        <v>116.2</v>
      </c>
      <c r="B1164" s="53">
        <v>11.016</v>
      </c>
      <c r="C1164" s="53">
        <v>2.66</v>
      </c>
      <c r="D1164" s="53">
        <v>2.1989999999999998</v>
      </c>
      <c r="E1164" s="53">
        <v>6.157</v>
      </c>
    </row>
    <row r="1165" spans="1:5" x14ac:dyDescent="0.35">
      <c r="A1165" s="52">
        <v>116.3</v>
      </c>
      <c r="B1165" s="53">
        <v>11.021000000000001</v>
      </c>
      <c r="C1165" s="53">
        <v>2.661</v>
      </c>
      <c r="D1165" s="53">
        <v>2.2000000000000002</v>
      </c>
      <c r="E1165" s="53">
        <v>6.16</v>
      </c>
    </row>
    <row r="1166" spans="1:5" x14ac:dyDescent="0.35">
      <c r="A1166" s="52">
        <v>116.4</v>
      </c>
      <c r="B1166" s="53">
        <v>11.026999999999999</v>
      </c>
      <c r="C1166" s="53">
        <v>2.6619999999999999</v>
      </c>
      <c r="D1166" s="53">
        <v>2.2010000000000001</v>
      </c>
      <c r="E1166" s="53">
        <v>6.1630000000000003</v>
      </c>
    </row>
    <row r="1167" spans="1:5" x14ac:dyDescent="0.35">
      <c r="A1167" s="52">
        <v>116.5</v>
      </c>
      <c r="B1167" s="53">
        <v>11.032</v>
      </c>
      <c r="C1167" s="53">
        <v>2.6629999999999998</v>
      </c>
      <c r="D1167" s="53">
        <v>2.202</v>
      </c>
      <c r="E1167" s="53">
        <v>6.1660000000000004</v>
      </c>
    </row>
    <row r="1168" spans="1:5" x14ac:dyDescent="0.35">
      <c r="A1168" s="52">
        <v>116.6</v>
      </c>
      <c r="B1168" s="53">
        <v>11.037000000000001</v>
      </c>
      <c r="C1168" s="53">
        <v>2.665</v>
      </c>
      <c r="D1168" s="53">
        <v>2.2029999999999998</v>
      </c>
      <c r="E1168" s="53">
        <v>6.1689999999999996</v>
      </c>
    </row>
    <row r="1169" spans="1:5" x14ac:dyDescent="0.35">
      <c r="A1169" s="52">
        <v>116.7</v>
      </c>
      <c r="B1169" s="53">
        <v>11.042999999999999</v>
      </c>
      <c r="C1169" s="53">
        <v>2.6659999999999999</v>
      </c>
      <c r="D1169" s="53">
        <v>2.2050000000000001</v>
      </c>
      <c r="E1169" s="53">
        <v>6.1719999999999997</v>
      </c>
    </row>
    <row r="1170" spans="1:5" x14ac:dyDescent="0.35">
      <c r="A1170" s="52">
        <v>116.8</v>
      </c>
      <c r="B1170" s="53">
        <v>11.048</v>
      </c>
      <c r="C1170" s="53">
        <v>2.6669999999999998</v>
      </c>
      <c r="D1170" s="53">
        <v>2.206</v>
      </c>
      <c r="E1170" s="53">
        <v>6.1749999999999998</v>
      </c>
    </row>
    <row r="1171" spans="1:5" x14ac:dyDescent="0.35">
      <c r="A1171" s="52">
        <v>116.9</v>
      </c>
      <c r="B1171" s="53">
        <v>11.053000000000001</v>
      </c>
      <c r="C1171" s="53">
        <v>2.669</v>
      </c>
      <c r="D1171" s="53">
        <v>2.2069999999999999</v>
      </c>
      <c r="E1171" s="53">
        <v>6.1779999999999999</v>
      </c>
    </row>
    <row r="1172" spans="1:5" x14ac:dyDescent="0.35">
      <c r="A1172" s="52">
        <v>117</v>
      </c>
      <c r="B1172" s="53">
        <v>11.058999999999999</v>
      </c>
      <c r="C1172" s="53">
        <v>2.67</v>
      </c>
      <c r="D1172" s="53">
        <v>2.2080000000000002</v>
      </c>
      <c r="E1172" s="53">
        <v>6.181</v>
      </c>
    </row>
    <row r="1173" spans="1:5" x14ac:dyDescent="0.35">
      <c r="A1173" s="52">
        <v>117.1</v>
      </c>
      <c r="B1173" s="53">
        <v>11.064</v>
      </c>
      <c r="C1173" s="53">
        <v>2.6709999999999998</v>
      </c>
      <c r="D1173" s="53">
        <v>2.2090000000000001</v>
      </c>
      <c r="E1173" s="53">
        <v>6.1840000000000002</v>
      </c>
    </row>
    <row r="1174" spans="1:5" x14ac:dyDescent="0.35">
      <c r="A1174" s="52">
        <v>117.2</v>
      </c>
      <c r="B1174" s="53">
        <v>11.069000000000001</v>
      </c>
      <c r="C1174" s="53">
        <v>2.6720000000000002</v>
      </c>
      <c r="D1174" s="53">
        <v>2.21</v>
      </c>
      <c r="E1174" s="53">
        <v>6.1870000000000003</v>
      </c>
    </row>
    <row r="1175" spans="1:5" x14ac:dyDescent="0.35">
      <c r="A1175" s="52">
        <v>117.3</v>
      </c>
      <c r="B1175" s="53">
        <v>11.074</v>
      </c>
      <c r="C1175" s="53">
        <v>2.6739999999999999</v>
      </c>
      <c r="D1175" s="53">
        <v>2.2109999999999999</v>
      </c>
      <c r="E1175" s="53">
        <v>6.1890000000000001</v>
      </c>
    </row>
    <row r="1176" spans="1:5" x14ac:dyDescent="0.35">
      <c r="A1176" s="52">
        <v>117.4</v>
      </c>
      <c r="B1176" s="53">
        <v>11.079000000000001</v>
      </c>
      <c r="C1176" s="53">
        <v>2.6749999999999998</v>
      </c>
      <c r="D1176" s="53">
        <v>2.2120000000000002</v>
      </c>
      <c r="E1176" s="53">
        <v>6.1920000000000002</v>
      </c>
    </row>
    <row r="1177" spans="1:5" x14ac:dyDescent="0.35">
      <c r="A1177" s="52">
        <v>117.5</v>
      </c>
      <c r="B1177" s="53">
        <v>11.085000000000001</v>
      </c>
      <c r="C1177" s="53">
        <v>2.6760000000000002</v>
      </c>
      <c r="D1177" s="53">
        <v>2.2130000000000001</v>
      </c>
      <c r="E1177" s="53">
        <v>6.1950000000000003</v>
      </c>
    </row>
    <row r="1178" spans="1:5" x14ac:dyDescent="0.35">
      <c r="A1178" s="52">
        <v>117.6</v>
      </c>
      <c r="B1178" s="53">
        <v>11.09</v>
      </c>
      <c r="C1178" s="53">
        <v>2.677</v>
      </c>
      <c r="D1178" s="53">
        <v>2.2149999999999999</v>
      </c>
      <c r="E1178" s="53">
        <v>6.1980000000000004</v>
      </c>
    </row>
    <row r="1179" spans="1:5" x14ac:dyDescent="0.35">
      <c r="A1179" s="52">
        <v>117.7</v>
      </c>
      <c r="B1179" s="53">
        <v>11.095000000000001</v>
      </c>
      <c r="C1179" s="53">
        <v>2.6789999999999998</v>
      </c>
      <c r="D1179" s="53">
        <v>2.2160000000000002</v>
      </c>
      <c r="E1179" s="53">
        <v>6.2009999999999996</v>
      </c>
    </row>
    <row r="1180" spans="1:5" x14ac:dyDescent="0.35">
      <c r="A1180" s="52">
        <v>117.8</v>
      </c>
      <c r="B1180" s="53">
        <v>11.1</v>
      </c>
      <c r="C1180" s="53">
        <v>2.68</v>
      </c>
      <c r="D1180" s="53">
        <v>2.2170000000000001</v>
      </c>
      <c r="E1180" s="53">
        <v>6.2030000000000003</v>
      </c>
    </row>
    <row r="1181" spans="1:5" x14ac:dyDescent="0.35">
      <c r="A1181" s="52">
        <v>117.9</v>
      </c>
      <c r="B1181" s="53">
        <v>11.105</v>
      </c>
      <c r="C1181" s="53">
        <v>2.681</v>
      </c>
      <c r="D1181" s="53">
        <v>2.218</v>
      </c>
      <c r="E1181" s="53">
        <v>6.2060000000000004</v>
      </c>
    </row>
    <row r="1182" spans="1:5" x14ac:dyDescent="0.35">
      <c r="A1182" s="52">
        <v>118</v>
      </c>
      <c r="B1182" s="53">
        <v>11.11</v>
      </c>
      <c r="C1182" s="53">
        <v>2.6819999999999999</v>
      </c>
      <c r="D1182" s="53">
        <v>2.2189999999999999</v>
      </c>
      <c r="E1182" s="53">
        <v>6.2089999999999996</v>
      </c>
    </row>
    <row r="1183" spans="1:5" x14ac:dyDescent="0.35">
      <c r="A1183" s="52">
        <v>118.1</v>
      </c>
      <c r="B1183" s="53">
        <v>11.115</v>
      </c>
      <c r="C1183" s="53">
        <v>2.6829999999999998</v>
      </c>
      <c r="D1183" s="53">
        <v>2.2200000000000002</v>
      </c>
      <c r="E1183" s="53">
        <v>6.2119999999999997</v>
      </c>
    </row>
    <row r="1184" spans="1:5" x14ac:dyDescent="0.35">
      <c r="A1184" s="52">
        <v>118.2</v>
      </c>
      <c r="B1184" s="53">
        <v>11.12</v>
      </c>
      <c r="C1184" s="53">
        <v>2.6850000000000001</v>
      </c>
      <c r="D1184" s="53">
        <v>2.2210000000000001</v>
      </c>
      <c r="E1184" s="53">
        <v>6.2149999999999999</v>
      </c>
    </row>
    <row r="1185" spans="1:5" x14ac:dyDescent="0.35">
      <c r="A1185" s="52">
        <v>118.3</v>
      </c>
      <c r="B1185" s="53">
        <v>11.125</v>
      </c>
      <c r="C1185" s="53">
        <v>2.6859999999999999</v>
      </c>
      <c r="D1185" s="53">
        <v>2.222</v>
      </c>
      <c r="E1185" s="53">
        <v>6.2169999999999996</v>
      </c>
    </row>
    <row r="1186" spans="1:5" x14ac:dyDescent="0.35">
      <c r="A1186" s="52">
        <v>118.4</v>
      </c>
      <c r="B1186" s="53">
        <v>11.13</v>
      </c>
      <c r="C1186" s="53">
        <v>2.6869999999999998</v>
      </c>
      <c r="D1186" s="53">
        <v>2.2229999999999999</v>
      </c>
      <c r="E1186" s="53">
        <v>6.22</v>
      </c>
    </row>
    <row r="1187" spans="1:5" x14ac:dyDescent="0.35">
      <c r="A1187" s="52">
        <v>118.5</v>
      </c>
      <c r="B1187" s="53">
        <v>11.135</v>
      </c>
      <c r="C1187" s="53">
        <v>2.6880000000000002</v>
      </c>
      <c r="D1187" s="53">
        <v>2.2240000000000002</v>
      </c>
      <c r="E1187" s="53">
        <v>6.2229999999999999</v>
      </c>
    </row>
    <row r="1188" spans="1:5" x14ac:dyDescent="0.35">
      <c r="A1188" s="52">
        <v>118.6</v>
      </c>
      <c r="B1188" s="53">
        <v>11.14</v>
      </c>
      <c r="C1188" s="53">
        <v>2.6890000000000001</v>
      </c>
      <c r="D1188" s="53">
        <v>2.2250000000000001</v>
      </c>
      <c r="E1188" s="53">
        <v>6.226</v>
      </c>
    </row>
    <row r="1189" spans="1:5" x14ac:dyDescent="0.35">
      <c r="A1189" s="52">
        <v>118.7</v>
      </c>
      <c r="B1189" s="53">
        <v>11.145</v>
      </c>
      <c r="C1189" s="53">
        <v>2.6909999999999998</v>
      </c>
      <c r="D1189" s="53">
        <v>2.226</v>
      </c>
      <c r="E1189" s="53">
        <v>6.2279999999999998</v>
      </c>
    </row>
    <row r="1190" spans="1:5" x14ac:dyDescent="0.35">
      <c r="A1190" s="52">
        <v>118.8</v>
      </c>
      <c r="B1190" s="53">
        <v>11.15</v>
      </c>
      <c r="C1190" s="53">
        <v>2.6920000000000002</v>
      </c>
      <c r="D1190" s="53">
        <v>2.2269999999999999</v>
      </c>
      <c r="E1190" s="53">
        <v>6.2309999999999999</v>
      </c>
    </row>
    <row r="1191" spans="1:5" x14ac:dyDescent="0.35">
      <c r="A1191" s="52">
        <v>118.9</v>
      </c>
      <c r="B1191" s="53">
        <v>11.154999999999999</v>
      </c>
      <c r="C1191" s="53">
        <v>2.6930000000000001</v>
      </c>
      <c r="D1191" s="53">
        <v>2.2280000000000002</v>
      </c>
      <c r="E1191" s="53">
        <v>6.234</v>
      </c>
    </row>
    <row r="1192" spans="1:5" x14ac:dyDescent="0.35">
      <c r="A1192" s="52">
        <v>119</v>
      </c>
      <c r="B1192" s="53">
        <v>11.16</v>
      </c>
      <c r="C1192" s="53">
        <v>2.694</v>
      </c>
      <c r="D1192" s="53">
        <v>2.2290000000000001</v>
      </c>
      <c r="E1192" s="53">
        <v>6.2359999999999998</v>
      </c>
    </row>
    <row r="1193" spans="1:5" x14ac:dyDescent="0.35">
      <c r="A1193" s="52">
        <v>119.1</v>
      </c>
      <c r="B1193" s="53">
        <v>11.164999999999999</v>
      </c>
      <c r="C1193" s="53">
        <v>2.6949999999999998</v>
      </c>
      <c r="D1193" s="53">
        <v>2.2309999999999999</v>
      </c>
      <c r="E1193" s="53">
        <v>6.2389999999999999</v>
      </c>
    </row>
    <row r="1194" spans="1:5" x14ac:dyDescent="0.35">
      <c r="A1194" s="52">
        <v>119.2</v>
      </c>
      <c r="B1194" s="53">
        <v>11.17</v>
      </c>
      <c r="C1194" s="53">
        <v>2.6970000000000001</v>
      </c>
      <c r="D1194" s="53">
        <v>2.2320000000000002</v>
      </c>
      <c r="E1194" s="53">
        <v>6.242</v>
      </c>
    </row>
    <row r="1195" spans="1:5" x14ac:dyDescent="0.35">
      <c r="A1195" s="52">
        <v>119.3</v>
      </c>
      <c r="B1195" s="53">
        <v>11.175000000000001</v>
      </c>
      <c r="C1195" s="53">
        <v>2.698</v>
      </c>
      <c r="D1195" s="53">
        <v>2.2330000000000001</v>
      </c>
      <c r="E1195" s="53">
        <v>6.2439999999999998</v>
      </c>
    </row>
    <row r="1196" spans="1:5" x14ac:dyDescent="0.35">
      <c r="A1196" s="52">
        <v>119.4</v>
      </c>
      <c r="B1196" s="53">
        <v>11.18</v>
      </c>
      <c r="C1196" s="53">
        <v>2.6989999999999998</v>
      </c>
      <c r="D1196" s="53">
        <v>2.234</v>
      </c>
      <c r="E1196" s="53">
        <v>6.2469999999999999</v>
      </c>
    </row>
    <row r="1197" spans="1:5" x14ac:dyDescent="0.35">
      <c r="A1197" s="52">
        <v>119.5</v>
      </c>
      <c r="B1197" s="53">
        <v>11.183999999999999</v>
      </c>
      <c r="C1197" s="53">
        <v>2.7</v>
      </c>
      <c r="D1197" s="53">
        <v>2.2349999999999999</v>
      </c>
      <c r="E1197" s="53">
        <v>6.25</v>
      </c>
    </row>
    <row r="1198" spans="1:5" x14ac:dyDescent="0.35">
      <c r="A1198" s="52">
        <v>119.6</v>
      </c>
      <c r="B1198" s="53">
        <v>11.189</v>
      </c>
      <c r="C1198" s="53">
        <v>2.7010000000000001</v>
      </c>
      <c r="D1198" s="53">
        <v>2.2360000000000002</v>
      </c>
      <c r="E1198" s="53">
        <v>6.2519999999999998</v>
      </c>
    </row>
    <row r="1199" spans="1:5" x14ac:dyDescent="0.35">
      <c r="A1199" s="52">
        <v>119.7</v>
      </c>
      <c r="B1199" s="53">
        <v>11.194000000000001</v>
      </c>
      <c r="C1199" s="53">
        <v>2.702</v>
      </c>
      <c r="D1199" s="53">
        <v>2.2370000000000001</v>
      </c>
      <c r="E1199" s="53">
        <v>6.2549999999999999</v>
      </c>
    </row>
    <row r="1200" spans="1:5" x14ac:dyDescent="0.35">
      <c r="A1200" s="52">
        <v>119.8</v>
      </c>
      <c r="B1200" s="53">
        <v>11.199</v>
      </c>
      <c r="C1200" s="53">
        <v>2.7040000000000002</v>
      </c>
      <c r="D1200" s="53">
        <v>2.238</v>
      </c>
      <c r="E1200" s="53">
        <v>6.258</v>
      </c>
    </row>
    <row r="1201" spans="1:5" x14ac:dyDescent="0.35">
      <c r="A1201" s="52">
        <v>119.9</v>
      </c>
      <c r="B1201" s="53">
        <v>11.204000000000001</v>
      </c>
      <c r="C1201" s="53">
        <v>2.7050000000000001</v>
      </c>
      <c r="D1201" s="53">
        <v>2.2389999999999999</v>
      </c>
      <c r="E1201" s="53">
        <v>6.26</v>
      </c>
    </row>
    <row r="1202" spans="1:5" x14ac:dyDescent="0.35">
      <c r="A1202" s="52">
        <v>120</v>
      </c>
      <c r="B1202" s="53">
        <v>11.208</v>
      </c>
      <c r="C1202" s="53">
        <v>2.706</v>
      </c>
      <c r="D1202" s="53">
        <v>2.2400000000000002</v>
      </c>
      <c r="E1202" s="53">
        <v>6.2629999999999999</v>
      </c>
    </row>
    <row r="1203" spans="1:5" x14ac:dyDescent="0.35">
      <c r="A1203" s="52">
        <v>120.1</v>
      </c>
      <c r="B1203" s="53">
        <v>11.212999999999999</v>
      </c>
      <c r="C1203" s="53">
        <v>2.7069999999999999</v>
      </c>
      <c r="D1203" s="53">
        <v>2.2410000000000001</v>
      </c>
      <c r="E1203" s="53">
        <v>6.2649999999999997</v>
      </c>
    </row>
    <row r="1204" spans="1:5" x14ac:dyDescent="0.35">
      <c r="A1204" s="52">
        <v>120.2</v>
      </c>
      <c r="B1204" s="53">
        <v>11.218</v>
      </c>
      <c r="C1204" s="53">
        <v>2.7080000000000002</v>
      </c>
      <c r="D1204" s="53">
        <v>2.242</v>
      </c>
      <c r="E1204" s="53">
        <v>6.2679999999999998</v>
      </c>
    </row>
    <row r="1205" spans="1:5" x14ac:dyDescent="0.35">
      <c r="A1205" s="52">
        <v>120.3</v>
      </c>
      <c r="B1205" s="53">
        <v>11.223000000000001</v>
      </c>
      <c r="C1205" s="53">
        <v>2.7090000000000001</v>
      </c>
      <c r="D1205" s="53">
        <v>2.2429999999999999</v>
      </c>
      <c r="E1205" s="53">
        <v>6.2709999999999999</v>
      </c>
    </row>
    <row r="1206" spans="1:5" x14ac:dyDescent="0.35">
      <c r="A1206" s="52">
        <v>120.4</v>
      </c>
      <c r="B1206" s="53">
        <v>11.227</v>
      </c>
      <c r="C1206" s="53">
        <v>2.71</v>
      </c>
      <c r="D1206" s="53">
        <v>2.2440000000000002</v>
      </c>
      <c r="E1206" s="53">
        <v>6.2729999999999997</v>
      </c>
    </row>
    <row r="1207" spans="1:5" x14ac:dyDescent="0.35">
      <c r="A1207" s="52">
        <v>120.5</v>
      </c>
      <c r="B1207" s="53">
        <v>11.231999999999999</v>
      </c>
      <c r="C1207" s="53">
        <v>2.7109999999999999</v>
      </c>
      <c r="D1207" s="53">
        <v>2.2450000000000001</v>
      </c>
      <c r="E1207" s="53">
        <v>6.2759999999999998</v>
      </c>
    </row>
    <row r="1208" spans="1:5" x14ac:dyDescent="0.35">
      <c r="A1208" s="52">
        <v>120.6</v>
      </c>
      <c r="B1208" s="53">
        <v>11.237</v>
      </c>
      <c r="C1208" s="53">
        <v>2.7130000000000001</v>
      </c>
      <c r="D1208" s="53">
        <v>2.246</v>
      </c>
      <c r="E1208" s="53">
        <v>6.2779999999999996</v>
      </c>
    </row>
    <row r="1209" spans="1:5" x14ac:dyDescent="0.35">
      <c r="A1209" s="52">
        <v>120.7</v>
      </c>
      <c r="B1209" s="53">
        <v>11.241</v>
      </c>
      <c r="C1209" s="53">
        <v>2.714</v>
      </c>
      <c r="D1209" s="53">
        <v>2.2469999999999999</v>
      </c>
      <c r="E1209" s="53">
        <v>6.2809999999999997</v>
      </c>
    </row>
    <row r="1210" spans="1:5" x14ac:dyDescent="0.35">
      <c r="A1210" s="52">
        <v>120.8</v>
      </c>
      <c r="B1210" s="53">
        <v>11.246</v>
      </c>
      <c r="C1210" s="53">
        <v>2.7149999999999999</v>
      </c>
      <c r="D1210" s="53">
        <v>2.2480000000000002</v>
      </c>
      <c r="E1210" s="53">
        <v>6.2830000000000004</v>
      </c>
    </row>
    <row r="1211" spans="1:5" x14ac:dyDescent="0.35">
      <c r="A1211" s="52">
        <v>120.9</v>
      </c>
      <c r="B1211" s="53">
        <v>11.250999999999999</v>
      </c>
      <c r="C1211" s="53">
        <v>2.7160000000000002</v>
      </c>
      <c r="D1211" s="53">
        <v>2.2490000000000001</v>
      </c>
      <c r="E1211" s="53">
        <v>6.2859999999999996</v>
      </c>
    </row>
    <row r="1212" spans="1:5" x14ac:dyDescent="0.35">
      <c r="A1212" s="52">
        <v>121</v>
      </c>
      <c r="B1212" s="53">
        <v>11.255000000000001</v>
      </c>
      <c r="C1212" s="53">
        <v>2.7170000000000001</v>
      </c>
      <c r="D1212" s="53">
        <v>2.25</v>
      </c>
      <c r="E1212" s="53">
        <v>6.2880000000000003</v>
      </c>
    </row>
    <row r="1213" spans="1:5" x14ac:dyDescent="0.35">
      <c r="A1213" s="52">
        <v>121.1</v>
      </c>
      <c r="B1213" s="53">
        <v>11.26</v>
      </c>
      <c r="C1213" s="53">
        <v>2.718</v>
      </c>
      <c r="D1213" s="53">
        <v>2.2509999999999999</v>
      </c>
      <c r="E1213" s="53">
        <v>6.2910000000000004</v>
      </c>
    </row>
    <row r="1214" spans="1:5" x14ac:dyDescent="0.35">
      <c r="A1214" s="52">
        <v>121.2</v>
      </c>
      <c r="B1214" s="53">
        <v>11.263999999999999</v>
      </c>
      <c r="C1214" s="53">
        <v>2.7189999999999999</v>
      </c>
      <c r="D1214" s="53">
        <v>2.2519999999999998</v>
      </c>
      <c r="E1214" s="53">
        <v>6.2930000000000001</v>
      </c>
    </row>
    <row r="1215" spans="1:5" x14ac:dyDescent="0.35">
      <c r="A1215" s="52">
        <v>121.3</v>
      </c>
      <c r="B1215" s="53">
        <v>11.269</v>
      </c>
      <c r="C1215" s="53">
        <v>2.72</v>
      </c>
      <c r="D1215" s="53">
        <v>2.2530000000000001</v>
      </c>
      <c r="E1215" s="53">
        <v>6.2960000000000003</v>
      </c>
    </row>
    <row r="1216" spans="1:5" x14ac:dyDescent="0.35">
      <c r="A1216" s="52">
        <v>121.4</v>
      </c>
      <c r="B1216" s="53">
        <v>11.273</v>
      </c>
      <c r="C1216" s="53">
        <v>2.7210000000000001</v>
      </c>
      <c r="D1216" s="53">
        <v>2.254</v>
      </c>
      <c r="E1216" s="53">
        <v>6.298</v>
      </c>
    </row>
    <row r="1217" spans="1:5" x14ac:dyDescent="0.35">
      <c r="A1217" s="52">
        <v>121.5</v>
      </c>
      <c r="B1217" s="53">
        <v>11.278</v>
      </c>
      <c r="C1217" s="53">
        <v>2.7229999999999999</v>
      </c>
      <c r="D1217" s="53">
        <v>2.2549999999999999</v>
      </c>
      <c r="E1217" s="53">
        <v>6.3010000000000002</v>
      </c>
    </row>
    <row r="1218" spans="1:5" x14ac:dyDescent="0.35">
      <c r="A1218" s="52">
        <v>121.6</v>
      </c>
      <c r="B1218" s="53">
        <v>11.282999999999999</v>
      </c>
      <c r="C1218" s="53">
        <v>2.7240000000000002</v>
      </c>
      <c r="D1218" s="53">
        <v>2.2559999999999998</v>
      </c>
      <c r="E1218" s="53">
        <v>6.3029999999999999</v>
      </c>
    </row>
    <row r="1219" spans="1:5" x14ac:dyDescent="0.35">
      <c r="A1219" s="52">
        <v>121.7</v>
      </c>
      <c r="B1219" s="53">
        <v>11.287000000000001</v>
      </c>
      <c r="C1219" s="53">
        <v>2.7250000000000001</v>
      </c>
      <c r="D1219" s="53">
        <v>2.2570000000000001</v>
      </c>
      <c r="E1219" s="53">
        <v>6.306</v>
      </c>
    </row>
    <row r="1220" spans="1:5" x14ac:dyDescent="0.35">
      <c r="A1220" s="52">
        <v>121.8</v>
      </c>
      <c r="B1220" s="53">
        <v>11.291</v>
      </c>
      <c r="C1220" s="53">
        <v>2.726</v>
      </c>
      <c r="D1220" s="53">
        <v>2.258</v>
      </c>
      <c r="E1220" s="53">
        <v>6.3079999999999998</v>
      </c>
    </row>
    <row r="1221" spans="1:5" x14ac:dyDescent="0.35">
      <c r="A1221" s="52">
        <v>121.9</v>
      </c>
      <c r="B1221" s="53">
        <v>11.295999999999999</v>
      </c>
      <c r="C1221" s="53">
        <v>2.7269999999999999</v>
      </c>
      <c r="D1221" s="53">
        <v>2.2589999999999999</v>
      </c>
      <c r="E1221" s="53">
        <v>6.31</v>
      </c>
    </row>
    <row r="1222" spans="1:5" x14ac:dyDescent="0.35">
      <c r="A1222" s="52">
        <v>122</v>
      </c>
      <c r="B1222" s="53">
        <v>11.3</v>
      </c>
      <c r="C1222" s="53">
        <v>2.7280000000000002</v>
      </c>
      <c r="D1222" s="53">
        <v>2.2599999999999998</v>
      </c>
      <c r="E1222" s="53">
        <v>6.3129999999999997</v>
      </c>
    </row>
    <row r="1223" spans="1:5" x14ac:dyDescent="0.35">
      <c r="A1223" s="52">
        <v>122.1</v>
      </c>
      <c r="B1223" s="53">
        <v>11.305</v>
      </c>
      <c r="C1223" s="53">
        <v>2.7290000000000001</v>
      </c>
      <c r="D1223" s="53">
        <v>2.2599999999999998</v>
      </c>
      <c r="E1223" s="53">
        <v>6.3150000000000004</v>
      </c>
    </row>
    <row r="1224" spans="1:5" x14ac:dyDescent="0.35">
      <c r="A1224" s="52">
        <v>122.2</v>
      </c>
      <c r="B1224" s="53">
        <v>11.308999999999999</v>
      </c>
      <c r="C1224" s="53">
        <v>2.73</v>
      </c>
      <c r="D1224" s="53">
        <v>2.2610000000000001</v>
      </c>
      <c r="E1224" s="53">
        <v>6.3179999999999996</v>
      </c>
    </row>
    <row r="1225" spans="1:5" x14ac:dyDescent="0.35">
      <c r="A1225" s="52">
        <v>122.3</v>
      </c>
      <c r="B1225" s="53">
        <v>11.314</v>
      </c>
      <c r="C1225" s="53">
        <v>2.7309999999999999</v>
      </c>
      <c r="D1225" s="53">
        <v>2.262</v>
      </c>
      <c r="E1225" s="53">
        <v>6.32</v>
      </c>
    </row>
    <row r="1226" spans="1:5" x14ac:dyDescent="0.35">
      <c r="A1226" s="52">
        <v>122.4</v>
      </c>
      <c r="B1226" s="53">
        <v>11.318</v>
      </c>
      <c r="C1226" s="53">
        <v>2.7320000000000002</v>
      </c>
      <c r="D1226" s="53">
        <v>2.2629999999999999</v>
      </c>
      <c r="E1226" s="53">
        <v>6.3230000000000004</v>
      </c>
    </row>
    <row r="1227" spans="1:5" x14ac:dyDescent="0.35">
      <c r="A1227" s="52">
        <v>122.5</v>
      </c>
      <c r="B1227" s="53">
        <v>11.321999999999999</v>
      </c>
      <c r="C1227" s="53">
        <v>2.7330000000000001</v>
      </c>
      <c r="D1227" s="53">
        <v>2.2639999999999998</v>
      </c>
      <c r="E1227" s="53">
        <v>6.3250000000000002</v>
      </c>
    </row>
    <row r="1228" spans="1:5" x14ac:dyDescent="0.35">
      <c r="A1228" s="52">
        <v>122.6</v>
      </c>
      <c r="B1228" s="53">
        <v>11.327</v>
      </c>
      <c r="C1228" s="53">
        <v>2.734</v>
      </c>
      <c r="D1228" s="53">
        <v>2.2650000000000001</v>
      </c>
      <c r="E1228" s="53">
        <v>6.327</v>
      </c>
    </row>
    <row r="1229" spans="1:5" x14ac:dyDescent="0.35">
      <c r="A1229" s="52">
        <v>122.7</v>
      </c>
      <c r="B1229" s="53">
        <v>11.331</v>
      </c>
      <c r="C1229" s="53">
        <v>2.7349999999999999</v>
      </c>
      <c r="D1229" s="53">
        <v>2.266</v>
      </c>
      <c r="E1229" s="53">
        <v>6.33</v>
      </c>
    </row>
    <row r="1230" spans="1:5" x14ac:dyDescent="0.35">
      <c r="A1230" s="52">
        <v>122.8</v>
      </c>
      <c r="B1230" s="53">
        <v>11.335000000000001</v>
      </c>
      <c r="C1230" s="53">
        <v>2.7360000000000002</v>
      </c>
      <c r="D1230" s="53">
        <v>2.2669999999999999</v>
      </c>
      <c r="E1230" s="53">
        <v>6.3319999999999999</v>
      </c>
    </row>
    <row r="1231" spans="1:5" x14ac:dyDescent="0.35">
      <c r="A1231" s="52">
        <v>122.9</v>
      </c>
      <c r="B1231" s="53">
        <v>11.34</v>
      </c>
      <c r="C1231" s="53">
        <v>2.7370000000000001</v>
      </c>
      <c r="D1231" s="53">
        <v>2.2679999999999998</v>
      </c>
      <c r="E1231" s="53">
        <v>6.3339999999999996</v>
      </c>
    </row>
    <row r="1232" spans="1:5" x14ac:dyDescent="0.35">
      <c r="A1232" s="52">
        <v>123</v>
      </c>
      <c r="B1232" s="53">
        <v>11.343999999999999</v>
      </c>
      <c r="C1232" s="53">
        <v>2.7389999999999999</v>
      </c>
      <c r="D1232" s="53">
        <v>2.2690000000000001</v>
      </c>
      <c r="E1232" s="53">
        <v>6.3369999999999997</v>
      </c>
    </row>
    <row r="1233" spans="1:5" x14ac:dyDescent="0.35">
      <c r="A1233" s="52">
        <v>123.1</v>
      </c>
      <c r="B1233" s="53">
        <v>11.348000000000001</v>
      </c>
      <c r="C1233" s="53">
        <v>2.74</v>
      </c>
      <c r="D1233" s="53">
        <v>2.27</v>
      </c>
      <c r="E1233" s="53">
        <v>6.3390000000000004</v>
      </c>
    </row>
    <row r="1234" spans="1:5" x14ac:dyDescent="0.35">
      <c r="A1234" s="52">
        <v>123.2</v>
      </c>
      <c r="B1234" s="53">
        <v>11.353</v>
      </c>
      <c r="C1234" s="53">
        <v>2.7410000000000001</v>
      </c>
      <c r="D1234" s="53">
        <v>2.2709999999999999</v>
      </c>
      <c r="E1234" s="53">
        <v>6.3410000000000002</v>
      </c>
    </row>
    <row r="1235" spans="1:5" x14ac:dyDescent="0.35">
      <c r="A1235" s="52">
        <v>123.3</v>
      </c>
      <c r="B1235" s="53">
        <v>11.356999999999999</v>
      </c>
      <c r="C1235" s="53">
        <v>2.742</v>
      </c>
      <c r="D1235" s="53">
        <v>2.2719999999999998</v>
      </c>
      <c r="E1235" s="53">
        <v>6.3440000000000003</v>
      </c>
    </row>
    <row r="1236" spans="1:5" x14ac:dyDescent="0.35">
      <c r="A1236" s="52">
        <v>123.4</v>
      </c>
      <c r="B1236" s="53">
        <v>11.361000000000001</v>
      </c>
      <c r="C1236" s="53">
        <v>2.7429999999999999</v>
      </c>
      <c r="D1236" s="53">
        <v>2.2730000000000001</v>
      </c>
      <c r="E1236" s="53">
        <v>6.3460000000000001</v>
      </c>
    </row>
    <row r="1237" spans="1:5" x14ac:dyDescent="0.35">
      <c r="A1237" s="52">
        <v>123.5</v>
      </c>
      <c r="B1237" s="53">
        <v>11.365</v>
      </c>
      <c r="C1237" s="53">
        <v>2.7440000000000002</v>
      </c>
      <c r="D1237" s="53">
        <v>2.2730000000000001</v>
      </c>
      <c r="E1237" s="53">
        <v>6.3479999999999999</v>
      </c>
    </row>
    <row r="1238" spans="1:5" x14ac:dyDescent="0.35">
      <c r="A1238" s="52">
        <v>123.6</v>
      </c>
      <c r="B1238" s="53">
        <v>11.37</v>
      </c>
      <c r="C1238" s="53">
        <v>2.7450000000000001</v>
      </c>
      <c r="D1238" s="53">
        <v>2.274</v>
      </c>
      <c r="E1238" s="53">
        <v>6.35</v>
      </c>
    </row>
    <row r="1239" spans="1:5" x14ac:dyDescent="0.35">
      <c r="A1239" s="52">
        <v>123.7</v>
      </c>
      <c r="B1239" s="53">
        <v>11.374000000000001</v>
      </c>
      <c r="C1239" s="53">
        <v>2.746</v>
      </c>
      <c r="D1239" s="53">
        <v>2.2749999999999999</v>
      </c>
      <c r="E1239" s="53">
        <v>6.3529999999999998</v>
      </c>
    </row>
    <row r="1240" spans="1:5" x14ac:dyDescent="0.35">
      <c r="A1240" s="52">
        <v>123.8</v>
      </c>
      <c r="B1240" s="53">
        <v>11.378</v>
      </c>
      <c r="C1240" s="53">
        <v>2.7469999999999999</v>
      </c>
      <c r="D1240" s="53">
        <v>2.2759999999999998</v>
      </c>
      <c r="E1240" s="53">
        <v>6.3550000000000004</v>
      </c>
    </row>
    <row r="1241" spans="1:5" x14ac:dyDescent="0.35">
      <c r="A1241" s="52">
        <v>123.9</v>
      </c>
      <c r="B1241" s="53">
        <v>11.382</v>
      </c>
      <c r="C1241" s="53">
        <v>2.7480000000000002</v>
      </c>
      <c r="D1241" s="53">
        <v>2.2770000000000001</v>
      </c>
      <c r="E1241" s="53">
        <v>6.3570000000000002</v>
      </c>
    </row>
    <row r="1242" spans="1:5" x14ac:dyDescent="0.35">
      <c r="A1242" s="52">
        <v>124</v>
      </c>
      <c r="B1242" s="53">
        <v>11.385999999999999</v>
      </c>
      <c r="C1242" s="53">
        <v>2.7490000000000001</v>
      </c>
      <c r="D1242" s="53">
        <v>2.278</v>
      </c>
      <c r="E1242" s="53">
        <v>6.359</v>
      </c>
    </row>
    <row r="1243" spans="1:5" x14ac:dyDescent="0.35">
      <c r="A1243" s="52">
        <v>124.1</v>
      </c>
      <c r="B1243" s="53">
        <v>11.39</v>
      </c>
      <c r="C1243" s="53">
        <v>2.75</v>
      </c>
      <c r="D1243" s="53">
        <v>2.2789999999999999</v>
      </c>
      <c r="E1243" s="53">
        <v>6.3620000000000001</v>
      </c>
    </row>
    <row r="1244" spans="1:5" x14ac:dyDescent="0.35">
      <c r="A1244" s="52">
        <v>124.2</v>
      </c>
      <c r="B1244" s="53">
        <v>11.394</v>
      </c>
      <c r="C1244" s="53">
        <v>2.7509999999999999</v>
      </c>
      <c r="D1244" s="53">
        <v>2.2799999999999998</v>
      </c>
      <c r="E1244" s="53">
        <v>6.3639999999999999</v>
      </c>
    </row>
    <row r="1245" spans="1:5" x14ac:dyDescent="0.35">
      <c r="A1245" s="52">
        <v>124.3</v>
      </c>
      <c r="B1245" s="53">
        <v>11.398999999999999</v>
      </c>
      <c r="C1245" s="53">
        <v>2.7519999999999998</v>
      </c>
      <c r="D1245" s="53">
        <v>2.2810000000000001</v>
      </c>
      <c r="E1245" s="53">
        <v>6.3659999999999997</v>
      </c>
    </row>
    <row r="1246" spans="1:5" x14ac:dyDescent="0.35">
      <c r="A1246" s="52">
        <v>124.4</v>
      </c>
      <c r="B1246" s="53">
        <v>11.403</v>
      </c>
      <c r="C1246" s="53">
        <v>2.7530000000000001</v>
      </c>
      <c r="D1246" s="53">
        <v>2.282</v>
      </c>
      <c r="E1246" s="53">
        <v>6.3680000000000003</v>
      </c>
    </row>
    <row r="1247" spans="1:5" x14ac:dyDescent="0.35">
      <c r="A1247" s="52">
        <v>124.5</v>
      </c>
      <c r="B1247" s="53">
        <v>11.407</v>
      </c>
      <c r="C1247" s="53">
        <v>2.754</v>
      </c>
      <c r="D1247" s="53">
        <v>2.282</v>
      </c>
      <c r="E1247" s="53">
        <v>6.3710000000000004</v>
      </c>
    </row>
    <row r="1248" spans="1:5" x14ac:dyDescent="0.35">
      <c r="A1248" s="52">
        <v>124.6</v>
      </c>
      <c r="B1248" s="53">
        <v>11.411</v>
      </c>
      <c r="C1248" s="53">
        <v>2.7549999999999999</v>
      </c>
      <c r="D1248" s="53">
        <v>2.2829999999999999</v>
      </c>
      <c r="E1248" s="53">
        <v>6.3730000000000002</v>
      </c>
    </row>
    <row r="1249" spans="1:5" x14ac:dyDescent="0.35">
      <c r="A1249" s="52">
        <v>124.7</v>
      </c>
      <c r="B1249" s="53">
        <v>11.414999999999999</v>
      </c>
      <c r="C1249" s="53">
        <v>2.7559999999999998</v>
      </c>
      <c r="D1249" s="53">
        <v>2.2839999999999998</v>
      </c>
      <c r="E1249" s="53">
        <v>6.375</v>
      </c>
    </row>
    <row r="1250" spans="1:5" x14ac:dyDescent="0.35">
      <c r="A1250" s="52">
        <v>124.8</v>
      </c>
      <c r="B1250" s="53">
        <v>11.419</v>
      </c>
      <c r="C1250" s="53">
        <v>2.7570000000000001</v>
      </c>
      <c r="D1250" s="53">
        <v>2.2850000000000001</v>
      </c>
      <c r="E1250" s="53">
        <v>6.3769999999999998</v>
      </c>
    </row>
    <row r="1251" spans="1:5" x14ac:dyDescent="0.35">
      <c r="A1251" s="52">
        <v>124.9</v>
      </c>
      <c r="B1251" s="53">
        <v>11.423</v>
      </c>
      <c r="C1251" s="53">
        <v>2.758</v>
      </c>
      <c r="D1251" s="53">
        <v>2.286</v>
      </c>
      <c r="E1251" s="53">
        <v>6.3789999999999996</v>
      </c>
    </row>
    <row r="1252" spans="1:5" x14ac:dyDescent="0.35">
      <c r="A1252" s="52">
        <v>125</v>
      </c>
      <c r="B1252" s="53">
        <v>11.427</v>
      </c>
      <c r="C1252" s="53">
        <v>2.7589999999999999</v>
      </c>
      <c r="D1252" s="53">
        <v>2.2869999999999999</v>
      </c>
      <c r="E1252" s="53">
        <v>6.3819999999999997</v>
      </c>
    </row>
    <row r="1253" spans="1:5" x14ac:dyDescent="0.35">
      <c r="A1253" s="52">
        <v>125.1</v>
      </c>
      <c r="B1253" s="53">
        <v>11.430999999999999</v>
      </c>
      <c r="C1253" s="53">
        <v>2.76</v>
      </c>
      <c r="D1253" s="53">
        <v>2.2879999999999998</v>
      </c>
      <c r="E1253" s="53">
        <v>6.3840000000000003</v>
      </c>
    </row>
    <row r="1254" spans="1:5" x14ac:dyDescent="0.35">
      <c r="A1254" s="52">
        <v>125.2</v>
      </c>
      <c r="B1254" s="53">
        <v>11.435</v>
      </c>
      <c r="C1254" s="53">
        <v>2.7610000000000001</v>
      </c>
      <c r="D1254" s="53">
        <v>2.2879999999999998</v>
      </c>
      <c r="E1254" s="53">
        <v>6.3860000000000001</v>
      </c>
    </row>
    <row r="1255" spans="1:5" x14ac:dyDescent="0.35">
      <c r="A1255" s="52">
        <v>125.3</v>
      </c>
      <c r="B1255" s="53">
        <v>11.439</v>
      </c>
      <c r="C1255" s="53">
        <v>2.762</v>
      </c>
      <c r="D1255" s="53">
        <v>2.2890000000000001</v>
      </c>
      <c r="E1255" s="53">
        <v>6.3879999999999999</v>
      </c>
    </row>
    <row r="1256" spans="1:5" x14ac:dyDescent="0.35">
      <c r="A1256" s="52">
        <v>125.4</v>
      </c>
      <c r="B1256" s="53">
        <v>11.443</v>
      </c>
      <c r="C1256" s="53">
        <v>2.762</v>
      </c>
      <c r="D1256" s="53">
        <v>2.29</v>
      </c>
      <c r="E1256" s="53">
        <v>6.39</v>
      </c>
    </row>
    <row r="1257" spans="1:5" x14ac:dyDescent="0.35">
      <c r="A1257" s="52">
        <v>125.5</v>
      </c>
      <c r="B1257" s="53">
        <v>11.446999999999999</v>
      </c>
      <c r="C1257" s="53">
        <v>2.7629999999999999</v>
      </c>
      <c r="D1257" s="53">
        <v>2.2909999999999999</v>
      </c>
      <c r="E1257" s="53">
        <v>6.3920000000000003</v>
      </c>
    </row>
    <row r="1258" spans="1:5" x14ac:dyDescent="0.35">
      <c r="A1258" s="52">
        <v>125.6</v>
      </c>
      <c r="B1258" s="53">
        <v>11.451000000000001</v>
      </c>
      <c r="C1258" s="53">
        <v>2.7639999999999998</v>
      </c>
      <c r="D1258" s="53">
        <v>2.2919999999999998</v>
      </c>
      <c r="E1258" s="53">
        <v>6.3940000000000001</v>
      </c>
    </row>
    <row r="1259" spans="1:5" x14ac:dyDescent="0.35">
      <c r="A1259" s="52">
        <v>125.7</v>
      </c>
      <c r="B1259" s="53">
        <v>11.455</v>
      </c>
      <c r="C1259" s="53">
        <v>2.7650000000000001</v>
      </c>
      <c r="D1259" s="53">
        <v>2.2930000000000001</v>
      </c>
      <c r="E1259" s="53">
        <v>6.3959999999999999</v>
      </c>
    </row>
    <row r="1260" spans="1:5" x14ac:dyDescent="0.35">
      <c r="A1260" s="52">
        <v>125.8</v>
      </c>
      <c r="B1260" s="53">
        <v>11.458</v>
      </c>
      <c r="C1260" s="53">
        <v>2.766</v>
      </c>
      <c r="D1260" s="53">
        <v>2.294</v>
      </c>
      <c r="E1260" s="53">
        <v>6.399</v>
      </c>
    </row>
    <row r="1261" spans="1:5" x14ac:dyDescent="0.35">
      <c r="A1261" s="52">
        <v>125.9</v>
      </c>
      <c r="B1261" s="53">
        <v>11.462</v>
      </c>
      <c r="C1261" s="53">
        <v>2.7669999999999999</v>
      </c>
      <c r="D1261" s="53">
        <v>2.294</v>
      </c>
      <c r="E1261" s="53">
        <v>6.4009999999999998</v>
      </c>
    </row>
    <row r="1262" spans="1:5" x14ac:dyDescent="0.35">
      <c r="A1262" s="52">
        <v>126</v>
      </c>
      <c r="B1262" s="53">
        <v>11.465999999999999</v>
      </c>
      <c r="C1262" s="53">
        <v>2.7679999999999998</v>
      </c>
      <c r="D1262" s="53">
        <v>2.2949999999999999</v>
      </c>
      <c r="E1262" s="53">
        <v>6.4029999999999996</v>
      </c>
    </row>
    <row r="1263" spans="1:5" x14ac:dyDescent="0.35">
      <c r="A1263" s="52">
        <v>126.1</v>
      </c>
      <c r="B1263" s="53">
        <v>11.47</v>
      </c>
      <c r="C1263" s="53">
        <v>2.7690000000000001</v>
      </c>
      <c r="D1263" s="53">
        <v>2.2959999999999998</v>
      </c>
      <c r="E1263" s="53">
        <v>6.4050000000000002</v>
      </c>
    </row>
    <row r="1264" spans="1:5" x14ac:dyDescent="0.35">
      <c r="A1264" s="52">
        <v>126.2</v>
      </c>
      <c r="B1264" s="53">
        <v>11.474</v>
      </c>
      <c r="C1264" s="53">
        <v>2.77</v>
      </c>
      <c r="D1264" s="53">
        <v>2.2970000000000002</v>
      </c>
      <c r="E1264" s="53">
        <v>6.407</v>
      </c>
    </row>
    <row r="1265" spans="1:5" x14ac:dyDescent="0.35">
      <c r="A1265" s="52">
        <v>126.3</v>
      </c>
      <c r="B1265" s="53">
        <v>11.478</v>
      </c>
      <c r="C1265" s="53">
        <v>2.7709999999999999</v>
      </c>
      <c r="D1265" s="53">
        <v>2.298</v>
      </c>
      <c r="E1265" s="53">
        <v>6.4089999999999998</v>
      </c>
    </row>
    <row r="1266" spans="1:5" x14ac:dyDescent="0.35">
      <c r="A1266" s="52">
        <v>126.4</v>
      </c>
      <c r="B1266" s="53">
        <v>11.481</v>
      </c>
      <c r="C1266" s="53">
        <v>2.7719999999999998</v>
      </c>
      <c r="D1266" s="53">
        <v>2.2989999999999999</v>
      </c>
      <c r="E1266" s="53">
        <v>6.4109999999999996</v>
      </c>
    </row>
    <row r="1267" spans="1:5" x14ac:dyDescent="0.35">
      <c r="A1267" s="52">
        <v>126.5</v>
      </c>
      <c r="B1267" s="53">
        <v>11.484999999999999</v>
      </c>
      <c r="C1267" s="53">
        <v>2.7730000000000001</v>
      </c>
      <c r="D1267" s="53">
        <v>2.2989999999999999</v>
      </c>
      <c r="E1267" s="53">
        <v>6.4130000000000003</v>
      </c>
    </row>
    <row r="1268" spans="1:5" x14ac:dyDescent="0.35">
      <c r="A1268" s="52">
        <v>126.6</v>
      </c>
      <c r="B1268" s="53">
        <v>11.489000000000001</v>
      </c>
      <c r="C1268" s="53">
        <v>2.774</v>
      </c>
      <c r="D1268" s="53">
        <v>2.2999999999999998</v>
      </c>
      <c r="E1268" s="53">
        <v>6.415</v>
      </c>
    </row>
    <row r="1269" spans="1:5" x14ac:dyDescent="0.35">
      <c r="A1269" s="52">
        <v>126.7</v>
      </c>
      <c r="B1269" s="53">
        <v>11.493</v>
      </c>
      <c r="C1269" s="53">
        <v>2.7749999999999999</v>
      </c>
      <c r="D1269" s="53">
        <v>2.3010000000000002</v>
      </c>
      <c r="E1269" s="53">
        <v>6.4169999999999998</v>
      </c>
    </row>
    <row r="1270" spans="1:5" x14ac:dyDescent="0.35">
      <c r="A1270" s="52">
        <v>126.8</v>
      </c>
      <c r="B1270" s="53">
        <v>11.497</v>
      </c>
      <c r="C1270" s="53">
        <v>2.7759999999999998</v>
      </c>
      <c r="D1270" s="53">
        <v>2.302</v>
      </c>
      <c r="E1270" s="53">
        <v>6.4189999999999996</v>
      </c>
    </row>
    <row r="1271" spans="1:5" x14ac:dyDescent="0.35">
      <c r="A1271" s="52">
        <v>126.9</v>
      </c>
      <c r="B1271" s="53">
        <v>11.5</v>
      </c>
      <c r="C1271" s="53">
        <v>2.7770000000000001</v>
      </c>
      <c r="D1271" s="53">
        <v>2.3029999999999999</v>
      </c>
      <c r="E1271" s="53">
        <v>6.4210000000000003</v>
      </c>
    </row>
    <row r="1272" spans="1:5" x14ac:dyDescent="0.35">
      <c r="A1272" s="52">
        <v>127</v>
      </c>
      <c r="B1272" s="53">
        <v>11.504</v>
      </c>
      <c r="C1272" s="53">
        <v>2.7770000000000001</v>
      </c>
      <c r="D1272" s="53">
        <v>2.3029999999999999</v>
      </c>
      <c r="E1272" s="53">
        <v>6.423</v>
      </c>
    </row>
    <row r="1273" spans="1:5" x14ac:dyDescent="0.35">
      <c r="A1273" s="52">
        <v>127.1</v>
      </c>
      <c r="B1273" s="53">
        <v>11.507999999999999</v>
      </c>
      <c r="C1273" s="53">
        <v>2.778</v>
      </c>
      <c r="D1273" s="53">
        <v>2.3039999999999998</v>
      </c>
      <c r="E1273" s="53">
        <v>6.4249999999999998</v>
      </c>
    </row>
    <row r="1274" spans="1:5" x14ac:dyDescent="0.35">
      <c r="A1274" s="52">
        <v>127.2</v>
      </c>
      <c r="B1274" s="53">
        <v>11.510999999999999</v>
      </c>
      <c r="C1274" s="53">
        <v>2.7789999999999999</v>
      </c>
      <c r="D1274" s="53">
        <v>2.3050000000000002</v>
      </c>
      <c r="E1274" s="53">
        <v>6.4269999999999996</v>
      </c>
    </row>
    <row r="1275" spans="1:5" x14ac:dyDescent="0.35">
      <c r="A1275" s="52">
        <v>127.3</v>
      </c>
      <c r="B1275" s="53">
        <v>11.515000000000001</v>
      </c>
      <c r="C1275" s="53">
        <v>2.78</v>
      </c>
      <c r="D1275" s="53">
        <v>2.306</v>
      </c>
      <c r="E1275" s="53">
        <v>6.4290000000000003</v>
      </c>
    </row>
    <row r="1276" spans="1:5" x14ac:dyDescent="0.35">
      <c r="A1276" s="52">
        <v>127.4</v>
      </c>
      <c r="B1276" s="53">
        <v>11.519</v>
      </c>
      <c r="C1276" s="53">
        <v>2.7810000000000001</v>
      </c>
      <c r="D1276" s="53">
        <v>2.3069999999999999</v>
      </c>
      <c r="E1276" s="53">
        <v>6.431</v>
      </c>
    </row>
    <row r="1277" spans="1:5" x14ac:dyDescent="0.35">
      <c r="A1277" s="52">
        <v>127.5</v>
      </c>
      <c r="B1277" s="53">
        <v>11.522</v>
      </c>
      <c r="C1277" s="53">
        <v>2.782</v>
      </c>
      <c r="D1277" s="53">
        <v>2.3069999999999999</v>
      </c>
      <c r="E1277" s="53">
        <v>6.4329999999999998</v>
      </c>
    </row>
    <row r="1278" spans="1:5" x14ac:dyDescent="0.35">
      <c r="A1278" s="52">
        <v>127.6</v>
      </c>
      <c r="B1278" s="53">
        <v>11.526</v>
      </c>
      <c r="C1278" s="53">
        <v>2.7829999999999999</v>
      </c>
      <c r="D1278" s="53">
        <v>2.3079999999999998</v>
      </c>
      <c r="E1278" s="53">
        <v>6.4349999999999996</v>
      </c>
    </row>
    <row r="1279" spans="1:5" x14ac:dyDescent="0.35">
      <c r="A1279" s="52">
        <v>127.7</v>
      </c>
      <c r="B1279" s="53">
        <v>11.53</v>
      </c>
      <c r="C1279" s="53">
        <v>2.7839999999999998</v>
      </c>
      <c r="D1279" s="53">
        <v>2.3090000000000002</v>
      </c>
      <c r="E1279" s="53">
        <v>6.4370000000000003</v>
      </c>
    </row>
    <row r="1280" spans="1:5" x14ac:dyDescent="0.35">
      <c r="A1280" s="52">
        <v>127.8</v>
      </c>
      <c r="B1280" s="53">
        <v>11.532999999999999</v>
      </c>
      <c r="C1280" s="53">
        <v>2.7850000000000001</v>
      </c>
      <c r="D1280" s="53">
        <v>2.31</v>
      </c>
      <c r="E1280" s="53">
        <v>6.4390000000000001</v>
      </c>
    </row>
    <row r="1281" spans="1:5" x14ac:dyDescent="0.35">
      <c r="A1281" s="52">
        <v>127.9</v>
      </c>
      <c r="B1281" s="53">
        <v>11.537000000000001</v>
      </c>
      <c r="C1281" s="53">
        <v>2.7850000000000001</v>
      </c>
      <c r="D1281" s="53">
        <v>2.3109999999999999</v>
      </c>
      <c r="E1281" s="53">
        <v>6.4409999999999998</v>
      </c>
    </row>
    <row r="1282" spans="1:5" x14ac:dyDescent="0.35">
      <c r="A1282" s="52">
        <v>128</v>
      </c>
      <c r="B1282" s="53">
        <v>11.54</v>
      </c>
      <c r="C1282" s="53">
        <v>2.786</v>
      </c>
      <c r="D1282" s="53">
        <v>2.3109999999999999</v>
      </c>
      <c r="E1282" s="53">
        <v>6.4429999999999996</v>
      </c>
    </row>
    <row r="1283" spans="1:5" x14ac:dyDescent="0.35">
      <c r="A1283" s="52">
        <v>128.1</v>
      </c>
      <c r="B1283" s="53">
        <v>11.544</v>
      </c>
      <c r="C1283" s="53">
        <v>2.7869999999999999</v>
      </c>
      <c r="D1283" s="53">
        <v>2.3119999999999998</v>
      </c>
      <c r="E1283" s="53">
        <v>6.4450000000000003</v>
      </c>
    </row>
    <row r="1284" spans="1:5" x14ac:dyDescent="0.35">
      <c r="A1284" s="52">
        <v>128.19999999999999</v>
      </c>
      <c r="B1284" s="53">
        <v>11.548</v>
      </c>
      <c r="C1284" s="53">
        <v>2.7879999999999998</v>
      </c>
      <c r="D1284" s="53">
        <v>2.3130000000000002</v>
      </c>
      <c r="E1284" s="53">
        <v>6.4470000000000001</v>
      </c>
    </row>
    <row r="1285" spans="1:5" x14ac:dyDescent="0.35">
      <c r="A1285" s="52">
        <v>128.30000000000001</v>
      </c>
      <c r="B1285" s="53">
        <v>11.551</v>
      </c>
      <c r="C1285" s="53">
        <v>2.7890000000000001</v>
      </c>
      <c r="D1285" s="53">
        <v>2.3140000000000001</v>
      </c>
      <c r="E1285" s="53">
        <v>6.4480000000000004</v>
      </c>
    </row>
    <row r="1286" spans="1:5" x14ac:dyDescent="0.35">
      <c r="A1286" s="52">
        <v>128.4</v>
      </c>
      <c r="B1286" s="53">
        <v>11.555</v>
      </c>
      <c r="C1286" s="53">
        <v>2.79</v>
      </c>
      <c r="D1286" s="53">
        <v>2.3140000000000001</v>
      </c>
      <c r="E1286" s="53">
        <v>6.45</v>
      </c>
    </row>
    <row r="1287" spans="1:5" x14ac:dyDescent="0.35">
      <c r="A1287" s="52">
        <v>128.5</v>
      </c>
      <c r="B1287" s="53">
        <v>11.558</v>
      </c>
      <c r="C1287" s="53">
        <v>2.7909999999999999</v>
      </c>
      <c r="D1287" s="53">
        <v>2.3149999999999999</v>
      </c>
      <c r="E1287" s="53">
        <v>6.452</v>
      </c>
    </row>
    <row r="1288" spans="1:5" x14ac:dyDescent="0.35">
      <c r="A1288" s="52">
        <v>128.6</v>
      </c>
      <c r="B1288" s="53">
        <v>11.561999999999999</v>
      </c>
      <c r="C1288" s="53">
        <v>2.7919999999999998</v>
      </c>
      <c r="D1288" s="53">
        <v>2.3159999999999998</v>
      </c>
      <c r="E1288" s="53">
        <v>6.4539999999999997</v>
      </c>
    </row>
    <row r="1289" spans="1:5" x14ac:dyDescent="0.35">
      <c r="A1289" s="52">
        <v>128.69999999999999</v>
      </c>
      <c r="B1289" s="53">
        <v>11.565</v>
      </c>
      <c r="C1289" s="53">
        <v>2.7919999999999998</v>
      </c>
      <c r="D1289" s="53">
        <v>2.3170000000000002</v>
      </c>
      <c r="E1289" s="53">
        <v>6.4560000000000004</v>
      </c>
    </row>
    <row r="1290" spans="1:5" x14ac:dyDescent="0.35">
      <c r="A1290" s="52">
        <v>128.80000000000001</v>
      </c>
      <c r="B1290" s="53">
        <v>11.569000000000001</v>
      </c>
      <c r="C1290" s="53">
        <v>2.7930000000000001</v>
      </c>
      <c r="D1290" s="53">
        <v>2.3170000000000002</v>
      </c>
      <c r="E1290" s="53">
        <v>6.4580000000000002</v>
      </c>
    </row>
    <row r="1291" spans="1:5" x14ac:dyDescent="0.35">
      <c r="A1291" s="52">
        <v>128.9</v>
      </c>
      <c r="B1291" s="53">
        <v>11.571999999999999</v>
      </c>
      <c r="C1291" s="53">
        <v>2.794</v>
      </c>
      <c r="D1291" s="53">
        <v>2.3180000000000001</v>
      </c>
      <c r="E1291" s="53">
        <v>6.46</v>
      </c>
    </row>
    <row r="1292" spans="1:5" x14ac:dyDescent="0.35">
      <c r="A1292" s="52">
        <v>129</v>
      </c>
      <c r="B1292" s="53">
        <v>11.576000000000001</v>
      </c>
      <c r="C1292" s="53">
        <v>2.7949999999999999</v>
      </c>
      <c r="D1292" s="53">
        <v>2.319</v>
      </c>
      <c r="E1292" s="53">
        <v>6.4619999999999997</v>
      </c>
    </row>
    <row r="1293" spans="1:5" x14ac:dyDescent="0.35">
      <c r="A1293" s="52">
        <v>129.1</v>
      </c>
      <c r="B1293" s="53">
        <v>11.579000000000001</v>
      </c>
      <c r="C1293" s="53">
        <v>2.7959999999999998</v>
      </c>
      <c r="D1293" s="53">
        <v>2.3199999999999998</v>
      </c>
      <c r="E1293" s="53">
        <v>6.4630000000000001</v>
      </c>
    </row>
    <row r="1294" spans="1:5" x14ac:dyDescent="0.35">
      <c r="A1294" s="52">
        <v>129.19999999999999</v>
      </c>
      <c r="B1294" s="53">
        <v>11.582000000000001</v>
      </c>
      <c r="C1294" s="53">
        <v>2.7970000000000002</v>
      </c>
      <c r="D1294" s="53">
        <v>2.3199999999999998</v>
      </c>
      <c r="E1294" s="53">
        <v>6.4649999999999999</v>
      </c>
    </row>
    <row r="1295" spans="1:5" x14ac:dyDescent="0.35">
      <c r="A1295" s="52">
        <v>129.30000000000001</v>
      </c>
      <c r="B1295" s="53">
        <v>11.586</v>
      </c>
      <c r="C1295" s="53">
        <v>2.798</v>
      </c>
      <c r="D1295" s="53">
        <v>2.3210000000000002</v>
      </c>
      <c r="E1295" s="53">
        <v>6.4669999999999996</v>
      </c>
    </row>
    <row r="1296" spans="1:5" x14ac:dyDescent="0.35">
      <c r="A1296" s="52">
        <v>129.4</v>
      </c>
      <c r="B1296" s="53">
        <v>11.589</v>
      </c>
      <c r="C1296" s="53">
        <v>2.798</v>
      </c>
      <c r="D1296" s="53">
        <v>2.3220000000000001</v>
      </c>
      <c r="E1296" s="53">
        <v>6.4690000000000003</v>
      </c>
    </row>
    <row r="1297" spans="1:5" x14ac:dyDescent="0.35">
      <c r="A1297" s="52">
        <v>129.5</v>
      </c>
      <c r="B1297" s="53">
        <v>11.593</v>
      </c>
      <c r="C1297" s="53">
        <v>2.7989999999999999</v>
      </c>
      <c r="D1297" s="53">
        <v>2.323</v>
      </c>
      <c r="E1297" s="53">
        <v>6.4710000000000001</v>
      </c>
    </row>
    <row r="1298" spans="1:5" x14ac:dyDescent="0.35">
      <c r="A1298" s="52">
        <v>129.6</v>
      </c>
      <c r="B1298" s="53">
        <v>11.596</v>
      </c>
      <c r="C1298" s="53">
        <v>2.8</v>
      </c>
      <c r="D1298" s="53">
        <v>2.323</v>
      </c>
      <c r="E1298" s="53">
        <v>6.4729999999999999</v>
      </c>
    </row>
    <row r="1299" spans="1:5" x14ac:dyDescent="0.35">
      <c r="A1299" s="52">
        <v>129.69999999999999</v>
      </c>
      <c r="B1299" s="53">
        <v>11.599</v>
      </c>
      <c r="C1299" s="53">
        <v>2.8010000000000002</v>
      </c>
      <c r="D1299" s="53">
        <v>2.3239999999999998</v>
      </c>
      <c r="E1299" s="53">
        <v>6.4740000000000002</v>
      </c>
    </row>
    <row r="1300" spans="1:5" x14ac:dyDescent="0.35">
      <c r="A1300" s="52">
        <v>129.80000000000001</v>
      </c>
      <c r="B1300" s="53">
        <v>11.603</v>
      </c>
      <c r="C1300" s="53">
        <v>2.802</v>
      </c>
      <c r="D1300" s="53">
        <v>2.3250000000000002</v>
      </c>
      <c r="E1300" s="53">
        <v>6.476</v>
      </c>
    </row>
    <row r="1301" spans="1:5" x14ac:dyDescent="0.35">
      <c r="A1301" s="52">
        <v>129.9</v>
      </c>
      <c r="B1301" s="53">
        <v>11.606</v>
      </c>
      <c r="C1301" s="53">
        <v>2.8029999999999999</v>
      </c>
      <c r="D1301" s="53">
        <v>2.3260000000000001</v>
      </c>
      <c r="E1301" s="53">
        <v>6.4779999999999998</v>
      </c>
    </row>
    <row r="1302" spans="1:5" x14ac:dyDescent="0.35">
      <c r="A1302" s="52">
        <v>130</v>
      </c>
      <c r="B1302" s="53">
        <v>11.609</v>
      </c>
      <c r="C1302" s="53">
        <v>2.8029999999999999</v>
      </c>
      <c r="D1302" s="53">
        <v>2.3260000000000001</v>
      </c>
      <c r="E1302" s="53">
        <v>6.48</v>
      </c>
    </row>
    <row r="1303" spans="1:5" x14ac:dyDescent="0.35">
      <c r="A1303" s="52">
        <v>130.1</v>
      </c>
      <c r="B1303" s="53">
        <v>11.613</v>
      </c>
      <c r="C1303" s="53">
        <v>2.8039999999999998</v>
      </c>
      <c r="D1303" s="53">
        <v>2.327</v>
      </c>
      <c r="E1303" s="53">
        <v>6.4809999999999999</v>
      </c>
    </row>
    <row r="1304" spans="1:5" x14ac:dyDescent="0.35">
      <c r="A1304" s="52">
        <v>130.19999999999999</v>
      </c>
      <c r="B1304" s="53">
        <v>11.616</v>
      </c>
      <c r="C1304" s="53">
        <v>2.8050000000000002</v>
      </c>
      <c r="D1304" s="53">
        <v>2.3279999999999998</v>
      </c>
      <c r="E1304" s="53">
        <v>6.4829999999999997</v>
      </c>
    </row>
    <row r="1305" spans="1:5" x14ac:dyDescent="0.35">
      <c r="A1305" s="52">
        <v>130.30000000000001</v>
      </c>
      <c r="B1305" s="53">
        <v>11.619</v>
      </c>
      <c r="C1305" s="53">
        <v>2.806</v>
      </c>
      <c r="D1305" s="53">
        <v>2.3279999999999998</v>
      </c>
      <c r="E1305" s="53">
        <v>6.4850000000000003</v>
      </c>
    </row>
    <row r="1306" spans="1:5" x14ac:dyDescent="0.35">
      <c r="A1306" s="52">
        <v>130.4</v>
      </c>
      <c r="B1306" s="53">
        <v>11.622</v>
      </c>
      <c r="C1306" s="53">
        <v>2.8069999999999999</v>
      </c>
      <c r="D1306" s="53">
        <v>2.3290000000000002</v>
      </c>
      <c r="E1306" s="53">
        <v>6.4870000000000001</v>
      </c>
    </row>
    <row r="1307" spans="1:5" x14ac:dyDescent="0.35">
      <c r="A1307" s="52">
        <v>130.5</v>
      </c>
      <c r="B1307" s="53">
        <v>11.625999999999999</v>
      </c>
      <c r="C1307" s="53">
        <v>2.8069999999999999</v>
      </c>
      <c r="D1307" s="53">
        <v>2.33</v>
      </c>
      <c r="E1307" s="53">
        <v>6.4880000000000004</v>
      </c>
    </row>
    <row r="1308" spans="1:5" x14ac:dyDescent="0.35">
      <c r="A1308" s="52">
        <v>130.6</v>
      </c>
      <c r="B1308" s="53">
        <v>11.629</v>
      </c>
      <c r="C1308" s="53">
        <v>2.8079999999999998</v>
      </c>
      <c r="D1308" s="53">
        <v>2.331</v>
      </c>
      <c r="E1308" s="53">
        <v>6.49</v>
      </c>
    </row>
    <row r="1309" spans="1:5" x14ac:dyDescent="0.35">
      <c r="A1309" s="52">
        <v>130.69999999999999</v>
      </c>
      <c r="B1309" s="53">
        <v>11.632</v>
      </c>
      <c r="C1309" s="53">
        <v>2.8090000000000002</v>
      </c>
      <c r="D1309" s="53">
        <v>2.331</v>
      </c>
      <c r="E1309" s="53">
        <v>6.492</v>
      </c>
    </row>
    <row r="1310" spans="1:5" x14ac:dyDescent="0.35">
      <c r="A1310" s="52">
        <v>130.80000000000001</v>
      </c>
      <c r="B1310" s="53">
        <v>11.635</v>
      </c>
      <c r="C1310" s="53">
        <v>2.81</v>
      </c>
      <c r="D1310" s="53">
        <v>2.3319999999999999</v>
      </c>
      <c r="E1310" s="53">
        <v>6.4939999999999998</v>
      </c>
    </row>
    <row r="1311" spans="1:5" x14ac:dyDescent="0.35">
      <c r="A1311" s="52">
        <v>130.9</v>
      </c>
      <c r="B1311" s="53">
        <v>11.638999999999999</v>
      </c>
      <c r="C1311" s="53">
        <v>2.8109999999999999</v>
      </c>
      <c r="D1311" s="53">
        <v>2.3330000000000002</v>
      </c>
      <c r="E1311" s="53">
        <v>6.4950000000000001</v>
      </c>
    </row>
    <row r="1312" spans="1:5" x14ac:dyDescent="0.35">
      <c r="A1312" s="52">
        <v>131</v>
      </c>
      <c r="B1312" s="53">
        <v>11.641999999999999</v>
      </c>
      <c r="C1312" s="53">
        <v>2.8109999999999999</v>
      </c>
      <c r="D1312" s="53">
        <v>2.3330000000000002</v>
      </c>
      <c r="E1312" s="53">
        <v>6.4969999999999999</v>
      </c>
    </row>
    <row r="1313" spans="1:5" x14ac:dyDescent="0.35">
      <c r="A1313" s="52">
        <v>131.1</v>
      </c>
      <c r="B1313" s="53">
        <v>11.645</v>
      </c>
      <c r="C1313" s="53">
        <v>2.8119999999999998</v>
      </c>
      <c r="D1313" s="53">
        <v>2.3340000000000001</v>
      </c>
      <c r="E1313" s="53">
        <v>6.4989999999999997</v>
      </c>
    </row>
    <row r="1314" spans="1:5" x14ac:dyDescent="0.35">
      <c r="A1314" s="52">
        <v>131.19999999999999</v>
      </c>
      <c r="B1314" s="53">
        <v>11.648</v>
      </c>
      <c r="C1314" s="53">
        <v>2.8130000000000002</v>
      </c>
      <c r="D1314" s="53">
        <v>2.335</v>
      </c>
      <c r="E1314" s="53">
        <v>6.5</v>
      </c>
    </row>
    <row r="1315" spans="1:5" x14ac:dyDescent="0.35">
      <c r="A1315" s="52">
        <v>131.30000000000001</v>
      </c>
      <c r="B1315" s="53">
        <v>11.651</v>
      </c>
      <c r="C1315" s="53">
        <v>2.8140000000000001</v>
      </c>
      <c r="D1315" s="53">
        <v>2.335</v>
      </c>
      <c r="E1315" s="53">
        <v>6.5019999999999998</v>
      </c>
    </row>
    <row r="1316" spans="1:5" x14ac:dyDescent="0.35">
      <c r="A1316" s="52">
        <v>131.4</v>
      </c>
      <c r="B1316" s="53">
        <v>11.654</v>
      </c>
      <c r="C1316" s="53">
        <v>2.8149999999999999</v>
      </c>
      <c r="D1316" s="53">
        <v>2.3359999999999999</v>
      </c>
      <c r="E1316" s="53">
        <v>6.5039999999999996</v>
      </c>
    </row>
    <row r="1317" spans="1:5" x14ac:dyDescent="0.35">
      <c r="A1317" s="52">
        <v>131.5</v>
      </c>
      <c r="B1317" s="53">
        <v>11.657999999999999</v>
      </c>
      <c r="C1317" s="53">
        <v>2.8149999999999999</v>
      </c>
      <c r="D1317" s="53">
        <v>2.3370000000000002</v>
      </c>
      <c r="E1317" s="53">
        <v>6.5049999999999999</v>
      </c>
    </row>
    <row r="1318" spans="1:5" x14ac:dyDescent="0.35">
      <c r="A1318" s="52">
        <v>131.6</v>
      </c>
      <c r="B1318" s="53">
        <v>11.661</v>
      </c>
      <c r="C1318" s="53">
        <v>2.8159999999999998</v>
      </c>
      <c r="D1318" s="53">
        <v>2.3370000000000002</v>
      </c>
      <c r="E1318" s="53">
        <v>6.5069999999999997</v>
      </c>
    </row>
    <row r="1319" spans="1:5" x14ac:dyDescent="0.35">
      <c r="A1319" s="52">
        <v>131.69999999999999</v>
      </c>
      <c r="B1319" s="53">
        <v>11.664</v>
      </c>
      <c r="C1319" s="53">
        <v>2.8170000000000002</v>
      </c>
      <c r="D1319" s="53">
        <v>2.3380000000000001</v>
      </c>
      <c r="E1319" s="53">
        <v>6.5090000000000003</v>
      </c>
    </row>
    <row r="1320" spans="1:5" x14ac:dyDescent="0.35">
      <c r="A1320" s="52">
        <v>131.80000000000001</v>
      </c>
      <c r="B1320" s="53">
        <v>11.667</v>
      </c>
      <c r="C1320" s="53">
        <v>2.8180000000000001</v>
      </c>
      <c r="D1320" s="53">
        <v>2.339</v>
      </c>
      <c r="E1320" s="53">
        <v>6.51</v>
      </c>
    </row>
    <row r="1321" spans="1:5" x14ac:dyDescent="0.35">
      <c r="A1321" s="52">
        <v>131.9</v>
      </c>
      <c r="B1321" s="53">
        <v>11.67</v>
      </c>
      <c r="C1321" s="53">
        <v>2.8180000000000001</v>
      </c>
      <c r="D1321" s="53">
        <v>2.34</v>
      </c>
      <c r="E1321" s="53">
        <v>6.5119999999999996</v>
      </c>
    </row>
    <row r="1322" spans="1:5" x14ac:dyDescent="0.35">
      <c r="A1322" s="52">
        <v>132</v>
      </c>
      <c r="B1322" s="53">
        <v>11.673</v>
      </c>
      <c r="C1322" s="53">
        <v>2.819</v>
      </c>
      <c r="D1322" s="53">
        <v>2.34</v>
      </c>
      <c r="E1322" s="53">
        <v>6.5140000000000002</v>
      </c>
    </row>
    <row r="1323" spans="1:5" x14ac:dyDescent="0.35">
      <c r="A1323" s="52">
        <v>132.1</v>
      </c>
      <c r="B1323" s="53">
        <v>11.676</v>
      </c>
      <c r="C1323" s="53">
        <v>2.82</v>
      </c>
      <c r="D1323" s="53">
        <v>2.3410000000000002</v>
      </c>
      <c r="E1323" s="53">
        <v>6.5149999999999997</v>
      </c>
    </row>
    <row r="1324" spans="1:5" x14ac:dyDescent="0.35">
      <c r="A1324" s="52">
        <v>132.19999999999999</v>
      </c>
      <c r="B1324" s="53">
        <v>11.679</v>
      </c>
      <c r="C1324" s="53">
        <v>2.8210000000000002</v>
      </c>
      <c r="D1324" s="53">
        <v>2.3420000000000001</v>
      </c>
      <c r="E1324" s="53">
        <v>6.5170000000000003</v>
      </c>
    </row>
    <row r="1325" spans="1:5" x14ac:dyDescent="0.35">
      <c r="A1325" s="52">
        <v>132.30000000000001</v>
      </c>
      <c r="B1325" s="53">
        <v>11.682</v>
      </c>
      <c r="C1325" s="53">
        <v>2.8210000000000002</v>
      </c>
      <c r="D1325" s="53">
        <v>2.3420000000000001</v>
      </c>
      <c r="E1325" s="53">
        <v>6.5190000000000001</v>
      </c>
    </row>
    <row r="1326" spans="1:5" x14ac:dyDescent="0.35">
      <c r="A1326" s="52">
        <v>132.4</v>
      </c>
      <c r="B1326" s="53">
        <v>11.685</v>
      </c>
      <c r="C1326" s="53">
        <v>2.8220000000000001</v>
      </c>
      <c r="D1326" s="53">
        <v>2.343</v>
      </c>
      <c r="E1326" s="53">
        <v>6.52</v>
      </c>
    </row>
    <row r="1327" spans="1:5" x14ac:dyDescent="0.35">
      <c r="A1327" s="52">
        <v>132.5</v>
      </c>
      <c r="B1327" s="53">
        <v>11.688000000000001</v>
      </c>
      <c r="C1327" s="53">
        <v>2.823</v>
      </c>
      <c r="D1327" s="53">
        <v>2.343</v>
      </c>
      <c r="E1327" s="53">
        <v>6.5220000000000002</v>
      </c>
    </row>
    <row r="1328" spans="1:5" x14ac:dyDescent="0.35">
      <c r="A1328" s="52">
        <v>132.6</v>
      </c>
      <c r="B1328" s="53">
        <v>11.691000000000001</v>
      </c>
      <c r="C1328" s="53">
        <v>2.8239999999999998</v>
      </c>
      <c r="D1328" s="53">
        <v>2.3439999999999999</v>
      </c>
      <c r="E1328" s="53">
        <v>6.5229999999999997</v>
      </c>
    </row>
    <row r="1329" spans="1:5" x14ac:dyDescent="0.35">
      <c r="A1329" s="52">
        <v>132.69999999999999</v>
      </c>
      <c r="B1329" s="53">
        <v>11.694000000000001</v>
      </c>
      <c r="C1329" s="53">
        <v>2.8239999999999998</v>
      </c>
      <c r="D1329" s="53">
        <v>2.3450000000000002</v>
      </c>
      <c r="E1329" s="53">
        <v>6.5250000000000004</v>
      </c>
    </row>
    <row r="1330" spans="1:5" x14ac:dyDescent="0.35">
      <c r="A1330" s="52">
        <v>132.80000000000001</v>
      </c>
      <c r="B1330" s="53">
        <v>11.696999999999999</v>
      </c>
      <c r="C1330" s="53">
        <v>2.8250000000000002</v>
      </c>
      <c r="D1330" s="53">
        <v>2.3450000000000002</v>
      </c>
      <c r="E1330" s="53">
        <v>6.5270000000000001</v>
      </c>
    </row>
    <row r="1331" spans="1:5" x14ac:dyDescent="0.35">
      <c r="A1331" s="52">
        <v>132.9</v>
      </c>
      <c r="B1331" s="53">
        <v>11.7</v>
      </c>
      <c r="C1331" s="53">
        <v>2.8260000000000001</v>
      </c>
      <c r="D1331" s="53">
        <v>2.3460000000000001</v>
      </c>
      <c r="E1331" s="53">
        <v>6.5279999999999996</v>
      </c>
    </row>
    <row r="1332" spans="1:5" x14ac:dyDescent="0.35">
      <c r="A1332" s="52">
        <v>133</v>
      </c>
      <c r="B1332" s="53">
        <v>11.702999999999999</v>
      </c>
      <c r="C1332" s="53">
        <v>2.827</v>
      </c>
      <c r="D1332" s="53">
        <v>2.347</v>
      </c>
      <c r="E1332" s="53">
        <v>6.53</v>
      </c>
    </row>
    <row r="1333" spans="1:5" x14ac:dyDescent="0.35">
      <c r="A1333" s="52">
        <v>133.1</v>
      </c>
      <c r="B1333" s="53">
        <v>11.706</v>
      </c>
      <c r="C1333" s="53">
        <v>2.827</v>
      </c>
      <c r="D1333" s="53">
        <v>2.347</v>
      </c>
      <c r="E1333" s="53">
        <v>6.5309999999999997</v>
      </c>
    </row>
    <row r="1334" spans="1:5" x14ac:dyDescent="0.35">
      <c r="A1334" s="52">
        <v>133.19999999999999</v>
      </c>
      <c r="B1334" s="53">
        <v>11.709</v>
      </c>
      <c r="C1334" s="53">
        <v>2.8279999999999998</v>
      </c>
      <c r="D1334" s="53">
        <v>2.3479999999999999</v>
      </c>
      <c r="E1334" s="53">
        <v>6.5330000000000004</v>
      </c>
    </row>
    <row r="1335" spans="1:5" x14ac:dyDescent="0.35">
      <c r="A1335" s="52">
        <v>133.30000000000001</v>
      </c>
      <c r="B1335" s="53">
        <v>11.712</v>
      </c>
      <c r="C1335" s="53">
        <v>2.8290000000000002</v>
      </c>
      <c r="D1335" s="53">
        <v>2.3490000000000002</v>
      </c>
      <c r="E1335" s="53">
        <v>6.5339999999999998</v>
      </c>
    </row>
    <row r="1336" spans="1:5" x14ac:dyDescent="0.35">
      <c r="A1336" s="52">
        <v>133.4</v>
      </c>
      <c r="B1336" s="53">
        <v>11.715</v>
      </c>
      <c r="C1336" s="53">
        <v>2.83</v>
      </c>
      <c r="D1336" s="53">
        <v>2.3490000000000002</v>
      </c>
      <c r="E1336" s="53">
        <v>6.5359999999999996</v>
      </c>
    </row>
    <row r="1337" spans="1:5" x14ac:dyDescent="0.35">
      <c r="A1337" s="52">
        <v>133.5</v>
      </c>
      <c r="B1337" s="53">
        <v>11.718</v>
      </c>
      <c r="C1337" s="53">
        <v>2.83</v>
      </c>
      <c r="D1337" s="53">
        <v>2.35</v>
      </c>
      <c r="E1337" s="53">
        <v>6.5369999999999999</v>
      </c>
    </row>
    <row r="1338" spans="1:5" x14ac:dyDescent="0.35">
      <c r="A1338" s="52">
        <v>133.6</v>
      </c>
      <c r="B1338" s="53">
        <v>11.72</v>
      </c>
      <c r="C1338" s="53">
        <v>2.831</v>
      </c>
      <c r="D1338" s="53">
        <v>2.351</v>
      </c>
      <c r="E1338" s="53">
        <v>6.5389999999999997</v>
      </c>
    </row>
    <row r="1339" spans="1:5" x14ac:dyDescent="0.35">
      <c r="A1339" s="52">
        <v>133.69999999999999</v>
      </c>
      <c r="B1339" s="53">
        <v>11.723000000000001</v>
      </c>
      <c r="C1339" s="53">
        <v>2.8319999999999999</v>
      </c>
      <c r="D1339" s="53">
        <v>2.351</v>
      </c>
      <c r="E1339" s="53">
        <v>6.54</v>
      </c>
    </row>
    <row r="1340" spans="1:5" x14ac:dyDescent="0.35">
      <c r="A1340" s="52">
        <v>133.80000000000001</v>
      </c>
      <c r="B1340" s="53">
        <v>11.726000000000001</v>
      </c>
      <c r="C1340" s="53">
        <v>2.8319999999999999</v>
      </c>
      <c r="D1340" s="53">
        <v>2.3519999999999999</v>
      </c>
      <c r="E1340" s="53">
        <v>6.5419999999999998</v>
      </c>
    </row>
    <row r="1341" spans="1:5" x14ac:dyDescent="0.35">
      <c r="A1341" s="52">
        <v>133.9</v>
      </c>
      <c r="B1341" s="53">
        <v>11.728999999999999</v>
      </c>
      <c r="C1341" s="53">
        <v>2.8330000000000002</v>
      </c>
      <c r="D1341" s="53">
        <v>2.3519999999999999</v>
      </c>
      <c r="E1341" s="53">
        <v>6.5430000000000001</v>
      </c>
    </row>
    <row r="1342" spans="1:5" x14ac:dyDescent="0.35">
      <c r="A1342" s="52">
        <v>134</v>
      </c>
      <c r="B1342" s="53">
        <v>11.731999999999999</v>
      </c>
      <c r="C1342" s="53">
        <v>2.8340000000000001</v>
      </c>
      <c r="D1342" s="53">
        <v>2.3530000000000002</v>
      </c>
      <c r="E1342" s="53">
        <v>6.5449999999999999</v>
      </c>
    </row>
    <row r="1343" spans="1:5" x14ac:dyDescent="0.35">
      <c r="A1343" s="52">
        <v>134.1</v>
      </c>
      <c r="B1343" s="53">
        <v>11.734999999999999</v>
      </c>
      <c r="C1343" s="53">
        <v>2.835</v>
      </c>
      <c r="D1343" s="53">
        <v>2.3540000000000001</v>
      </c>
      <c r="E1343" s="53">
        <v>6.5460000000000003</v>
      </c>
    </row>
    <row r="1344" spans="1:5" x14ac:dyDescent="0.35">
      <c r="A1344" s="52">
        <v>134.19999999999999</v>
      </c>
      <c r="B1344" s="53">
        <v>11.737</v>
      </c>
      <c r="C1344" s="53">
        <v>2.835</v>
      </c>
      <c r="D1344" s="53">
        <v>2.3540000000000001</v>
      </c>
      <c r="E1344" s="53">
        <v>6.548</v>
      </c>
    </row>
    <row r="1345" spans="1:5" x14ac:dyDescent="0.35">
      <c r="A1345" s="52">
        <v>134.30000000000001</v>
      </c>
      <c r="B1345" s="53">
        <v>11.74</v>
      </c>
      <c r="C1345" s="53">
        <v>2.8359999999999999</v>
      </c>
      <c r="D1345" s="53">
        <v>2.355</v>
      </c>
      <c r="E1345" s="53">
        <v>6.5490000000000004</v>
      </c>
    </row>
    <row r="1346" spans="1:5" x14ac:dyDescent="0.35">
      <c r="A1346" s="52">
        <v>134.4</v>
      </c>
      <c r="B1346" s="53">
        <v>11.743</v>
      </c>
      <c r="C1346" s="53">
        <v>2.8370000000000002</v>
      </c>
      <c r="D1346" s="53">
        <v>2.355</v>
      </c>
      <c r="E1346" s="53">
        <v>6.5510000000000002</v>
      </c>
    </row>
    <row r="1347" spans="1:5" x14ac:dyDescent="0.35">
      <c r="A1347" s="52">
        <v>134.5</v>
      </c>
      <c r="B1347" s="53">
        <v>11.746</v>
      </c>
      <c r="C1347" s="53">
        <v>2.8370000000000002</v>
      </c>
      <c r="D1347" s="53">
        <v>2.3559999999999999</v>
      </c>
      <c r="E1347" s="53">
        <v>6.5519999999999996</v>
      </c>
    </row>
    <row r="1348" spans="1:5" x14ac:dyDescent="0.35">
      <c r="A1348" s="52">
        <v>134.6</v>
      </c>
      <c r="B1348" s="53">
        <v>11.749000000000001</v>
      </c>
      <c r="C1348" s="53">
        <v>2.8380000000000001</v>
      </c>
      <c r="D1348" s="53">
        <v>2.3570000000000002</v>
      </c>
      <c r="E1348" s="53">
        <v>6.5540000000000003</v>
      </c>
    </row>
    <row r="1349" spans="1:5" x14ac:dyDescent="0.35">
      <c r="A1349" s="52">
        <v>134.69999999999999</v>
      </c>
      <c r="B1349" s="53">
        <v>11.750999999999999</v>
      </c>
      <c r="C1349" s="53">
        <v>2.839</v>
      </c>
      <c r="D1349" s="53">
        <v>2.3570000000000002</v>
      </c>
      <c r="E1349" s="53">
        <v>6.5549999999999997</v>
      </c>
    </row>
    <row r="1350" spans="1:5" x14ac:dyDescent="0.35">
      <c r="A1350" s="52">
        <v>134.80000000000001</v>
      </c>
      <c r="B1350" s="53">
        <v>11.754</v>
      </c>
      <c r="C1350" s="53">
        <v>2.839</v>
      </c>
      <c r="D1350" s="53">
        <v>2.3580000000000001</v>
      </c>
      <c r="E1350" s="53">
        <v>6.5570000000000004</v>
      </c>
    </row>
    <row r="1351" spans="1:5" x14ac:dyDescent="0.35">
      <c r="A1351" s="52">
        <v>134.9</v>
      </c>
      <c r="B1351" s="53">
        <v>11.757</v>
      </c>
      <c r="C1351" s="53">
        <v>2.84</v>
      </c>
      <c r="D1351" s="53">
        <v>2.3580000000000001</v>
      </c>
      <c r="E1351" s="53">
        <v>6.5579999999999998</v>
      </c>
    </row>
    <row r="1352" spans="1:5" x14ac:dyDescent="0.35">
      <c r="A1352" s="52">
        <v>135</v>
      </c>
      <c r="B1352" s="53">
        <v>11.759</v>
      </c>
      <c r="C1352" s="53">
        <v>2.8410000000000002</v>
      </c>
      <c r="D1352" s="53">
        <v>2.359</v>
      </c>
      <c r="E1352" s="53">
        <v>6.56</v>
      </c>
    </row>
    <row r="1353" spans="1:5" x14ac:dyDescent="0.35">
      <c r="A1353" s="52">
        <v>135.1</v>
      </c>
      <c r="B1353" s="53">
        <v>11.762</v>
      </c>
      <c r="C1353" s="53">
        <v>2.8410000000000002</v>
      </c>
      <c r="D1353" s="53">
        <v>2.36</v>
      </c>
      <c r="E1353" s="53">
        <v>6.5609999999999999</v>
      </c>
    </row>
    <row r="1354" spans="1:5" x14ac:dyDescent="0.35">
      <c r="A1354" s="52">
        <v>135.19999999999999</v>
      </c>
      <c r="B1354" s="53">
        <v>11.765000000000001</v>
      </c>
      <c r="C1354" s="53">
        <v>2.8420000000000001</v>
      </c>
      <c r="D1354" s="53">
        <v>2.36</v>
      </c>
      <c r="E1354" s="53">
        <v>6.5620000000000003</v>
      </c>
    </row>
    <row r="1355" spans="1:5" x14ac:dyDescent="0.35">
      <c r="A1355" s="52">
        <v>135.30000000000001</v>
      </c>
      <c r="B1355" s="53">
        <v>11.766999999999999</v>
      </c>
      <c r="C1355" s="53">
        <v>2.843</v>
      </c>
      <c r="D1355" s="53">
        <v>2.3610000000000002</v>
      </c>
      <c r="E1355" s="53">
        <v>6.5640000000000001</v>
      </c>
    </row>
    <row r="1356" spans="1:5" x14ac:dyDescent="0.35">
      <c r="A1356" s="52">
        <v>135.4</v>
      </c>
      <c r="B1356" s="53">
        <v>11.77</v>
      </c>
      <c r="C1356" s="53">
        <v>2.8439999999999999</v>
      </c>
      <c r="D1356" s="53">
        <v>2.3610000000000002</v>
      </c>
      <c r="E1356" s="53">
        <v>6.5650000000000004</v>
      </c>
    </row>
    <row r="1357" spans="1:5" x14ac:dyDescent="0.35">
      <c r="A1357" s="52">
        <v>135.5</v>
      </c>
      <c r="B1357" s="53">
        <v>11.773</v>
      </c>
      <c r="C1357" s="53">
        <v>2.8439999999999999</v>
      </c>
      <c r="D1357" s="53">
        <v>2.3620000000000001</v>
      </c>
      <c r="E1357" s="53">
        <v>6.5670000000000002</v>
      </c>
    </row>
    <row r="1358" spans="1:5" x14ac:dyDescent="0.35">
      <c r="A1358" s="52">
        <v>135.6</v>
      </c>
      <c r="B1358" s="53">
        <v>11.775</v>
      </c>
      <c r="C1358" s="53">
        <v>2.8450000000000002</v>
      </c>
      <c r="D1358" s="53">
        <v>2.3620000000000001</v>
      </c>
      <c r="E1358" s="53">
        <v>6.5679999999999996</v>
      </c>
    </row>
    <row r="1359" spans="1:5" x14ac:dyDescent="0.35">
      <c r="A1359" s="52">
        <v>135.69999999999999</v>
      </c>
      <c r="B1359" s="53">
        <v>11.778</v>
      </c>
      <c r="C1359" s="53">
        <v>2.8460000000000001</v>
      </c>
      <c r="D1359" s="53">
        <v>2.363</v>
      </c>
      <c r="E1359" s="53">
        <v>6.569</v>
      </c>
    </row>
    <row r="1360" spans="1:5" x14ac:dyDescent="0.35">
      <c r="A1360" s="52">
        <v>135.80000000000001</v>
      </c>
      <c r="B1360" s="53">
        <v>11.781000000000001</v>
      </c>
      <c r="C1360" s="53">
        <v>2.8460000000000001</v>
      </c>
      <c r="D1360" s="53">
        <v>2.3639999999999999</v>
      </c>
      <c r="E1360" s="53">
        <v>6.5709999999999997</v>
      </c>
    </row>
    <row r="1361" spans="1:5" x14ac:dyDescent="0.35">
      <c r="A1361" s="52">
        <v>135.9</v>
      </c>
      <c r="B1361" s="53">
        <v>11.782999999999999</v>
      </c>
      <c r="C1361" s="53">
        <v>2.847</v>
      </c>
      <c r="D1361" s="53">
        <v>2.3639999999999999</v>
      </c>
      <c r="E1361" s="53">
        <v>6.5720000000000001</v>
      </c>
    </row>
    <row r="1362" spans="1:5" x14ac:dyDescent="0.35">
      <c r="A1362" s="52">
        <v>136</v>
      </c>
      <c r="B1362" s="53">
        <v>11.786</v>
      </c>
      <c r="C1362" s="53">
        <v>2.8479999999999999</v>
      </c>
      <c r="D1362" s="53">
        <v>2.3650000000000002</v>
      </c>
      <c r="E1362" s="53">
        <v>6.5739999999999998</v>
      </c>
    </row>
    <row r="1363" spans="1:5" x14ac:dyDescent="0.35">
      <c r="A1363" s="52">
        <v>136.1</v>
      </c>
      <c r="B1363" s="53">
        <v>11.788</v>
      </c>
      <c r="C1363" s="53">
        <v>2.8479999999999999</v>
      </c>
      <c r="D1363" s="53">
        <v>2.3650000000000002</v>
      </c>
      <c r="E1363" s="53">
        <v>6.5750000000000002</v>
      </c>
    </row>
    <row r="1364" spans="1:5" x14ac:dyDescent="0.35">
      <c r="A1364" s="52">
        <v>136.19999999999999</v>
      </c>
      <c r="B1364" s="53">
        <v>11.791</v>
      </c>
      <c r="C1364" s="53">
        <v>2.8490000000000002</v>
      </c>
      <c r="D1364" s="53">
        <v>2.3660000000000001</v>
      </c>
      <c r="E1364" s="53">
        <v>6.5759999999999996</v>
      </c>
    </row>
    <row r="1365" spans="1:5" x14ac:dyDescent="0.35">
      <c r="A1365" s="52">
        <v>136.30000000000001</v>
      </c>
      <c r="B1365" s="53">
        <v>11.794</v>
      </c>
      <c r="C1365" s="53">
        <v>2.8490000000000002</v>
      </c>
      <c r="D1365" s="53">
        <v>2.3660000000000001</v>
      </c>
      <c r="E1365" s="53">
        <v>6.5780000000000003</v>
      </c>
    </row>
    <row r="1366" spans="1:5" x14ac:dyDescent="0.35">
      <c r="A1366" s="52">
        <v>136.4</v>
      </c>
      <c r="B1366" s="53">
        <v>11.795999999999999</v>
      </c>
      <c r="C1366" s="53">
        <v>2.85</v>
      </c>
      <c r="D1366" s="53">
        <v>2.367</v>
      </c>
      <c r="E1366" s="53">
        <v>6.5789999999999997</v>
      </c>
    </row>
    <row r="1367" spans="1:5" x14ac:dyDescent="0.35">
      <c r="A1367" s="52">
        <v>136.5</v>
      </c>
      <c r="B1367" s="53">
        <v>11.798999999999999</v>
      </c>
      <c r="C1367" s="53">
        <v>2.851</v>
      </c>
      <c r="D1367" s="53">
        <v>2.3679999999999999</v>
      </c>
      <c r="E1367" s="53">
        <v>6.58</v>
      </c>
    </row>
    <row r="1368" spans="1:5" x14ac:dyDescent="0.35">
      <c r="A1368" s="52">
        <v>136.6</v>
      </c>
      <c r="B1368" s="53">
        <v>11.801</v>
      </c>
      <c r="C1368" s="53">
        <v>2.851</v>
      </c>
      <c r="D1368" s="53">
        <v>2.3679999999999999</v>
      </c>
      <c r="E1368" s="53">
        <v>6.5819999999999999</v>
      </c>
    </row>
    <row r="1369" spans="1:5" x14ac:dyDescent="0.35">
      <c r="A1369" s="52">
        <v>136.69999999999999</v>
      </c>
      <c r="B1369" s="53">
        <v>11.804</v>
      </c>
      <c r="C1369" s="53">
        <v>2.8519999999999999</v>
      </c>
      <c r="D1369" s="53">
        <v>2.3690000000000002</v>
      </c>
      <c r="E1369" s="53">
        <v>6.5830000000000002</v>
      </c>
    </row>
    <row r="1370" spans="1:5" x14ac:dyDescent="0.35">
      <c r="A1370" s="52">
        <v>136.80000000000001</v>
      </c>
      <c r="B1370" s="53">
        <v>11.805999999999999</v>
      </c>
      <c r="C1370" s="53">
        <v>2.8530000000000002</v>
      </c>
      <c r="D1370" s="53">
        <v>2.3690000000000002</v>
      </c>
      <c r="E1370" s="53">
        <v>6.5839999999999996</v>
      </c>
    </row>
    <row r="1371" spans="1:5" x14ac:dyDescent="0.35">
      <c r="A1371" s="52">
        <v>136.9</v>
      </c>
      <c r="B1371" s="53">
        <v>11.808999999999999</v>
      </c>
      <c r="C1371" s="53">
        <v>2.8530000000000002</v>
      </c>
      <c r="D1371" s="53">
        <v>2.37</v>
      </c>
      <c r="E1371" s="53">
        <v>6.5860000000000003</v>
      </c>
    </row>
    <row r="1372" spans="1:5" x14ac:dyDescent="0.35">
      <c r="A1372" s="52">
        <v>137</v>
      </c>
      <c r="B1372" s="53">
        <v>11.811</v>
      </c>
      <c r="C1372" s="53">
        <v>2.8540000000000001</v>
      </c>
      <c r="D1372" s="53">
        <v>2.37</v>
      </c>
      <c r="E1372" s="53">
        <v>6.5869999999999997</v>
      </c>
    </row>
    <row r="1373" spans="1:5" x14ac:dyDescent="0.35">
      <c r="A1373" s="52">
        <v>137.1</v>
      </c>
      <c r="B1373" s="53">
        <v>11.814</v>
      </c>
      <c r="C1373" s="53">
        <v>2.855</v>
      </c>
      <c r="D1373" s="53">
        <v>2.371</v>
      </c>
      <c r="E1373" s="53">
        <v>6.5880000000000001</v>
      </c>
    </row>
    <row r="1374" spans="1:5" x14ac:dyDescent="0.35">
      <c r="A1374" s="52">
        <v>137.19999999999999</v>
      </c>
      <c r="B1374" s="53">
        <v>11.816000000000001</v>
      </c>
      <c r="C1374" s="53">
        <v>2.855</v>
      </c>
      <c r="D1374" s="53">
        <v>2.371</v>
      </c>
      <c r="E1374" s="53">
        <v>6.59</v>
      </c>
    </row>
    <row r="1375" spans="1:5" x14ac:dyDescent="0.35">
      <c r="A1375" s="52">
        <v>137.30000000000001</v>
      </c>
      <c r="B1375" s="53">
        <v>11.819000000000001</v>
      </c>
      <c r="C1375" s="53">
        <v>2.8559999999999999</v>
      </c>
      <c r="D1375" s="53">
        <v>2.3719999999999999</v>
      </c>
      <c r="E1375" s="53">
        <v>6.5910000000000002</v>
      </c>
    </row>
    <row r="1376" spans="1:5" x14ac:dyDescent="0.35">
      <c r="A1376" s="52">
        <v>137.4</v>
      </c>
      <c r="B1376" s="53">
        <v>11.821</v>
      </c>
      <c r="C1376" s="53">
        <v>2.8559999999999999</v>
      </c>
      <c r="D1376" s="53">
        <v>2.3719999999999999</v>
      </c>
      <c r="E1376" s="53">
        <v>6.5919999999999996</v>
      </c>
    </row>
    <row r="1377" spans="1:5" x14ac:dyDescent="0.35">
      <c r="A1377" s="52">
        <v>137.5</v>
      </c>
      <c r="B1377" s="53">
        <v>11.823</v>
      </c>
      <c r="C1377" s="53">
        <v>2.8570000000000002</v>
      </c>
      <c r="D1377" s="53">
        <v>2.3730000000000002</v>
      </c>
      <c r="E1377" s="53">
        <v>6.593</v>
      </c>
    </row>
    <row r="1378" spans="1:5" x14ac:dyDescent="0.35">
      <c r="A1378" s="52">
        <v>137.6</v>
      </c>
      <c r="B1378" s="53">
        <v>11.826000000000001</v>
      </c>
      <c r="C1378" s="53">
        <v>2.8580000000000001</v>
      </c>
      <c r="D1378" s="53">
        <v>2.3730000000000002</v>
      </c>
      <c r="E1378" s="53">
        <v>6.5949999999999998</v>
      </c>
    </row>
    <row r="1379" spans="1:5" x14ac:dyDescent="0.35">
      <c r="A1379" s="52">
        <v>137.69999999999999</v>
      </c>
      <c r="B1379" s="53">
        <v>11.827999999999999</v>
      </c>
      <c r="C1379" s="53">
        <v>2.8580000000000001</v>
      </c>
      <c r="D1379" s="53">
        <v>2.3740000000000001</v>
      </c>
      <c r="E1379" s="53">
        <v>6.5960000000000001</v>
      </c>
    </row>
    <row r="1380" spans="1:5" x14ac:dyDescent="0.35">
      <c r="A1380" s="52">
        <v>137.80000000000001</v>
      </c>
      <c r="B1380" s="53">
        <v>11.831</v>
      </c>
      <c r="C1380" s="53">
        <v>2.859</v>
      </c>
      <c r="D1380" s="53">
        <v>2.3740000000000001</v>
      </c>
      <c r="E1380" s="53">
        <v>6.5970000000000004</v>
      </c>
    </row>
    <row r="1381" spans="1:5" x14ac:dyDescent="0.35">
      <c r="A1381" s="52">
        <v>137.9</v>
      </c>
      <c r="B1381" s="53">
        <v>11.833</v>
      </c>
      <c r="C1381" s="53">
        <v>2.86</v>
      </c>
      <c r="D1381" s="53">
        <v>2.375</v>
      </c>
      <c r="E1381" s="53">
        <v>6.5990000000000002</v>
      </c>
    </row>
    <row r="1382" spans="1:5" x14ac:dyDescent="0.35">
      <c r="A1382" s="52">
        <v>138</v>
      </c>
      <c r="B1382" s="53">
        <v>11.835000000000001</v>
      </c>
      <c r="C1382" s="53">
        <v>2.86</v>
      </c>
      <c r="D1382" s="53">
        <v>2.3759999999999999</v>
      </c>
      <c r="E1382" s="53">
        <v>6.6</v>
      </c>
    </row>
    <row r="1383" spans="1:5" x14ac:dyDescent="0.35">
      <c r="A1383" s="52">
        <v>138.1</v>
      </c>
      <c r="B1383" s="53">
        <v>11.837999999999999</v>
      </c>
      <c r="C1383" s="53">
        <v>2.8610000000000002</v>
      </c>
      <c r="D1383" s="53">
        <v>2.3759999999999999</v>
      </c>
      <c r="E1383" s="53">
        <v>6.601</v>
      </c>
    </row>
    <row r="1384" spans="1:5" x14ac:dyDescent="0.35">
      <c r="A1384" s="52">
        <v>138.19999999999999</v>
      </c>
      <c r="B1384" s="53">
        <v>11.84</v>
      </c>
      <c r="C1384" s="53">
        <v>2.8610000000000002</v>
      </c>
      <c r="D1384" s="53">
        <v>2.3769999999999998</v>
      </c>
      <c r="E1384" s="53">
        <v>6.6020000000000003</v>
      </c>
    </row>
    <row r="1385" spans="1:5" x14ac:dyDescent="0.35">
      <c r="A1385" s="52">
        <v>138.30000000000001</v>
      </c>
      <c r="B1385" s="53">
        <v>11.842000000000001</v>
      </c>
      <c r="C1385" s="53">
        <v>2.8620000000000001</v>
      </c>
      <c r="D1385" s="53">
        <v>2.3769999999999998</v>
      </c>
      <c r="E1385" s="53">
        <v>6.6029999999999998</v>
      </c>
    </row>
    <row r="1386" spans="1:5" x14ac:dyDescent="0.35">
      <c r="A1386" s="52">
        <v>138.4</v>
      </c>
      <c r="B1386" s="53">
        <v>11.845000000000001</v>
      </c>
      <c r="C1386" s="53">
        <v>2.863</v>
      </c>
      <c r="D1386" s="53">
        <v>2.3780000000000001</v>
      </c>
      <c r="E1386" s="53">
        <v>6.6050000000000004</v>
      </c>
    </row>
    <row r="1387" spans="1:5" x14ac:dyDescent="0.35">
      <c r="A1387" s="52">
        <v>138.5</v>
      </c>
      <c r="B1387" s="53">
        <v>11.847</v>
      </c>
      <c r="C1387" s="53">
        <v>2.863</v>
      </c>
      <c r="D1387" s="53">
        <v>2.3780000000000001</v>
      </c>
      <c r="E1387" s="53">
        <v>6.6059999999999999</v>
      </c>
    </row>
    <row r="1388" spans="1:5" x14ac:dyDescent="0.35">
      <c r="A1388" s="52">
        <v>138.6</v>
      </c>
      <c r="B1388" s="53">
        <v>11.849</v>
      </c>
      <c r="C1388" s="53">
        <v>2.8639999999999999</v>
      </c>
      <c r="D1388" s="53">
        <v>2.379</v>
      </c>
      <c r="E1388" s="53">
        <v>6.6070000000000002</v>
      </c>
    </row>
    <row r="1389" spans="1:5" x14ac:dyDescent="0.35">
      <c r="A1389" s="52">
        <v>138.69999999999999</v>
      </c>
      <c r="B1389" s="53">
        <v>11.852</v>
      </c>
      <c r="C1389" s="53">
        <v>2.8639999999999999</v>
      </c>
      <c r="D1389" s="53">
        <v>2.379</v>
      </c>
      <c r="E1389" s="53">
        <v>6.6079999999999997</v>
      </c>
    </row>
    <row r="1390" spans="1:5" x14ac:dyDescent="0.35">
      <c r="A1390" s="52">
        <v>138.80000000000001</v>
      </c>
      <c r="B1390" s="53">
        <v>11.853999999999999</v>
      </c>
      <c r="C1390" s="53">
        <v>2.8650000000000002</v>
      </c>
      <c r="D1390" s="53">
        <v>2.38</v>
      </c>
      <c r="E1390" s="53">
        <v>6.61</v>
      </c>
    </row>
    <row r="1391" spans="1:5" x14ac:dyDescent="0.35">
      <c r="A1391" s="52">
        <v>138.9</v>
      </c>
      <c r="B1391" s="53">
        <v>11.856</v>
      </c>
      <c r="C1391" s="53">
        <v>2.8650000000000002</v>
      </c>
      <c r="D1391" s="53">
        <v>2.38</v>
      </c>
      <c r="E1391" s="53">
        <v>6.6109999999999998</v>
      </c>
    </row>
    <row r="1392" spans="1:5" x14ac:dyDescent="0.35">
      <c r="A1392" s="52">
        <v>139</v>
      </c>
      <c r="B1392" s="53">
        <v>11.859</v>
      </c>
      <c r="C1392" s="53">
        <v>2.8660000000000001</v>
      </c>
      <c r="D1392" s="53">
        <v>2.38</v>
      </c>
      <c r="E1392" s="53">
        <v>6.6120000000000001</v>
      </c>
    </row>
    <row r="1393" spans="1:5" x14ac:dyDescent="0.35">
      <c r="A1393" s="52">
        <v>139.1</v>
      </c>
      <c r="B1393" s="53">
        <v>11.861000000000001</v>
      </c>
      <c r="C1393" s="53">
        <v>2.867</v>
      </c>
      <c r="D1393" s="53">
        <v>2.3809999999999998</v>
      </c>
      <c r="E1393" s="53">
        <v>6.6130000000000004</v>
      </c>
    </row>
    <row r="1394" spans="1:5" x14ac:dyDescent="0.35">
      <c r="A1394" s="52">
        <v>139.19999999999999</v>
      </c>
      <c r="B1394" s="53">
        <v>11.863</v>
      </c>
      <c r="C1394" s="53">
        <v>2.867</v>
      </c>
      <c r="D1394" s="53">
        <v>2.3809999999999998</v>
      </c>
      <c r="E1394" s="53">
        <v>6.6139999999999999</v>
      </c>
    </row>
    <row r="1395" spans="1:5" x14ac:dyDescent="0.35">
      <c r="A1395" s="52">
        <v>139.30000000000001</v>
      </c>
      <c r="B1395" s="53">
        <v>11.865</v>
      </c>
      <c r="C1395" s="53">
        <v>2.8679999999999999</v>
      </c>
      <c r="D1395" s="53">
        <v>2.3820000000000001</v>
      </c>
      <c r="E1395" s="53">
        <v>6.6159999999999997</v>
      </c>
    </row>
    <row r="1396" spans="1:5" x14ac:dyDescent="0.35">
      <c r="A1396" s="52">
        <v>139.4</v>
      </c>
      <c r="B1396" s="53">
        <v>11.867000000000001</v>
      </c>
      <c r="C1396" s="53">
        <v>2.8679999999999999</v>
      </c>
      <c r="D1396" s="53">
        <v>2.3820000000000001</v>
      </c>
      <c r="E1396" s="53">
        <v>6.617</v>
      </c>
    </row>
    <row r="1397" spans="1:5" x14ac:dyDescent="0.35">
      <c r="A1397" s="52">
        <v>139.5</v>
      </c>
      <c r="B1397" s="53">
        <v>11.87</v>
      </c>
      <c r="C1397" s="53">
        <v>2.8690000000000002</v>
      </c>
      <c r="D1397" s="53">
        <v>2.383</v>
      </c>
      <c r="E1397" s="53">
        <v>6.6180000000000003</v>
      </c>
    </row>
    <row r="1398" spans="1:5" x14ac:dyDescent="0.35">
      <c r="A1398" s="52">
        <v>139.6</v>
      </c>
      <c r="B1398" s="53">
        <v>11.872</v>
      </c>
      <c r="C1398" s="53">
        <v>2.8690000000000002</v>
      </c>
      <c r="D1398" s="53">
        <v>2.383</v>
      </c>
      <c r="E1398" s="53">
        <v>6.6189999999999998</v>
      </c>
    </row>
    <row r="1399" spans="1:5" x14ac:dyDescent="0.35">
      <c r="A1399" s="52">
        <v>139.69999999999999</v>
      </c>
      <c r="B1399" s="53">
        <v>11.874000000000001</v>
      </c>
      <c r="C1399" s="53">
        <v>2.87</v>
      </c>
      <c r="D1399" s="53">
        <v>2.3839999999999999</v>
      </c>
      <c r="E1399" s="53">
        <v>6.62</v>
      </c>
    </row>
    <row r="1400" spans="1:5" x14ac:dyDescent="0.35">
      <c r="A1400" s="52">
        <v>139.80000000000001</v>
      </c>
      <c r="B1400" s="53">
        <v>11.875999999999999</v>
      </c>
      <c r="C1400" s="53">
        <v>2.871</v>
      </c>
      <c r="D1400" s="53">
        <v>2.3839999999999999</v>
      </c>
      <c r="E1400" s="53">
        <v>6.6210000000000004</v>
      </c>
    </row>
    <row r="1401" spans="1:5" x14ac:dyDescent="0.35">
      <c r="A1401" s="52">
        <v>139.9</v>
      </c>
      <c r="B1401" s="53">
        <v>11.878</v>
      </c>
      <c r="C1401" s="53">
        <v>2.871</v>
      </c>
      <c r="D1401" s="53">
        <v>2.3849999999999998</v>
      </c>
      <c r="E1401" s="53">
        <v>6.6219999999999999</v>
      </c>
    </row>
    <row r="1402" spans="1:5" x14ac:dyDescent="0.35">
      <c r="A1402" s="52">
        <v>140</v>
      </c>
      <c r="B1402" s="53">
        <v>11.881</v>
      </c>
      <c r="C1402" s="53">
        <v>2.8719999999999999</v>
      </c>
      <c r="D1402" s="53">
        <v>2.3849999999999998</v>
      </c>
      <c r="E1402" s="53">
        <v>6.6239999999999997</v>
      </c>
    </row>
    <row r="1403" spans="1:5" x14ac:dyDescent="0.35">
      <c r="A1403" s="52">
        <v>140.1</v>
      </c>
      <c r="B1403" s="53">
        <v>11.882999999999999</v>
      </c>
      <c r="C1403" s="53">
        <v>2.8719999999999999</v>
      </c>
      <c r="D1403" s="53">
        <v>2.3860000000000001</v>
      </c>
      <c r="E1403" s="53">
        <v>6.625</v>
      </c>
    </row>
    <row r="1404" spans="1:5" x14ac:dyDescent="0.35">
      <c r="A1404" s="52">
        <v>140.19999999999999</v>
      </c>
      <c r="B1404" s="53">
        <v>11.885</v>
      </c>
      <c r="C1404" s="53">
        <v>2.8730000000000002</v>
      </c>
      <c r="D1404" s="53">
        <v>2.3860000000000001</v>
      </c>
      <c r="E1404" s="53">
        <v>6.6260000000000003</v>
      </c>
    </row>
    <row r="1405" spans="1:5" x14ac:dyDescent="0.35">
      <c r="A1405" s="52">
        <v>140.30000000000001</v>
      </c>
      <c r="B1405" s="53">
        <v>11.887</v>
      </c>
      <c r="C1405" s="53">
        <v>2.8730000000000002</v>
      </c>
      <c r="D1405" s="53">
        <v>2.387</v>
      </c>
      <c r="E1405" s="53">
        <v>6.6269999999999998</v>
      </c>
    </row>
    <row r="1406" spans="1:5" x14ac:dyDescent="0.35">
      <c r="A1406" s="52">
        <v>140.4</v>
      </c>
      <c r="B1406" s="53">
        <v>11.888999999999999</v>
      </c>
      <c r="C1406" s="53">
        <v>2.8740000000000001</v>
      </c>
      <c r="D1406" s="53">
        <v>2.387</v>
      </c>
      <c r="E1406" s="53">
        <v>6.6280000000000001</v>
      </c>
    </row>
    <row r="1407" spans="1:5" x14ac:dyDescent="0.35">
      <c r="A1407" s="52">
        <v>140.5</v>
      </c>
      <c r="B1407" s="53">
        <v>11.891</v>
      </c>
      <c r="C1407" s="53">
        <v>2.8740000000000001</v>
      </c>
      <c r="D1407" s="53">
        <v>2.387</v>
      </c>
      <c r="E1407" s="53">
        <v>6.6289999999999996</v>
      </c>
    </row>
    <row r="1408" spans="1:5" x14ac:dyDescent="0.35">
      <c r="A1408" s="52">
        <v>140.6</v>
      </c>
      <c r="B1408" s="53">
        <v>11.893000000000001</v>
      </c>
      <c r="C1408" s="53">
        <v>2.875</v>
      </c>
      <c r="D1408" s="53">
        <v>2.3879999999999999</v>
      </c>
      <c r="E1408" s="53">
        <v>6.63</v>
      </c>
    </row>
    <row r="1409" spans="1:5" x14ac:dyDescent="0.35">
      <c r="A1409" s="52">
        <v>140.69999999999999</v>
      </c>
      <c r="B1409" s="53">
        <v>11.895</v>
      </c>
      <c r="C1409" s="53">
        <v>2.8759999999999999</v>
      </c>
      <c r="D1409" s="53">
        <v>2.3879999999999999</v>
      </c>
      <c r="E1409" s="53">
        <v>6.6310000000000002</v>
      </c>
    </row>
    <row r="1410" spans="1:5" x14ac:dyDescent="0.35">
      <c r="A1410" s="52">
        <v>140.80000000000001</v>
      </c>
      <c r="B1410" s="53">
        <v>11.897</v>
      </c>
      <c r="C1410" s="53">
        <v>2.8759999999999999</v>
      </c>
      <c r="D1410" s="53">
        <v>2.3889999999999998</v>
      </c>
      <c r="E1410" s="53">
        <v>6.633</v>
      </c>
    </row>
    <row r="1411" spans="1:5" x14ac:dyDescent="0.35">
      <c r="A1411" s="52">
        <v>140.9</v>
      </c>
      <c r="B1411" s="53">
        <v>11.9</v>
      </c>
      <c r="C1411" s="53">
        <v>2.8769999999999998</v>
      </c>
      <c r="D1411" s="53">
        <v>2.3889999999999998</v>
      </c>
      <c r="E1411" s="53">
        <v>6.6340000000000003</v>
      </c>
    </row>
    <row r="1412" spans="1:5" x14ac:dyDescent="0.35">
      <c r="A1412" s="52">
        <v>141</v>
      </c>
      <c r="B1412" s="53">
        <v>11.901999999999999</v>
      </c>
      <c r="C1412" s="53">
        <v>2.8769999999999998</v>
      </c>
      <c r="D1412" s="53">
        <v>2.39</v>
      </c>
      <c r="E1412" s="53">
        <v>6.6349999999999998</v>
      </c>
    </row>
    <row r="1413" spans="1:5" x14ac:dyDescent="0.35">
      <c r="A1413" s="52">
        <v>141.1</v>
      </c>
      <c r="B1413" s="53">
        <v>11.904</v>
      </c>
      <c r="C1413" s="53">
        <v>2.8780000000000001</v>
      </c>
      <c r="D1413" s="53">
        <v>2.39</v>
      </c>
      <c r="E1413" s="53">
        <v>6.6360000000000001</v>
      </c>
    </row>
    <row r="1414" spans="1:5" x14ac:dyDescent="0.35">
      <c r="A1414" s="52">
        <v>141.19999999999999</v>
      </c>
      <c r="B1414" s="53">
        <v>11.906000000000001</v>
      </c>
      <c r="C1414" s="53">
        <v>2.8780000000000001</v>
      </c>
      <c r="D1414" s="53">
        <v>2.391</v>
      </c>
      <c r="E1414" s="53">
        <v>6.6369999999999996</v>
      </c>
    </row>
    <row r="1415" spans="1:5" x14ac:dyDescent="0.35">
      <c r="A1415" s="52">
        <v>141.30000000000001</v>
      </c>
      <c r="B1415" s="53">
        <v>11.907999999999999</v>
      </c>
      <c r="C1415" s="53">
        <v>2.879</v>
      </c>
      <c r="D1415" s="53">
        <v>2.391</v>
      </c>
      <c r="E1415" s="53">
        <v>6.6379999999999999</v>
      </c>
    </row>
    <row r="1416" spans="1:5" x14ac:dyDescent="0.35">
      <c r="A1416" s="52">
        <v>141.4</v>
      </c>
      <c r="B1416" s="53">
        <v>11.91</v>
      </c>
      <c r="C1416" s="53">
        <v>2.879</v>
      </c>
      <c r="D1416" s="53">
        <v>2.391</v>
      </c>
      <c r="E1416" s="53">
        <v>6.6390000000000002</v>
      </c>
    </row>
    <row r="1417" spans="1:5" x14ac:dyDescent="0.35">
      <c r="A1417" s="52">
        <v>141.5</v>
      </c>
      <c r="B1417" s="53">
        <v>11.912000000000001</v>
      </c>
      <c r="C1417" s="53">
        <v>2.88</v>
      </c>
      <c r="D1417" s="53">
        <v>2.3919999999999999</v>
      </c>
      <c r="E1417" s="53">
        <v>6.64</v>
      </c>
    </row>
    <row r="1418" spans="1:5" x14ac:dyDescent="0.35">
      <c r="A1418" s="52">
        <v>141.6</v>
      </c>
      <c r="B1418" s="53">
        <v>11.914</v>
      </c>
      <c r="C1418" s="53">
        <v>2.88</v>
      </c>
      <c r="D1418" s="53">
        <v>2.3919999999999999</v>
      </c>
      <c r="E1418" s="53">
        <v>6.641</v>
      </c>
    </row>
    <row r="1419" spans="1:5" x14ac:dyDescent="0.35">
      <c r="A1419" s="52">
        <v>141.69999999999999</v>
      </c>
      <c r="B1419" s="53">
        <v>11.916</v>
      </c>
      <c r="C1419" s="53">
        <v>2.8809999999999998</v>
      </c>
      <c r="D1419" s="53">
        <v>2.3929999999999998</v>
      </c>
      <c r="E1419" s="53">
        <v>6.6420000000000003</v>
      </c>
    </row>
    <row r="1420" spans="1:5" x14ac:dyDescent="0.35">
      <c r="A1420" s="52">
        <v>141.80000000000001</v>
      </c>
      <c r="B1420" s="53">
        <v>11.917999999999999</v>
      </c>
      <c r="C1420" s="53">
        <v>2.8809999999999998</v>
      </c>
      <c r="D1420" s="53">
        <v>2.3929999999999998</v>
      </c>
      <c r="E1420" s="53">
        <v>6.6429999999999998</v>
      </c>
    </row>
    <row r="1421" spans="1:5" x14ac:dyDescent="0.35">
      <c r="A1421" s="52">
        <v>141.9</v>
      </c>
      <c r="B1421" s="53">
        <v>11.92</v>
      </c>
      <c r="C1421" s="53">
        <v>2.8820000000000001</v>
      </c>
      <c r="D1421" s="53">
        <v>2.3940000000000001</v>
      </c>
      <c r="E1421" s="53">
        <v>6.6440000000000001</v>
      </c>
    </row>
    <row r="1422" spans="1:5" x14ac:dyDescent="0.35">
      <c r="A1422" s="52">
        <v>142</v>
      </c>
      <c r="B1422" s="53">
        <v>11.922000000000001</v>
      </c>
      <c r="C1422" s="53">
        <v>2.8820000000000001</v>
      </c>
      <c r="D1422" s="53">
        <v>2.3940000000000001</v>
      </c>
      <c r="E1422" s="53">
        <v>6.6449999999999996</v>
      </c>
    </row>
    <row r="1423" spans="1:5" x14ac:dyDescent="0.35">
      <c r="A1423" s="52">
        <v>142.1</v>
      </c>
      <c r="B1423" s="53">
        <v>11.923</v>
      </c>
      <c r="C1423" s="53">
        <v>2.883</v>
      </c>
      <c r="D1423" s="53">
        <v>2.3940000000000001</v>
      </c>
      <c r="E1423" s="53">
        <v>6.6459999999999999</v>
      </c>
    </row>
    <row r="1424" spans="1:5" x14ac:dyDescent="0.35">
      <c r="A1424" s="52">
        <v>142.19999999999999</v>
      </c>
      <c r="B1424" s="53">
        <v>11.925000000000001</v>
      </c>
      <c r="C1424" s="53">
        <v>2.883</v>
      </c>
      <c r="D1424" s="53">
        <v>2.395</v>
      </c>
      <c r="E1424" s="53">
        <v>6.6470000000000002</v>
      </c>
    </row>
    <row r="1425" spans="1:5" x14ac:dyDescent="0.35">
      <c r="A1425" s="52">
        <v>142.30000000000001</v>
      </c>
      <c r="B1425" s="53">
        <v>11.927</v>
      </c>
      <c r="C1425" s="53">
        <v>2.8839999999999999</v>
      </c>
      <c r="D1425" s="53">
        <v>2.395</v>
      </c>
      <c r="E1425" s="53">
        <v>6.6479999999999997</v>
      </c>
    </row>
    <row r="1426" spans="1:5" x14ac:dyDescent="0.35">
      <c r="A1426" s="52">
        <v>142.4</v>
      </c>
      <c r="B1426" s="53">
        <v>11.929</v>
      </c>
      <c r="C1426" s="53">
        <v>2.8839999999999999</v>
      </c>
      <c r="D1426" s="53">
        <v>2.3959999999999999</v>
      </c>
      <c r="E1426" s="53">
        <v>6.649</v>
      </c>
    </row>
    <row r="1427" spans="1:5" x14ac:dyDescent="0.35">
      <c r="A1427" s="52">
        <v>142.5</v>
      </c>
      <c r="B1427" s="53">
        <v>11.930999999999999</v>
      </c>
      <c r="C1427" s="53">
        <v>2.8849999999999998</v>
      </c>
      <c r="D1427" s="53">
        <v>2.3959999999999999</v>
      </c>
      <c r="E1427" s="53">
        <v>6.65</v>
      </c>
    </row>
    <row r="1428" spans="1:5" x14ac:dyDescent="0.35">
      <c r="A1428" s="52">
        <v>142.6</v>
      </c>
      <c r="B1428" s="53">
        <v>11.933</v>
      </c>
      <c r="C1428" s="53">
        <v>2.8849999999999998</v>
      </c>
      <c r="D1428" s="53">
        <v>2.3959999999999999</v>
      </c>
      <c r="E1428" s="53">
        <v>6.6509999999999998</v>
      </c>
    </row>
    <row r="1429" spans="1:5" x14ac:dyDescent="0.35">
      <c r="A1429" s="52">
        <v>142.69999999999999</v>
      </c>
      <c r="B1429" s="53">
        <v>11.935</v>
      </c>
      <c r="C1429" s="53">
        <v>2.8860000000000001</v>
      </c>
      <c r="D1429" s="53">
        <v>2.3969999999999998</v>
      </c>
      <c r="E1429" s="53">
        <v>6.6520000000000001</v>
      </c>
    </row>
    <row r="1430" spans="1:5" x14ac:dyDescent="0.35">
      <c r="A1430" s="52">
        <v>142.80000000000001</v>
      </c>
      <c r="B1430" s="53">
        <v>11.936999999999999</v>
      </c>
      <c r="C1430" s="53">
        <v>2.8860000000000001</v>
      </c>
      <c r="D1430" s="53">
        <v>2.3969999999999998</v>
      </c>
      <c r="E1430" s="53">
        <v>6.6529999999999996</v>
      </c>
    </row>
    <row r="1431" spans="1:5" x14ac:dyDescent="0.35">
      <c r="A1431" s="52">
        <v>142.9</v>
      </c>
      <c r="B1431" s="53">
        <v>11.939</v>
      </c>
      <c r="C1431" s="53">
        <v>2.887</v>
      </c>
      <c r="D1431" s="53">
        <v>2.3980000000000001</v>
      </c>
      <c r="E1431" s="53">
        <v>6.6539999999999999</v>
      </c>
    </row>
    <row r="1432" spans="1:5" x14ac:dyDescent="0.35">
      <c r="A1432" s="52">
        <v>143</v>
      </c>
      <c r="B1432" s="53">
        <v>11.94</v>
      </c>
      <c r="C1432" s="53">
        <v>2.887</v>
      </c>
      <c r="D1432" s="53">
        <v>2.3980000000000001</v>
      </c>
      <c r="E1432" s="53">
        <v>6.6550000000000002</v>
      </c>
    </row>
    <row r="1433" spans="1:5" x14ac:dyDescent="0.35">
      <c r="A1433" s="52">
        <v>143.1</v>
      </c>
      <c r="B1433" s="53">
        <v>11.942</v>
      </c>
      <c r="C1433" s="53">
        <v>2.8879999999999999</v>
      </c>
      <c r="D1433" s="53">
        <v>2.3980000000000001</v>
      </c>
      <c r="E1433" s="53">
        <v>6.6559999999999997</v>
      </c>
    </row>
    <row r="1434" spans="1:5" x14ac:dyDescent="0.35">
      <c r="A1434" s="52">
        <v>143.19999999999999</v>
      </c>
      <c r="B1434" s="53">
        <v>11.944000000000001</v>
      </c>
      <c r="C1434" s="53">
        <v>2.8879999999999999</v>
      </c>
      <c r="D1434" s="53">
        <v>2.399</v>
      </c>
      <c r="E1434" s="53">
        <v>6.657</v>
      </c>
    </row>
    <row r="1435" spans="1:5" x14ac:dyDescent="0.35">
      <c r="A1435" s="52">
        <v>143.30000000000001</v>
      </c>
      <c r="B1435" s="53">
        <v>11.946</v>
      </c>
      <c r="C1435" s="53">
        <v>2.8889999999999998</v>
      </c>
      <c r="D1435" s="53">
        <v>2.399</v>
      </c>
      <c r="E1435" s="53">
        <v>6.6580000000000004</v>
      </c>
    </row>
    <row r="1436" spans="1:5" x14ac:dyDescent="0.35">
      <c r="A1436" s="52">
        <v>143.4</v>
      </c>
      <c r="B1436" s="53">
        <v>11.948</v>
      </c>
      <c r="C1436" s="53">
        <v>2.8889999999999998</v>
      </c>
      <c r="D1436" s="53">
        <v>2.399</v>
      </c>
      <c r="E1436" s="53">
        <v>6.6589999999999998</v>
      </c>
    </row>
    <row r="1437" spans="1:5" x14ac:dyDescent="0.35">
      <c r="A1437" s="52">
        <v>143.5</v>
      </c>
      <c r="B1437" s="53">
        <v>11.949</v>
      </c>
      <c r="C1437" s="53">
        <v>2.89</v>
      </c>
      <c r="D1437" s="53">
        <v>2.4</v>
      </c>
      <c r="E1437" s="53">
        <v>6.66</v>
      </c>
    </row>
    <row r="1438" spans="1:5" x14ac:dyDescent="0.35">
      <c r="A1438" s="52">
        <v>143.6</v>
      </c>
      <c r="B1438" s="53">
        <v>11.951000000000001</v>
      </c>
      <c r="C1438" s="53">
        <v>2.89</v>
      </c>
      <c r="D1438" s="53">
        <v>2.4</v>
      </c>
      <c r="E1438" s="53">
        <v>6.6609999999999996</v>
      </c>
    </row>
    <row r="1439" spans="1:5" x14ac:dyDescent="0.35">
      <c r="A1439" s="52">
        <v>143.69999999999999</v>
      </c>
      <c r="B1439" s="53">
        <v>11.952999999999999</v>
      </c>
      <c r="C1439" s="53">
        <v>2.891</v>
      </c>
      <c r="D1439" s="53">
        <v>2.4009999999999998</v>
      </c>
      <c r="E1439" s="53">
        <v>6.6619999999999999</v>
      </c>
    </row>
    <row r="1440" spans="1:5" x14ac:dyDescent="0.35">
      <c r="A1440" s="52">
        <v>143.80000000000001</v>
      </c>
      <c r="B1440" s="53">
        <v>11.955</v>
      </c>
      <c r="C1440" s="53">
        <v>2.891</v>
      </c>
      <c r="D1440" s="53">
        <v>2.4009999999999998</v>
      </c>
      <c r="E1440" s="53">
        <v>6.6630000000000003</v>
      </c>
    </row>
    <row r="1441" spans="1:5" x14ac:dyDescent="0.35">
      <c r="A1441" s="52">
        <v>143.9</v>
      </c>
      <c r="B1441" s="53">
        <v>11.957000000000001</v>
      </c>
      <c r="C1441" s="53">
        <v>2.891</v>
      </c>
      <c r="D1441" s="53">
        <v>2.4009999999999998</v>
      </c>
      <c r="E1441" s="53">
        <v>6.6639999999999997</v>
      </c>
    </row>
    <row r="1442" spans="1:5" x14ac:dyDescent="0.35">
      <c r="A1442" s="52">
        <v>144</v>
      </c>
      <c r="B1442" s="53">
        <v>11.958</v>
      </c>
      <c r="C1442" s="53">
        <v>2.8919999999999999</v>
      </c>
      <c r="D1442" s="53">
        <v>2.4020000000000001</v>
      </c>
      <c r="E1442" s="53">
        <v>6.665</v>
      </c>
    </row>
    <row r="1443" spans="1:5" x14ac:dyDescent="0.35">
      <c r="A1443" s="52">
        <v>144.1</v>
      </c>
      <c r="B1443" s="53">
        <v>11.96</v>
      </c>
      <c r="C1443" s="53">
        <v>2.8919999999999999</v>
      </c>
      <c r="D1443" s="53">
        <v>2.4020000000000001</v>
      </c>
      <c r="E1443" s="53">
        <v>6.6660000000000004</v>
      </c>
    </row>
    <row r="1444" spans="1:5" x14ac:dyDescent="0.35">
      <c r="A1444" s="52">
        <v>144.19999999999999</v>
      </c>
      <c r="B1444" s="53">
        <v>11.962</v>
      </c>
      <c r="C1444" s="53">
        <v>2.8929999999999998</v>
      </c>
      <c r="D1444" s="53">
        <v>2.4020000000000001</v>
      </c>
      <c r="E1444" s="53">
        <v>6.6669999999999998</v>
      </c>
    </row>
    <row r="1445" spans="1:5" x14ac:dyDescent="0.35">
      <c r="A1445" s="52">
        <v>144.30000000000001</v>
      </c>
      <c r="B1445" s="53">
        <v>11.962999999999999</v>
      </c>
      <c r="C1445" s="53">
        <v>2.8929999999999998</v>
      </c>
      <c r="D1445" s="53">
        <v>2.403</v>
      </c>
      <c r="E1445" s="53">
        <v>6.6680000000000001</v>
      </c>
    </row>
    <row r="1446" spans="1:5" x14ac:dyDescent="0.35">
      <c r="A1446" s="52">
        <v>144.4</v>
      </c>
      <c r="B1446" s="53">
        <v>11.965</v>
      </c>
      <c r="C1446" s="53">
        <v>2.8940000000000001</v>
      </c>
      <c r="D1446" s="53">
        <v>2.403</v>
      </c>
      <c r="E1446" s="53">
        <v>6.6680000000000001</v>
      </c>
    </row>
    <row r="1447" spans="1:5" x14ac:dyDescent="0.35">
      <c r="A1447" s="52">
        <v>144.5</v>
      </c>
      <c r="B1447" s="53">
        <v>11.967000000000001</v>
      </c>
      <c r="C1447" s="53">
        <v>2.8940000000000001</v>
      </c>
      <c r="D1447" s="53">
        <v>2.403</v>
      </c>
      <c r="E1447" s="53">
        <v>6.6689999999999996</v>
      </c>
    </row>
    <row r="1448" spans="1:5" x14ac:dyDescent="0.35">
      <c r="A1448" s="52">
        <v>144.6</v>
      </c>
      <c r="B1448" s="53">
        <v>11.968999999999999</v>
      </c>
      <c r="C1448" s="53">
        <v>2.895</v>
      </c>
      <c r="D1448" s="53">
        <v>2.4039999999999999</v>
      </c>
      <c r="E1448" s="53">
        <v>6.67</v>
      </c>
    </row>
    <row r="1449" spans="1:5" x14ac:dyDescent="0.35">
      <c r="A1449" s="52">
        <v>144.69999999999999</v>
      </c>
      <c r="B1449" s="53">
        <v>11.97</v>
      </c>
      <c r="C1449" s="53">
        <v>2.895</v>
      </c>
      <c r="D1449" s="53">
        <v>2.4039999999999999</v>
      </c>
      <c r="E1449" s="53">
        <v>6.6710000000000003</v>
      </c>
    </row>
    <row r="1450" spans="1:5" x14ac:dyDescent="0.35">
      <c r="A1450" s="52">
        <v>144.80000000000001</v>
      </c>
      <c r="B1450" s="53">
        <v>11.972</v>
      </c>
      <c r="C1450" s="53">
        <v>2.895</v>
      </c>
      <c r="D1450" s="53">
        <v>2.4039999999999999</v>
      </c>
      <c r="E1450" s="53">
        <v>6.6719999999999997</v>
      </c>
    </row>
    <row r="1451" spans="1:5" x14ac:dyDescent="0.35">
      <c r="A1451" s="52">
        <v>144.9</v>
      </c>
      <c r="B1451" s="53">
        <v>11.973000000000001</v>
      </c>
      <c r="C1451" s="53">
        <v>2.8959999999999999</v>
      </c>
      <c r="D1451" s="53">
        <v>2.4049999999999998</v>
      </c>
      <c r="E1451" s="53">
        <v>6.673</v>
      </c>
    </row>
    <row r="1452" spans="1:5" x14ac:dyDescent="0.35">
      <c r="A1452" s="52">
        <v>145</v>
      </c>
      <c r="B1452" s="53">
        <v>11.975</v>
      </c>
      <c r="C1452" s="53">
        <v>2.8959999999999999</v>
      </c>
      <c r="D1452" s="53">
        <v>2.4049999999999998</v>
      </c>
      <c r="E1452" s="53">
        <v>6.6740000000000004</v>
      </c>
    </row>
    <row r="1453" spans="1:5" x14ac:dyDescent="0.35">
      <c r="A1453" s="52">
        <v>145.1</v>
      </c>
      <c r="B1453" s="53">
        <v>11.977</v>
      </c>
      <c r="C1453" s="53">
        <v>2.8969999999999998</v>
      </c>
      <c r="D1453" s="53">
        <v>2.4049999999999998</v>
      </c>
      <c r="E1453" s="53">
        <v>6.6749999999999998</v>
      </c>
    </row>
    <row r="1454" spans="1:5" x14ac:dyDescent="0.35">
      <c r="A1454" s="52">
        <v>145.19999999999999</v>
      </c>
      <c r="B1454" s="53">
        <v>11.978</v>
      </c>
      <c r="C1454" s="53">
        <v>2.8969999999999998</v>
      </c>
      <c r="D1454" s="53">
        <v>2.4060000000000001</v>
      </c>
      <c r="E1454" s="53">
        <v>6.6760000000000002</v>
      </c>
    </row>
    <row r="1455" spans="1:5" x14ac:dyDescent="0.35">
      <c r="A1455" s="52">
        <v>145.30000000000001</v>
      </c>
      <c r="B1455" s="53">
        <v>11.98</v>
      </c>
      <c r="C1455" s="53">
        <v>2.8980000000000001</v>
      </c>
      <c r="D1455" s="53">
        <v>2.4060000000000001</v>
      </c>
      <c r="E1455" s="53">
        <v>6.6760000000000002</v>
      </c>
    </row>
    <row r="1456" spans="1:5" x14ac:dyDescent="0.35">
      <c r="A1456" s="52">
        <v>145.4</v>
      </c>
      <c r="B1456" s="53">
        <v>11.981999999999999</v>
      </c>
      <c r="C1456" s="53">
        <v>2.8980000000000001</v>
      </c>
      <c r="D1456" s="53">
        <v>2.4060000000000001</v>
      </c>
      <c r="E1456" s="53">
        <v>6.6769999999999996</v>
      </c>
    </row>
    <row r="1457" spans="1:5" x14ac:dyDescent="0.35">
      <c r="A1457" s="52">
        <v>145.5</v>
      </c>
      <c r="B1457" s="53">
        <v>11.983000000000001</v>
      </c>
      <c r="C1457" s="53">
        <v>2.8980000000000001</v>
      </c>
      <c r="D1457" s="53">
        <v>2.407</v>
      </c>
      <c r="E1457" s="53">
        <v>6.6779999999999999</v>
      </c>
    </row>
    <row r="1458" spans="1:5" x14ac:dyDescent="0.35">
      <c r="A1458" s="52">
        <v>145.6</v>
      </c>
      <c r="B1458" s="53">
        <v>11.984999999999999</v>
      </c>
      <c r="C1458" s="53">
        <v>2.899</v>
      </c>
      <c r="D1458" s="53">
        <v>2.407</v>
      </c>
      <c r="E1458" s="53">
        <v>6.6790000000000003</v>
      </c>
    </row>
    <row r="1459" spans="1:5" x14ac:dyDescent="0.35">
      <c r="A1459" s="52">
        <v>145.69999999999999</v>
      </c>
      <c r="B1459" s="53">
        <v>11.986000000000001</v>
      </c>
      <c r="C1459" s="53">
        <v>2.899</v>
      </c>
      <c r="D1459" s="53">
        <v>2.407</v>
      </c>
      <c r="E1459" s="53">
        <v>6.68</v>
      </c>
    </row>
    <row r="1460" spans="1:5" x14ac:dyDescent="0.35">
      <c r="A1460" s="52">
        <v>145.80000000000001</v>
      </c>
      <c r="B1460" s="53">
        <v>11.988</v>
      </c>
      <c r="C1460" s="53">
        <v>2.9</v>
      </c>
      <c r="D1460" s="53">
        <v>2.4079999999999999</v>
      </c>
      <c r="E1460" s="53">
        <v>6.681</v>
      </c>
    </row>
    <row r="1461" spans="1:5" x14ac:dyDescent="0.35">
      <c r="A1461" s="52">
        <v>145.9</v>
      </c>
      <c r="B1461" s="53">
        <v>11.989000000000001</v>
      </c>
      <c r="C1461" s="53">
        <v>2.9</v>
      </c>
      <c r="D1461" s="53">
        <v>2.4079999999999999</v>
      </c>
      <c r="E1461" s="53">
        <v>6.681</v>
      </c>
    </row>
    <row r="1462" spans="1:5" x14ac:dyDescent="0.35">
      <c r="A1462" s="52">
        <v>146</v>
      </c>
      <c r="B1462" s="53">
        <v>11.991</v>
      </c>
      <c r="C1462" s="53">
        <v>2.9</v>
      </c>
      <c r="D1462" s="53">
        <v>2.4079999999999999</v>
      </c>
      <c r="E1462" s="53">
        <v>6.6820000000000004</v>
      </c>
    </row>
    <row r="1463" spans="1:5" x14ac:dyDescent="0.35">
      <c r="A1463" s="52">
        <v>146.1</v>
      </c>
      <c r="B1463" s="53">
        <v>11.992000000000001</v>
      </c>
      <c r="C1463" s="53">
        <v>2.9009999999999998</v>
      </c>
      <c r="D1463" s="53">
        <v>2.4089999999999998</v>
      </c>
      <c r="E1463" s="53">
        <v>6.6829999999999998</v>
      </c>
    </row>
    <row r="1464" spans="1:5" x14ac:dyDescent="0.35">
      <c r="A1464" s="52">
        <v>146.19999999999999</v>
      </c>
      <c r="B1464" s="53">
        <v>11.994</v>
      </c>
      <c r="C1464" s="53">
        <v>2.9009999999999998</v>
      </c>
      <c r="D1464" s="53">
        <v>2.4089999999999998</v>
      </c>
      <c r="E1464" s="53">
        <v>6.6840000000000002</v>
      </c>
    </row>
    <row r="1465" spans="1:5" x14ac:dyDescent="0.35">
      <c r="A1465" s="52">
        <v>146.30000000000001</v>
      </c>
      <c r="B1465" s="53">
        <v>11.996</v>
      </c>
      <c r="C1465" s="53">
        <v>2.9020000000000001</v>
      </c>
      <c r="D1465" s="53">
        <v>2.4089999999999998</v>
      </c>
      <c r="E1465" s="53">
        <v>6.6849999999999996</v>
      </c>
    </row>
    <row r="1466" spans="1:5" x14ac:dyDescent="0.35">
      <c r="A1466" s="52">
        <v>146.4</v>
      </c>
      <c r="B1466" s="53">
        <v>11.997</v>
      </c>
      <c r="C1466" s="53">
        <v>2.9020000000000001</v>
      </c>
      <c r="D1466" s="53">
        <v>2.4089999999999998</v>
      </c>
      <c r="E1466" s="53">
        <v>6.6859999999999999</v>
      </c>
    </row>
    <row r="1467" spans="1:5" x14ac:dyDescent="0.35">
      <c r="A1467" s="52">
        <v>146.5</v>
      </c>
      <c r="B1467" s="53">
        <v>11.997999999999999</v>
      </c>
      <c r="C1467" s="53">
        <v>2.9020000000000001</v>
      </c>
      <c r="D1467" s="53">
        <v>2.41</v>
      </c>
      <c r="E1467" s="53">
        <v>6.6859999999999999</v>
      </c>
    </row>
    <row r="1468" spans="1:5" x14ac:dyDescent="0.35">
      <c r="A1468" s="52">
        <v>146.6</v>
      </c>
      <c r="B1468" s="53">
        <v>12</v>
      </c>
      <c r="C1468" s="53">
        <v>2.903</v>
      </c>
      <c r="D1468" s="53">
        <v>2.41</v>
      </c>
      <c r="E1468" s="53">
        <v>6.6870000000000003</v>
      </c>
    </row>
    <row r="1469" spans="1:5" x14ac:dyDescent="0.35">
      <c r="A1469" s="52">
        <v>146.69999999999999</v>
      </c>
      <c r="B1469" s="53">
        <v>12.000999999999999</v>
      </c>
      <c r="C1469" s="53">
        <v>2.903</v>
      </c>
      <c r="D1469" s="53">
        <v>2.41</v>
      </c>
      <c r="E1469" s="53">
        <v>6.6879999999999997</v>
      </c>
    </row>
    <row r="1470" spans="1:5" x14ac:dyDescent="0.35">
      <c r="A1470" s="52">
        <v>146.80000000000001</v>
      </c>
      <c r="B1470" s="53">
        <v>12.003</v>
      </c>
      <c r="C1470" s="53">
        <v>2.9039999999999999</v>
      </c>
      <c r="D1470" s="53">
        <v>2.411</v>
      </c>
      <c r="E1470" s="53">
        <v>6.6890000000000001</v>
      </c>
    </row>
    <row r="1471" spans="1:5" x14ac:dyDescent="0.35">
      <c r="A1471" s="52">
        <v>146.9</v>
      </c>
      <c r="B1471" s="53">
        <v>12.004</v>
      </c>
      <c r="C1471" s="53">
        <v>2.9039999999999999</v>
      </c>
      <c r="D1471" s="53">
        <v>2.411</v>
      </c>
      <c r="E1471" s="53">
        <v>6.69</v>
      </c>
    </row>
    <row r="1472" spans="1:5" x14ac:dyDescent="0.35">
      <c r="A1472" s="52">
        <v>147</v>
      </c>
      <c r="B1472" s="53">
        <v>12.006</v>
      </c>
      <c r="C1472" s="53">
        <v>2.9039999999999999</v>
      </c>
      <c r="D1472" s="53">
        <v>2.411</v>
      </c>
      <c r="E1472" s="53">
        <v>6.69</v>
      </c>
    </row>
    <row r="1473" spans="1:5" x14ac:dyDescent="0.35">
      <c r="A1473" s="52">
        <v>147.1</v>
      </c>
      <c r="B1473" s="53">
        <v>12.007</v>
      </c>
      <c r="C1473" s="53">
        <v>2.9049999999999998</v>
      </c>
      <c r="D1473" s="53">
        <v>2.411</v>
      </c>
      <c r="E1473" s="53">
        <v>6.6909999999999998</v>
      </c>
    </row>
    <row r="1474" spans="1:5" x14ac:dyDescent="0.35">
      <c r="A1474" s="52">
        <v>147.19999999999999</v>
      </c>
      <c r="B1474" s="53">
        <v>12.009</v>
      </c>
      <c r="C1474" s="53">
        <v>2.9049999999999998</v>
      </c>
      <c r="D1474" s="53">
        <v>2.4119999999999999</v>
      </c>
      <c r="E1474" s="53">
        <v>6.6920000000000002</v>
      </c>
    </row>
    <row r="1475" spans="1:5" x14ac:dyDescent="0.35">
      <c r="A1475" s="52">
        <v>147.30000000000001</v>
      </c>
      <c r="B1475" s="53">
        <v>12.01</v>
      </c>
      <c r="C1475" s="53">
        <v>2.9049999999999998</v>
      </c>
      <c r="D1475" s="53">
        <v>2.4119999999999999</v>
      </c>
      <c r="E1475" s="53">
        <v>6.6929999999999996</v>
      </c>
    </row>
    <row r="1476" spans="1:5" x14ac:dyDescent="0.35">
      <c r="A1476" s="52">
        <v>147.4</v>
      </c>
      <c r="B1476" s="53">
        <v>12.010999999999999</v>
      </c>
      <c r="C1476" s="53">
        <v>2.9060000000000001</v>
      </c>
      <c r="D1476" s="53">
        <v>2.4119999999999999</v>
      </c>
      <c r="E1476" s="53">
        <v>6.6929999999999996</v>
      </c>
    </row>
    <row r="1477" spans="1:5" x14ac:dyDescent="0.35">
      <c r="A1477" s="52">
        <v>147.5</v>
      </c>
      <c r="B1477" s="53">
        <v>12.013</v>
      </c>
      <c r="C1477" s="53">
        <v>2.9060000000000001</v>
      </c>
      <c r="D1477" s="53">
        <v>2.4129999999999998</v>
      </c>
      <c r="E1477" s="53">
        <v>6.694</v>
      </c>
    </row>
    <row r="1478" spans="1:5" x14ac:dyDescent="0.35">
      <c r="A1478" s="52">
        <v>147.6</v>
      </c>
      <c r="B1478" s="53">
        <v>12.013999999999999</v>
      </c>
      <c r="C1478" s="53">
        <v>2.9060000000000001</v>
      </c>
      <c r="D1478" s="53">
        <v>2.4129999999999998</v>
      </c>
      <c r="E1478" s="53">
        <v>6.6950000000000003</v>
      </c>
    </row>
    <row r="1479" spans="1:5" x14ac:dyDescent="0.35">
      <c r="A1479" s="52">
        <v>147.69999999999999</v>
      </c>
      <c r="B1479" s="53">
        <v>12.016</v>
      </c>
      <c r="C1479" s="53">
        <v>2.907</v>
      </c>
      <c r="D1479" s="53">
        <v>2.4129999999999998</v>
      </c>
      <c r="E1479" s="53">
        <v>6.6959999999999997</v>
      </c>
    </row>
    <row r="1480" spans="1:5" x14ac:dyDescent="0.35">
      <c r="A1480" s="52">
        <v>147.80000000000001</v>
      </c>
      <c r="B1480" s="53">
        <v>12.016999999999999</v>
      </c>
      <c r="C1480" s="53">
        <v>2.907</v>
      </c>
      <c r="D1480" s="53">
        <v>2.4129999999999998</v>
      </c>
      <c r="E1480" s="53">
        <v>6.6959999999999997</v>
      </c>
    </row>
    <row r="1481" spans="1:5" x14ac:dyDescent="0.35">
      <c r="A1481" s="52">
        <v>147.9</v>
      </c>
      <c r="B1481" s="53">
        <v>12.018000000000001</v>
      </c>
      <c r="C1481" s="53">
        <v>2.9079999999999999</v>
      </c>
      <c r="D1481" s="53">
        <v>2.4140000000000001</v>
      </c>
      <c r="E1481" s="53">
        <v>6.6970000000000001</v>
      </c>
    </row>
    <row r="1482" spans="1:5" x14ac:dyDescent="0.35">
      <c r="A1482" s="52">
        <v>148</v>
      </c>
      <c r="B1482" s="53">
        <v>12.02</v>
      </c>
      <c r="C1482" s="53">
        <v>2.9079999999999999</v>
      </c>
      <c r="D1482" s="53">
        <v>2.4140000000000001</v>
      </c>
      <c r="E1482" s="53">
        <v>6.6980000000000004</v>
      </c>
    </row>
    <row r="1483" spans="1:5" x14ac:dyDescent="0.35">
      <c r="A1483" s="52">
        <v>148.1</v>
      </c>
      <c r="B1483" s="53">
        <v>12.021000000000001</v>
      </c>
      <c r="C1483" s="53">
        <v>2.9079999999999999</v>
      </c>
      <c r="D1483" s="53">
        <v>2.4140000000000001</v>
      </c>
      <c r="E1483" s="53">
        <v>6.6989999999999998</v>
      </c>
    </row>
    <row r="1484" spans="1:5" x14ac:dyDescent="0.35">
      <c r="A1484" s="52">
        <v>148.19999999999999</v>
      </c>
      <c r="B1484" s="53">
        <v>12.022</v>
      </c>
      <c r="C1484" s="53">
        <v>2.9089999999999998</v>
      </c>
      <c r="D1484" s="53">
        <v>2.4140000000000001</v>
      </c>
      <c r="E1484" s="53">
        <v>6.6989999999999998</v>
      </c>
    </row>
    <row r="1485" spans="1:5" x14ac:dyDescent="0.35">
      <c r="A1485" s="52">
        <v>148.30000000000001</v>
      </c>
      <c r="B1485" s="53">
        <v>12.023</v>
      </c>
      <c r="C1485" s="53">
        <v>2.9089999999999998</v>
      </c>
      <c r="D1485" s="53">
        <v>2.415</v>
      </c>
      <c r="E1485" s="53">
        <v>6.7</v>
      </c>
    </row>
    <row r="1486" spans="1:5" x14ac:dyDescent="0.35">
      <c r="A1486" s="52">
        <v>148.4</v>
      </c>
      <c r="B1486" s="53">
        <v>12.025</v>
      </c>
      <c r="C1486" s="53">
        <v>2.9089999999999998</v>
      </c>
      <c r="D1486" s="53">
        <v>2.415</v>
      </c>
      <c r="E1486" s="53">
        <v>6.7009999999999996</v>
      </c>
    </row>
    <row r="1487" spans="1:5" x14ac:dyDescent="0.35">
      <c r="A1487" s="52">
        <v>148.5</v>
      </c>
      <c r="B1487" s="53">
        <v>12.026</v>
      </c>
      <c r="C1487" s="53">
        <v>2.91</v>
      </c>
      <c r="D1487" s="53">
        <v>2.415</v>
      </c>
      <c r="E1487" s="53">
        <v>6.7009999999999996</v>
      </c>
    </row>
    <row r="1488" spans="1:5" x14ac:dyDescent="0.35">
      <c r="A1488" s="52">
        <v>148.6</v>
      </c>
      <c r="B1488" s="53">
        <v>12.026999999999999</v>
      </c>
      <c r="C1488" s="53">
        <v>2.91</v>
      </c>
      <c r="D1488" s="53">
        <v>2.415</v>
      </c>
      <c r="E1488" s="53">
        <v>6.702</v>
      </c>
    </row>
    <row r="1489" spans="1:5" x14ac:dyDescent="0.35">
      <c r="A1489" s="52">
        <v>148.69999999999999</v>
      </c>
      <c r="B1489" s="53">
        <v>12.029</v>
      </c>
      <c r="C1489" s="53">
        <v>2.91</v>
      </c>
      <c r="D1489" s="53">
        <v>2.4159999999999999</v>
      </c>
      <c r="E1489" s="53">
        <v>6.7030000000000003</v>
      </c>
    </row>
    <row r="1490" spans="1:5" x14ac:dyDescent="0.35">
      <c r="A1490" s="52">
        <v>148.80000000000001</v>
      </c>
      <c r="B1490" s="53">
        <v>12.03</v>
      </c>
      <c r="C1490" s="53">
        <v>2.91</v>
      </c>
      <c r="D1490" s="53">
        <v>2.4159999999999999</v>
      </c>
      <c r="E1490" s="53">
        <v>6.7039999999999997</v>
      </c>
    </row>
    <row r="1491" spans="1:5" x14ac:dyDescent="0.35">
      <c r="A1491" s="52">
        <v>148.9</v>
      </c>
      <c r="B1491" s="53">
        <v>12.031000000000001</v>
      </c>
      <c r="C1491" s="53">
        <v>2.911</v>
      </c>
      <c r="D1491" s="53">
        <v>2.4159999999999999</v>
      </c>
      <c r="E1491" s="53">
        <v>6.7039999999999997</v>
      </c>
    </row>
    <row r="1492" spans="1:5" x14ac:dyDescent="0.35">
      <c r="A1492" s="52">
        <v>149</v>
      </c>
      <c r="B1492" s="53">
        <v>12.032</v>
      </c>
      <c r="C1492" s="53">
        <v>2.911</v>
      </c>
      <c r="D1492" s="53">
        <v>2.4159999999999999</v>
      </c>
      <c r="E1492" s="53">
        <v>6.7050000000000001</v>
      </c>
    </row>
    <row r="1493" spans="1:5" x14ac:dyDescent="0.35">
      <c r="A1493" s="52">
        <v>149.1</v>
      </c>
      <c r="B1493" s="53">
        <v>12.032999999999999</v>
      </c>
      <c r="C1493" s="53">
        <v>2.911</v>
      </c>
      <c r="D1493" s="53">
        <v>2.4159999999999999</v>
      </c>
      <c r="E1493" s="53">
        <v>6.7060000000000004</v>
      </c>
    </row>
    <row r="1494" spans="1:5" x14ac:dyDescent="0.35">
      <c r="A1494" s="52">
        <v>149.19999999999999</v>
      </c>
      <c r="B1494" s="53">
        <v>12.035</v>
      </c>
      <c r="C1494" s="53">
        <v>2.9119999999999999</v>
      </c>
      <c r="D1494" s="53">
        <v>2.4169999999999998</v>
      </c>
      <c r="E1494" s="53">
        <v>6.7060000000000004</v>
      </c>
    </row>
    <row r="1495" spans="1:5" x14ac:dyDescent="0.35">
      <c r="A1495" s="52">
        <v>149.30000000000001</v>
      </c>
      <c r="B1495" s="53">
        <v>12.036</v>
      </c>
      <c r="C1495" s="53">
        <v>2.9119999999999999</v>
      </c>
      <c r="D1495" s="53">
        <v>2.4169999999999998</v>
      </c>
      <c r="E1495" s="53">
        <v>6.7069999999999999</v>
      </c>
    </row>
    <row r="1496" spans="1:5" x14ac:dyDescent="0.35">
      <c r="A1496" s="52">
        <v>149.4</v>
      </c>
      <c r="B1496" s="53">
        <v>12.037000000000001</v>
      </c>
      <c r="C1496" s="53">
        <v>2.9119999999999999</v>
      </c>
      <c r="D1496" s="53">
        <v>2.4169999999999998</v>
      </c>
      <c r="E1496" s="53">
        <v>6.7080000000000002</v>
      </c>
    </row>
    <row r="1497" spans="1:5" x14ac:dyDescent="0.35">
      <c r="A1497" s="52">
        <v>149.5</v>
      </c>
      <c r="B1497" s="53">
        <v>12.038</v>
      </c>
      <c r="C1497" s="53">
        <v>2.9129999999999998</v>
      </c>
      <c r="D1497" s="53">
        <v>2.4169999999999998</v>
      </c>
      <c r="E1497" s="53">
        <v>6.7080000000000002</v>
      </c>
    </row>
    <row r="1498" spans="1:5" x14ac:dyDescent="0.35">
      <c r="A1498" s="52">
        <v>149.6</v>
      </c>
      <c r="B1498" s="53">
        <v>12.039</v>
      </c>
      <c r="C1498" s="53">
        <v>2.9129999999999998</v>
      </c>
      <c r="D1498" s="53">
        <v>2.4169999999999998</v>
      </c>
      <c r="E1498" s="53">
        <v>6.7089999999999996</v>
      </c>
    </row>
    <row r="1499" spans="1:5" x14ac:dyDescent="0.35">
      <c r="A1499" s="52">
        <v>149.69999999999999</v>
      </c>
      <c r="B1499" s="53">
        <v>12.041</v>
      </c>
      <c r="C1499" s="53">
        <v>2.9129999999999998</v>
      </c>
      <c r="D1499" s="53">
        <v>2.4180000000000001</v>
      </c>
      <c r="E1499" s="53">
        <v>6.71</v>
      </c>
    </row>
    <row r="1500" spans="1:5" x14ac:dyDescent="0.35">
      <c r="A1500" s="52">
        <v>149.80000000000001</v>
      </c>
      <c r="B1500" s="53">
        <v>12.042</v>
      </c>
      <c r="C1500" s="53">
        <v>2.9140000000000001</v>
      </c>
      <c r="D1500" s="53">
        <v>2.4180000000000001</v>
      </c>
      <c r="E1500" s="53">
        <v>6.71</v>
      </c>
    </row>
    <row r="1501" spans="1:5" x14ac:dyDescent="0.35">
      <c r="A1501" s="52">
        <v>149.9</v>
      </c>
      <c r="B1501" s="53">
        <v>12.042999999999999</v>
      </c>
      <c r="C1501" s="53">
        <v>2.9140000000000001</v>
      </c>
      <c r="D1501" s="53">
        <v>2.4180000000000001</v>
      </c>
      <c r="E1501" s="53">
        <v>6.7110000000000003</v>
      </c>
    </row>
    <row r="1502" spans="1:5" x14ac:dyDescent="0.35">
      <c r="A1502" s="52">
        <v>150</v>
      </c>
      <c r="B1502" s="53">
        <v>12.044</v>
      </c>
      <c r="C1502" s="53">
        <v>2.9140000000000001</v>
      </c>
      <c r="D1502" s="53">
        <v>2.4180000000000001</v>
      </c>
      <c r="E1502" s="53">
        <v>6.7119999999999997</v>
      </c>
    </row>
    <row r="1503" spans="1:5" x14ac:dyDescent="0.35">
      <c r="A1503" s="52">
        <v>150.1</v>
      </c>
      <c r="B1503" s="53">
        <v>12.045</v>
      </c>
      <c r="C1503" s="53">
        <v>2.9140000000000001</v>
      </c>
      <c r="D1503" s="53">
        <v>2.4180000000000001</v>
      </c>
      <c r="E1503" s="53">
        <v>6.7119999999999997</v>
      </c>
    </row>
    <row r="1504" spans="1:5" x14ac:dyDescent="0.35">
      <c r="A1504" s="52">
        <v>150.19999999999999</v>
      </c>
      <c r="B1504" s="53">
        <v>12.045999999999999</v>
      </c>
      <c r="C1504" s="53">
        <v>2.915</v>
      </c>
      <c r="D1504" s="53">
        <v>2.419</v>
      </c>
      <c r="E1504" s="53">
        <v>6.7130000000000001</v>
      </c>
    </row>
    <row r="1505" spans="1:5" x14ac:dyDescent="0.35">
      <c r="A1505" s="52">
        <v>150.30000000000001</v>
      </c>
      <c r="B1505" s="53">
        <v>12.047000000000001</v>
      </c>
      <c r="C1505" s="53">
        <v>2.915</v>
      </c>
      <c r="D1505" s="53">
        <v>2.419</v>
      </c>
      <c r="E1505" s="53">
        <v>6.7130000000000001</v>
      </c>
    </row>
    <row r="1506" spans="1:5" x14ac:dyDescent="0.35">
      <c r="A1506" s="52">
        <v>150.4</v>
      </c>
      <c r="B1506" s="53">
        <v>12.048</v>
      </c>
      <c r="C1506" s="53">
        <v>2.915</v>
      </c>
      <c r="D1506" s="53">
        <v>2.419</v>
      </c>
      <c r="E1506" s="53">
        <v>6.7140000000000004</v>
      </c>
    </row>
    <row r="1507" spans="1:5" x14ac:dyDescent="0.35">
      <c r="A1507" s="52">
        <v>150.5</v>
      </c>
      <c r="B1507" s="53">
        <v>12.048999999999999</v>
      </c>
      <c r="C1507" s="53">
        <v>2.915</v>
      </c>
      <c r="D1507" s="53">
        <v>2.419</v>
      </c>
      <c r="E1507" s="53">
        <v>6.7149999999999999</v>
      </c>
    </row>
    <row r="1508" spans="1:5" x14ac:dyDescent="0.35">
      <c r="A1508" s="52">
        <v>150.6</v>
      </c>
      <c r="B1508" s="53">
        <v>12.05</v>
      </c>
      <c r="C1508" s="53">
        <v>2.9159999999999999</v>
      </c>
      <c r="D1508" s="53">
        <v>2.419</v>
      </c>
      <c r="E1508" s="53">
        <v>6.7149999999999999</v>
      </c>
    </row>
    <row r="1509" spans="1:5" x14ac:dyDescent="0.35">
      <c r="A1509" s="52">
        <v>150.69999999999999</v>
      </c>
      <c r="B1509" s="53">
        <v>12.051</v>
      </c>
      <c r="C1509" s="53">
        <v>2.9159999999999999</v>
      </c>
      <c r="D1509" s="53">
        <v>2.42</v>
      </c>
      <c r="E1509" s="53">
        <v>6.7160000000000002</v>
      </c>
    </row>
    <row r="1510" spans="1:5" x14ac:dyDescent="0.35">
      <c r="A1510" s="52">
        <v>150.80000000000001</v>
      </c>
      <c r="B1510" s="53">
        <v>12.052</v>
      </c>
      <c r="C1510" s="53">
        <v>2.9159999999999999</v>
      </c>
      <c r="D1510" s="53">
        <v>2.42</v>
      </c>
      <c r="E1510" s="53">
        <v>6.7160000000000002</v>
      </c>
    </row>
    <row r="1511" spans="1:5" x14ac:dyDescent="0.35">
      <c r="A1511" s="52">
        <v>150.9</v>
      </c>
      <c r="B1511" s="53">
        <v>12.053000000000001</v>
      </c>
      <c r="C1511" s="53">
        <v>2.9169999999999998</v>
      </c>
      <c r="D1511" s="53">
        <v>2.42</v>
      </c>
      <c r="E1511" s="53">
        <v>6.7169999999999996</v>
      </c>
    </row>
    <row r="1512" spans="1:5" x14ac:dyDescent="0.35">
      <c r="A1512" s="52">
        <v>151</v>
      </c>
      <c r="B1512" s="53">
        <v>12.054</v>
      </c>
      <c r="C1512" s="53">
        <v>2.9169999999999998</v>
      </c>
      <c r="D1512" s="53">
        <v>2.42</v>
      </c>
      <c r="E1512" s="53">
        <v>6.718</v>
      </c>
    </row>
    <row r="1513" spans="1:5" x14ac:dyDescent="0.35">
      <c r="A1513" s="52">
        <v>151.1</v>
      </c>
      <c r="B1513" s="53">
        <v>12.055</v>
      </c>
      <c r="C1513" s="53">
        <v>2.9169999999999998</v>
      </c>
      <c r="D1513" s="53">
        <v>2.42</v>
      </c>
      <c r="E1513" s="53">
        <v>6.718</v>
      </c>
    </row>
    <row r="1514" spans="1:5" x14ac:dyDescent="0.35">
      <c r="A1514" s="52">
        <v>151.19999999999999</v>
      </c>
      <c r="B1514" s="53">
        <v>12.055999999999999</v>
      </c>
      <c r="C1514" s="53">
        <v>2.9169999999999998</v>
      </c>
      <c r="D1514" s="53">
        <v>2.42</v>
      </c>
      <c r="E1514" s="53">
        <v>6.7190000000000003</v>
      </c>
    </row>
    <row r="1515" spans="1:5" x14ac:dyDescent="0.35">
      <c r="A1515" s="52">
        <v>151.30000000000001</v>
      </c>
      <c r="B1515" s="53">
        <v>12.057</v>
      </c>
      <c r="C1515" s="53">
        <v>2.9180000000000001</v>
      </c>
      <c r="D1515" s="53">
        <v>2.4209999999999998</v>
      </c>
      <c r="E1515" s="53">
        <v>6.7190000000000003</v>
      </c>
    </row>
    <row r="1516" spans="1:5" x14ac:dyDescent="0.35">
      <c r="A1516" s="52">
        <v>151.4</v>
      </c>
      <c r="B1516" s="53">
        <v>12.058</v>
      </c>
      <c r="C1516" s="53">
        <v>2.9180000000000001</v>
      </c>
      <c r="D1516" s="53">
        <v>2.4209999999999998</v>
      </c>
      <c r="E1516" s="53">
        <v>6.72</v>
      </c>
    </row>
    <row r="1517" spans="1:5" x14ac:dyDescent="0.35">
      <c r="A1517" s="52">
        <v>151.5</v>
      </c>
      <c r="B1517" s="53">
        <v>12.058999999999999</v>
      </c>
      <c r="C1517" s="53">
        <v>2.9180000000000001</v>
      </c>
      <c r="D1517" s="53">
        <v>2.4209999999999998</v>
      </c>
      <c r="E1517" s="53">
        <v>6.7210000000000001</v>
      </c>
    </row>
    <row r="1518" spans="1:5" x14ac:dyDescent="0.35">
      <c r="A1518" s="52">
        <v>151.6</v>
      </c>
      <c r="B1518" s="53">
        <v>12.06</v>
      </c>
      <c r="C1518" s="53">
        <v>2.9180000000000001</v>
      </c>
      <c r="D1518" s="53">
        <v>2.4209999999999998</v>
      </c>
      <c r="E1518" s="53">
        <v>6.7210000000000001</v>
      </c>
    </row>
    <row r="1519" spans="1:5" x14ac:dyDescent="0.35">
      <c r="A1519" s="52">
        <v>151.69999999999999</v>
      </c>
      <c r="B1519" s="53">
        <v>12.061</v>
      </c>
      <c r="C1519" s="53">
        <v>2.9180000000000001</v>
      </c>
      <c r="D1519" s="53">
        <v>2.4209999999999998</v>
      </c>
      <c r="E1519" s="53">
        <v>6.7220000000000004</v>
      </c>
    </row>
    <row r="1520" spans="1:5" x14ac:dyDescent="0.35">
      <c r="A1520" s="52">
        <v>151.80000000000001</v>
      </c>
      <c r="B1520" s="53">
        <v>12.061999999999999</v>
      </c>
      <c r="C1520" s="53">
        <v>2.919</v>
      </c>
      <c r="D1520" s="53">
        <v>2.4209999999999998</v>
      </c>
      <c r="E1520" s="53">
        <v>6.7220000000000004</v>
      </c>
    </row>
    <row r="1521" spans="1:5" x14ac:dyDescent="0.35">
      <c r="A1521" s="52">
        <v>151.9</v>
      </c>
      <c r="B1521" s="53">
        <v>12.063000000000001</v>
      </c>
      <c r="C1521" s="53">
        <v>2.919</v>
      </c>
      <c r="D1521" s="53">
        <v>2.4209999999999998</v>
      </c>
      <c r="E1521" s="53">
        <v>6.7229999999999999</v>
      </c>
    </row>
    <row r="1522" spans="1:5" x14ac:dyDescent="0.35">
      <c r="A1522" s="52">
        <v>152</v>
      </c>
      <c r="B1522" s="53">
        <v>12.064</v>
      </c>
      <c r="C1522" s="53">
        <v>2.919</v>
      </c>
      <c r="D1522" s="53">
        <v>2.4220000000000002</v>
      </c>
      <c r="E1522" s="53">
        <v>6.7229999999999999</v>
      </c>
    </row>
    <row r="1523" spans="1:5" x14ac:dyDescent="0.35">
      <c r="A1523" s="52">
        <v>152.1</v>
      </c>
      <c r="B1523" s="53">
        <v>12.065</v>
      </c>
      <c r="C1523" s="53">
        <v>2.919</v>
      </c>
      <c r="D1523" s="53">
        <v>2.4220000000000002</v>
      </c>
      <c r="E1523" s="53">
        <v>6.7240000000000002</v>
      </c>
    </row>
    <row r="1524" spans="1:5" x14ac:dyDescent="0.35">
      <c r="A1524" s="52">
        <v>152.19999999999999</v>
      </c>
      <c r="B1524" s="53">
        <v>12.066000000000001</v>
      </c>
      <c r="C1524" s="53">
        <v>2.92</v>
      </c>
      <c r="D1524" s="53">
        <v>2.4220000000000002</v>
      </c>
      <c r="E1524" s="53">
        <v>6.7240000000000002</v>
      </c>
    </row>
    <row r="1525" spans="1:5" x14ac:dyDescent="0.35">
      <c r="A1525" s="52">
        <v>152.30000000000001</v>
      </c>
      <c r="B1525" s="53">
        <v>12.067</v>
      </c>
      <c r="C1525" s="53">
        <v>2.92</v>
      </c>
      <c r="D1525" s="53">
        <v>2.4220000000000002</v>
      </c>
      <c r="E1525" s="53">
        <v>6.7249999999999996</v>
      </c>
    </row>
    <row r="1526" spans="1:5" x14ac:dyDescent="0.35">
      <c r="A1526" s="52">
        <v>152.4</v>
      </c>
      <c r="B1526" s="53">
        <v>12.067</v>
      </c>
      <c r="C1526" s="53">
        <v>2.92</v>
      </c>
      <c r="D1526" s="53">
        <v>2.4220000000000002</v>
      </c>
      <c r="E1526" s="53">
        <v>6.7249999999999996</v>
      </c>
    </row>
    <row r="1527" spans="1:5" x14ac:dyDescent="0.35">
      <c r="A1527" s="52">
        <v>152.5</v>
      </c>
      <c r="B1527" s="53">
        <v>12.068</v>
      </c>
      <c r="C1527" s="53">
        <v>2.92</v>
      </c>
      <c r="D1527" s="53">
        <v>2.4220000000000002</v>
      </c>
      <c r="E1527" s="53">
        <v>6.726</v>
      </c>
    </row>
    <row r="1528" spans="1:5" x14ac:dyDescent="0.35">
      <c r="A1528" s="52">
        <v>152.6</v>
      </c>
      <c r="B1528" s="53">
        <v>12.069000000000001</v>
      </c>
      <c r="C1528" s="53">
        <v>2.92</v>
      </c>
      <c r="D1528" s="53">
        <v>2.4220000000000002</v>
      </c>
      <c r="E1528" s="53">
        <v>6.7270000000000003</v>
      </c>
    </row>
    <row r="1529" spans="1:5" x14ac:dyDescent="0.35">
      <c r="A1529" s="52">
        <v>152.69999999999999</v>
      </c>
      <c r="B1529" s="53">
        <v>12.07</v>
      </c>
      <c r="C1529" s="53">
        <v>2.9209999999999998</v>
      </c>
      <c r="D1529" s="53">
        <v>2.4220000000000002</v>
      </c>
      <c r="E1529" s="53">
        <v>6.7270000000000003</v>
      </c>
    </row>
    <row r="1530" spans="1:5" x14ac:dyDescent="0.35">
      <c r="A1530" s="52">
        <v>152.80000000000001</v>
      </c>
      <c r="B1530" s="53">
        <v>12.071</v>
      </c>
      <c r="C1530" s="53">
        <v>2.9209999999999998</v>
      </c>
      <c r="D1530" s="53">
        <v>2.423</v>
      </c>
      <c r="E1530" s="53">
        <v>6.7279999999999998</v>
      </c>
    </row>
    <row r="1531" spans="1:5" x14ac:dyDescent="0.35">
      <c r="A1531" s="52">
        <v>152.9</v>
      </c>
      <c r="B1531" s="53">
        <v>12.071999999999999</v>
      </c>
      <c r="C1531" s="53">
        <v>2.9209999999999998</v>
      </c>
      <c r="D1531" s="53">
        <v>2.423</v>
      </c>
      <c r="E1531" s="53">
        <v>6.7279999999999998</v>
      </c>
    </row>
    <row r="1532" spans="1:5" x14ac:dyDescent="0.35">
      <c r="A1532" s="52">
        <v>153</v>
      </c>
      <c r="B1532" s="53">
        <v>12.071999999999999</v>
      </c>
      <c r="C1532" s="53">
        <v>2.9209999999999998</v>
      </c>
      <c r="D1532" s="53">
        <v>2.423</v>
      </c>
      <c r="E1532" s="53">
        <v>6.7290000000000001</v>
      </c>
    </row>
    <row r="1533" spans="1:5" x14ac:dyDescent="0.35">
      <c r="A1533" s="52">
        <v>153.1</v>
      </c>
      <c r="B1533" s="53">
        <v>12.073</v>
      </c>
      <c r="C1533" s="53">
        <v>2.9209999999999998</v>
      </c>
      <c r="D1533" s="53">
        <v>2.423</v>
      </c>
      <c r="E1533" s="53">
        <v>6.7290000000000001</v>
      </c>
    </row>
    <row r="1534" spans="1:5" x14ac:dyDescent="0.35">
      <c r="A1534" s="52">
        <v>153.19999999999999</v>
      </c>
      <c r="B1534" s="53">
        <v>12.074</v>
      </c>
      <c r="C1534" s="53">
        <v>2.9209999999999998</v>
      </c>
      <c r="D1534" s="53">
        <v>2.423</v>
      </c>
      <c r="E1534" s="53">
        <v>6.73</v>
      </c>
    </row>
    <row r="1535" spans="1:5" x14ac:dyDescent="0.35">
      <c r="A1535" s="52">
        <v>153.30000000000001</v>
      </c>
      <c r="B1535" s="53">
        <v>12.074999999999999</v>
      </c>
      <c r="C1535" s="53">
        <v>2.9220000000000002</v>
      </c>
      <c r="D1535" s="53">
        <v>2.423</v>
      </c>
      <c r="E1535" s="53">
        <v>6.73</v>
      </c>
    </row>
    <row r="1536" spans="1:5" x14ac:dyDescent="0.35">
      <c r="A1536" s="52">
        <v>153.4</v>
      </c>
      <c r="B1536" s="53">
        <v>12.074999999999999</v>
      </c>
      <c r="C1536" s="53">
        <v>2.9220000000000002</v>
      </c>
      <c r="D1536" s="53">
        <v>2.423</v>
      </c>
      <c r="E1536" s="53">
        <v>6.73</v>
      </c>
    </row>
    <row r="1537" spans="1:5" x14ac:dyDescent="0.35">
      <c r="A1537" s="52">
        <v>153.5</v>
      </c>
      <c r="B1537" s="53">
        <v>12.076000000000001</v>
      </c>
      <c r="C1537" s="53">
        <v>2.9220000000000002</v>
      </c>
      <c r="D1537" s="53">
        <v>2.423</v>
      </c>
      <c r="E1537" s="53">
        <v>6.7309999999999999</v>
      </c>
    </row>
    <row r="1538" spans="1:5" x14ac:dyDescent="0.35">
      <c r="A1538" s="52">
        <v>153.6</v>
      </c>
      <c r="B1538" s="53">
        <v>12.077</v>
      </c>
      <c r="C1538" s="53">
        <v>2.9220000000000002</v>
      </c>
      <c r="D1538" s="53">
        <v>2.423</v>
      </c>
      <c r="E1538" s="53">
        <v>6.7309999999999999</v>
      </c>
    </row>
    <row r="1539" spans="1:5" x14ac:dyDescent="0.35">
      <c r="A1539" s="52">
        <v>153.69999999999999</v>
      </c>
      <c r="B1539" s="53">
        <v>12.077999999999999</v>
      </c>
      <c r="C1539" s="53">
        <v>2.9220000000000002</v>
      </c>
      <c r="D1539" s="53">
        <v>2.423</v>
      </c>
      <c r="E1539" s="53">
        <v>6.7320000000000002</v>
      </c>
    </row>
    <row r="1540" spans="1:5" x14ac:dyDescent="0.35">
      <c r="A1540" s="52">
        <v>153.80000000000001</v>
      </c>
      <c r="B1540" s="53">
        <v>12.077999999999999</v>
      </c>
      <c r="C1540" s="53">
        <v>2.9220000000000002</v>
      </c>
      <c r="D1540" s="53">
        <v>2.423</v>
      </c>
      <c r="E1540" s="53">
        <v>6.7320000000000002</v>
      </c>
    </row>
    <row r="1541" spans="1:5" x14ac:dyDescent="0.35">
      <c r="A1541" s="52">
        <v>153.9</v>
      </c>
      <c r="B1541" s="53">
        <v>12.079000000000001</v>
      </c>
      <c r="C1541" s="53">
        <v>2.923</v>
      </c>
      <c r="D1541" s="53">
        <v>2.423</v>
      </c>
      <c r="E1541" s="53">
        <v>6.7329999999999997</v>
      </c>
    </row>
    <row r="1542" spans="1:5" x14ac:dyDescent="0.35">
      <c r="A1542" s="52">
        <v>154</v>
      </c>
      <c r="B1542" s="53">
        <v>12.08</v>
      </c>
      <c r="C1542" s="53">
        <v>2.923</v>
      </c>
      <c r="D1542" s="53">
        <v>2.4239999999999999</v>
      </c>
      <c r="E1542" s="53">
        <v>6.7329999999999997</v>
      </c>
    </row>
    <row r="1543" spans="1:5" x14ac:dyDescent="0.35">
      <c r="A1543" s="52">
        <v>154.1</v>
      </c>
      <c r="B1543" s="53">
        <v>12.08</v>
      </c>
      <c r="C1543" s="53">
        <v>2.923</v>
      </c>
      <c r="D1543" s="53">
        <v>2.4239999999999999</v>
      </c>
      <c r="E1543" s="53">
        <v>6.734</v>
      </c>
    </row>
    <row r="1544" spans="1:5" x14ac:dyDescent="0.35">
      <c r="A1544" s="52">
        <v>154.19999999999999</v>
      </c>
      <c r="B1544" s="53">
        <v>12.081</v>
      </c>
      <c r="C1544" s="53">
        <v>2.923</v>
      </c>
      <c r="D1544" s="53">
        <v>2.4239999999999999</v>
      </c>
      <c r="E1544" s="53">
        <v>6.734</v>
      </c>
    </row>
    <row r="1545" spans="1:5" x14ac:dyDescent="0.35">
      <c r="A1545" s="52">
        <v>154.30000000000001</v>
      </c>
      <c r="B1545" s="53">
        <v>12.081</v>
      </c>
      <c r="C1545" s="53">
        <v>2.923</v>
      </c>
      <c r="D1545" s="53">
        <v>2.4239999999999999</v>
      </c>
      <c r="E1545" s="53">
        <v>6.7350000000000003</v>
      </c>
    </row>
    <row r="1546" spans="1:5" x14ac:dyDescent="0.35">
      <c r="A1546" s="52">
        <v>154.4</v>
      </c>
      <c r="B1546" s="53">
        <v>12.082000000000001</v>
      </c>
      <c r="C1546" s="53">
        <v>2.923</v>
      </c>
      <c r="D1546" s="53">
        <v>2.4239999999999999</v>
      </c>
      <c r="E1546" s="53">
        <v>6.7350000000000003</v>
      </c>
    </row>
    <row r="1547" spans="1:5" x14ac:dyDescent="0.35">
      <c r="A1547" s="52">
        <v>154.5</v>
      </c>
      <c r="B1547" s="53">
        <v>12.083</v>
      </c>
      <c r="C1547" s="53">
        <v>2.923</v>
      </c>
      <c r="D1547" s="53">
        <v>2.4239999999999999</v>
      </c>
      <c r="E1547" s="53">
        <v>6.7350000000000003</v>
      </c>
    </row>
    <row r="1548" spans="1:5" x14ac:dyDescent="0.35">
      <c r="A1548" s="52">
        <v>154.6</v>
      </c>
      <c r="B1548" s="53">
        <v>12.083</v>
      </c>
      <c r="C1548" s="53">
        <v>2.9239999999999999</v>
      </c>
      <c r="D1548" s="53">
        <v>2.4239999999999999</v>
      </c>
      <c r="E1548" s="53">
        <v>6.7359999999999998</v>
      </c>
    </row>
    <row r="1549" spans="1:5" x14ac:dyDescent="0.35">
      <c r="A1549" s="52">
        <v>154.69999999999999</v>
      </c>
      <c r="B1549" s="53">
        <v>12.084</v>
      </c>
      <c r="C1549" s="53">
        <v>2.9239999999999999</v>
      </c>
      <c r="D1549" s="53">
        <v>2.4239999999999999</v>
      </c>
      <c r="E1549" s="53">
        <v>6.7359999999999998</v>
      </c>
    </row>
    <row r="1550" spans="1:5" x14ac:dyDescent="0.35">
      <c r="A1550" s="52">
        <v>154.80000000000001</v>
      </c>
      <c r="B1550" s="53">
        <v>12.084</v>
      </c>
      <c r="C1550" s="53">
        <v>2.9239999999999999</v>
      </c>
      <c r="D1550" s="53">
        <v>2.4239999999999999</v>
      </c>
      <c r="E1550" s="53">
        <v>6.7370000000000001</v>
      </c>
    </row>
    <row r="1551" spans="1:5" x14ac:dyDescent="0.35">
      <c r="A1551" s="52">
        <v>154.9</v>
      </c>
      <c r="B1551" s="53">
        <v>12.085000000000001</v>
      </c>
      <c r="C1551" s="53">
        <v>2.9239999999999999</v>
      </c>
      <c r="D1551" s="53">
        <v>2.4239999999999999</v>
      </c>
      <c r="E1551" s="53">
        <v>6.7370000000000001</v>
      </c>
    </row>
    <row r="1552" spans="1:5" x14ac:dyDescent="0.35">
      <c r="A1552" s="52">
        <v>155</v>
      </c>
      <c r="B1552" s="53">
        <v>12.086</v>
      </c>
      <c r="C1552" s="53">
        <v>2.9239999999999999</v>
      </c>
      <c r="D1552" s="53">
        <v>2.4239999999999999</v>
      </c>
      <c r="E1552" s="53">
        <v>6.7380000000000004</v>
      </c>
    </row>
    <row r="1553" spans="1:5" x14ac:dyDescent="0.35">
      <c r="A1553" s="52">
        <v>155.1</v>
      </c>
      <c r="B1553" s="53">
        <v>12.086</v>
      </c>
      <c r="C1553" s="53">
        <v>2.9239999999999999</v>
      </c>
      <c r="D1553" s="53">
        <v>2.4239999999999999</v>
      </c>
      <c r="E1553" s="53">
        <v>6.7380000000000004</v>
      </c>
    </row>
    <row r="1554" spans="1:5" x14ac:dyDescent="0.35">
      <c r="A1554" s="52">
        <v>155.19999999999999</v>
      </c>
      <c r="B1554" s="53">
        <v>12.087</v>
      </c>
      <c r="C1554" s="53">
        <v>2.9239999999999999</v>
      </c>
      <c r="D1554" s="53">
        <v>2.4239999999999999</v>
      </c>
      <c r="E1554" s="53">
        <v>6.7380000000000004</v>
      </c>
    </row>
    <row r="1555" spans="1:5" x14ac:dyDescent="0.35">
      <c r="A1555" s="52">
        <v>155.30000000000001</v>
      </c>
      <c r="B1555" s="53">
        <v>12.087</v>
      </c>
      <c r="C1555" s="53">
        <v>2.9239999999999999</v>
      </c>
      <c r="D1555" s="53">
        <v>2.4239999999999999</v>
      </c>
      <c r="E1555" s="53">
        <v>6.7389999999999999</v>
      </c>
    </row>
    <row r="1556" spans="1:5" x14ac:dyDescent="0.35">
      <c r="A1556" s="52">
        <v>155.4</v>
      </c>
      <c r="B1556" s="53">
        <v>12.087999999999999</v>
      </c>
      <c r="C1556" s="53">
        <v>2.9239999999999999</v>
      </c>
      <c r="D1556" s="53">
        <v>2.4239999999999999</v>
      </c>
      <c r="E1556" s="53">
        <v>6.7389999999999999</v>
      </c>
    </row>
    <row r="1557" spans="1:5" x14ac:dyDescent="0.35">
      <c r="A1557" s="52">
        <v>155.5</v>
      </c>
      <c r="B1557" s="53">
        <v>12.087999999999999</v>
      </c>
      <c r="C1557" s="53">
        <v>2.9239999999999999</v>
      </c>
      <c r="D1557" s="53">
        <v>2.4239999999999999</v>
      </c>
      <c r="E1557" s="53">
        <v>6.7389999999999999</v>
      </c>
    </row>
    <row r="1558" spans="1:5" x14ac:dyDescent="0.35">
      <c r="A1558" s="52">
        <v>155.6</v>
      </c>
      <c r="B1558" s="53">
        <v>12.089</v>
      </c>
      <c r="C1558" s="53">
        <v>2.9249999999999998</v>
      </c>
      <c r="D1558" s="53">
        <v>2.4239999999999999</v>
      </c>
      <c r="E1558" s="53">
        <v>6.74</v>
      </c>
    </row>
    <row r="1559" spans="1:5" x14ac:dyDescent="0.35">
      <c r="A1559" s="52">
        <v>155.69999999999999</v>
      </c>
      <c r="B1559" s="53">
        <v>12.089</v>
      </c>
      <c r="C1559" s="53">
        <v>2.9249999999999998</v>
      </c>
      <c r="D1559" s="53">
        <v>2.4239999999999999</v>
      </c>
      <c r="E1559" s="53">
        <v>6.74</v>
      </c>
    </row>
    <row r="1560" spans="1:5" x14ac:dyDescent="0.35">
      <c r="A1560" s="52">
        <v>155.80000000000001</v>
      </c>
      <c r="B1560" s="53">
        <v>12.089</v>
      </c>
      <c r="C1560" s="53">
        <v>2.9249999999999998</v>
      </c>
      <c r="D1560" s="53">
        <v>2.4239999999999999</v>
      </c>
      <c r="E1560" s="53">
        <v>6.7409999999999997</v>
      </c>
    </row>
    <row r="1561" spans="1:5" x14ac:dyDescent="0.35">
      <c r="A1561" s="52">
        <v>155.9</v>
      </c>
      <c r="B1561" s="53">
        <v>12.09</v>
      </c>
      <c r="C1561" s="53">
        <v>2.9249999999999998</v>
      </c>
      <c r="D1561" s="53">
        <v>2.4239999999999999</v>
      </c>
      <c r="E1561" s="53">
        <v>6.7409999999999997</v>
      </c>
    </row>
    <row r="1562" spans="1:5" x14ac:dyDescent="0.35">
      <c r="A1562" s="52">
        <v>156</v>
      </c>
      <c r="B1562" s="53">
        <v>12.09</v>
      </c>
      <c r="C1562" s="53">
        <v>2.9249999999999998</v>
      </c>
      <c r="D1562" s="53">
        <v>2.4239999999999999</v>
      </c>
      <c r="E1562" s="53">
        <v>6.7409999999999997</v>
      </c>
    </row>
    <row r="1563" spans="1:5" x14ac:dyDescent="0.35">
      <c r="A1563" s="52">
        <v>156.1</v>
      </c>
      <c r="B1563" s="53">
        <v>12.090999999999999</v>
      </c>
      <c r="C1563" s="53">
        <v>2.9249999999999998</v>
      </c>
      <c r="D1563" s="53">
        <v>2.4239999999999999</v>
      </c>
      <c r="E1563" s="53">
        <v>6.742</v>
      </c>
    </row>
    <row r="1564" spans="1:5" x14ac:dyDescent="0.35">
      <c r="A1564" s="52">
        <v>156.19999999999999</v>
      </c>
      <c r="B1564" s="53">
        <v>12.090999999999999</v>
      </c>
      <c r="C1564" s="53">
        <v>2.9249999999999998</v>
      </c>
      <c r="D1564" s="53">
        <v>2.4239999999999999</v>
      </c>
      <c r="E1564" s="53">
        <v>6.742</v>
      </c>
    </row>
    <row r="1565" spans="1:5" x14ac:dyDescent="0.35">
      <c r="A1565" s="52">
        <v>156.30000000000001</v>
      </c>
      <c r="B1565" s="53">
        <v>12.090999999999999</v>
      </c>
      <c r="C1565" s="53">
        <v>2.9249999999999998</v>
      </c>
      <c r="D1565" s="53">
        <v>2.4239999999999999</v>
      </c>
      <c r="E1565" s="53">
        <v>6.742</v>
      </c>
    </row>
    <row r="1566" spans="1:5" x14ac:dyDescent="0.35">
      <c r="A1566" s="52">
        <v>156.4</v>
      </c>
      <c r="B1566" s="53">
        <v>12.092000000000001</v>
      </c>
      <c r="C1566" s="53">
        <v>2.9249999999999998</v>
      </c>
      <c r="D1566" s="53">
        <v>2.4239999999999999</v>
      </c>
      <c r="E1566" s="53">
        <v>6.7430000000000003</v>
      </c>
    </row>
    <row r="1567" spans="1:5" x14ac:dyDescent="0.35">
      <c r="A1567" s="52">
        <v>156.5</v>
      </c>
      <c r="B1567" s="53">
        <v>12.092000000000001</v>
      </c>
      <c r="C1567" s="53">
        <v>2.9249999999999998</v>
      </c>
      <c r="D1567" s="53">
        <v>2.4239999999999999</v>
      </c>
      <c r="E1567" s="53">
        <v>6.7430000000000003</v>
      </c>
    </row>
    <row r="1568" spans="1:5" x14ac:dyDescent="0.35">
      <c r="A1568" s="52">
        <v>156.6</v>
      </c>
      <c r="B1568" s="53">
        <v>12.093</v>
      </c>
      <c r="C1568" s="53">
        <v>2.9249999999999998</v>
      </c>
      <c r="D1568" s="53">
        <v>2.4239999999999999</v>
      </c>
      <c r="E1568" s="53">
        <v>6.7430000000000003</v>
      </c>
    </row>
    <row r="1569" spans="1:5" x14ac:dyDescent="0.35">
      <c r="A1569" s="52">
        <v>156.69999999999999</v>
      </c>
      <c r="B1569" s="53">
        <v>12.093</v>
      </c>
      <c r="C1569" s="53">
        <v>2.9249999999999998</v>
      </c>
      <c r="D1569" s="53">
        <v>2.4239999999999999</v>
      </c>
      <c r="E1569" s="53">
        <v>6.7439999999999998</v>
      </c>
    </row>
    <row r="1570" spans="1:5" x14ac:dyDescent="0.35">
      <c r="A1570" s="52">
        <v>156.80000000000001</v>
      </c>
      <c r="B1570" s="53">
        <v>12.093</v>
      </c>
      <c r="C1570" s="53">
        <v>2.9249999999999998</v>
      </c>
      <c r="D1570" s="53">
        <v>2.4239999999999999</v>
      </c>
      <c r="E1570" s="53">
        <v>6.7439999999999998</v>
      </c>
    </row>
    <row r="1571" spans="1:5" x14ac:dyDescent="0.35">
      <c r="A1571" s="52">
        <v>156.9</v>
      </c>
      <c r="B1571" s="53">
        <v>12.093</v>
      </c>
      <c r="C1571" s="53">
        <v>2.9249999999999998</v>
      </c>
      <c r="D1571" s="53">
        <v>2.4239999999999999</v>
      </c>
      <c r="E1571" s="53">
        <v>6.7439999999999998</v>
      </c>
    </row>
    <row r="1572" spans="1:5" x14ac:dyDescent="0.35">
      <c r="A1572" s="52">
        <v>157</v>
      </c>
      <c r="B1572" s="53">
        <v>12.093999999999999</v>
      </c>
      <c r="C1572" s="53">
        <v>2.9249999999999998</v>
      </c>
      <c r="D1572" s="53">
        <v>2.4239999999999999</v>
      </c>
      <c r="E1572" s="53">
        <v>6.7450000000000001</v>
      </c>
    </row>
    <row r="1573" spans="1:5" x14ac:dyDescent="0.35">
      <c r="A1573" s="52">
        <v>157.1</v>
      </c>
      <c r="B1573" s="53">
        <v>12.093999999999999</v>
      </c>
      <c r="C1573" s="53">
        <v>2.9249999999999998</v>
      </c>
      <c r="D1573" s="53">
        <v>2.4239999999999999</v>
      </c>
      <c r="E1573" s="53">
        <v>6.7450000000000001</v>
      </c>
    </row>
    <row r="1574" spans="1:5" x14ac:dyDescent="0.35">
      <c r="A1574" s="52">
        <v>157.19999999999999</v>
      </c>
      <c r="B1574" s="53">
        <v>12.093999999999999</v>
      </c>
      <c r="C1574" s="53">
        <v>2.9249999999999998</v>
      </c>
      <c r="D1574" s="53">
        <v>2.4239999999999999</v>
      </c>
      <c r="E1574" s="53">
        <v>6.7450000000000001</v>
      </c>
    </row>
    <row r="1575" spans="1:5" x14ac:dyDescent="0.35">
      <c r="A1575" s="52">
        <v>157.30000000000001</v>
      </c>
      <c r="B1575" s="53">
        <v>12.095000000000001</v>
      </c>
      <c r="C1575" s="53">
        <v>2.9249999999999998</v>
      </c>
      <c r="D1575" s="53">
        <v>2.4239999999999999</v>
      </c>
      <c r="E1575" s="53">
        <v>6.7450000000000001</v>
      </c>
    </row>
    <row r="1576" spans="1:5" x14ac:dyDescent="0.35">
      <c r="A1576" s="52">
        <v>157.4</v>
      </c>
      <c r="B1576" s="53">
        <v>12.095000000000001</v>
      </c>
      <c r="C1576" s="53">
        <v>2.9249999999999998</v>
      </c>
      <c r="D1576" s="53">
        <v>2.4239999999999999</v>
      </c>
      <c r="E1576" s="53">
        <v>6.7460000000000004</v>
      </c>
    </row>
    <row r="1577" spans="1:5" x14ac:dyDescent="0.35">
      <c r="A1577" s="52">
        <v>157.5</v>
      </c>
      <c r="B1577" s="53">
        <v>12.095000000000001</v>
      </c>
      <c r="C1577" s="53">
        <v>2.9249999999999998</v>
      </c>
      <c r="D1577" s="53">
        <v>2.4239999999999999</v>
      </c>
      <c r="E1577" s="53">
        <v>6.7460000000000004</v>
      </c>
    </row>
    <row r="1578" spans="1:5" x14ac:dyDescent="0.35">
      <c r="A1578" s="52">
        <v>157.6</v>
      </c>
      <c r="B1578" s="53">
        <v>12.095000000000001</v>
      </c>
      <c r="C1578" s="53">
        <v>2.9249999999999998</v>
      </c>
      <c r="D1578" s="53">
        <v>2.4239999999999999</v>
      </c>
      <c r="E1578" s="53">
        <v>6.7460000000000004</v>
      </c>
    </row>
    <row r="1579" spans="1:5" x14ac:dyDescent="0.35">
      <c r="A1579" s="52">
        <v>157.69999999999999</v>
      </c>
      <c r="B1579" s="53">
        <v>12.095000000000001</v>
      </c>
      <c r="C1579" s="53">
        <v>2.9249999999999998</v>
      </c>
      <c r="D1579" s="53">
        <v>2.4239999999999999</v>
      </c>
      <c r="E1579" s="53">
        <v>6.7469999999999999</v>
      </c>
    </row>
    <row r="1580" spans="1:5" x14ac:dyDescent="0.35">
      <c r="A1580" s="52">
        <v>157.80000000000001</v>
      </c>
      <c r="B1580" s="53">
        <v>12.096</v>
      </c>
      <c r="C1580" s="53">
        <v>2.9249999999999998</v>
      </c>
      <c r="D1580" s="53">
        <v>2.4239999999999999</v>
      </c>
      <c r="E1580" s="53">
        <v>6.7469999999999999</v>
      </c>
    </row>
    <row r="1581" spans="1:5" x14ac:dyDescent="0.35">
      <c r="A1581" s="52">
        <v>157.9</v>
      </c>
      <c r="B1581" s="53">
        <v>12.096</v>
      </c>
      <c r="C1581" s="53">
        <v>2.9249999999999998</v>
      </c>
      <c r="D1581" s="53">
        <v>2.4239999999999999</v>
      </c>
      <c r="E1581" s="53">
        <v>6.7469999999999999</v>
      </c>
    </row>
    <row r="1582" spans="1:5" x14ac:dyDescent="0.35">
      <c r="A1582" s="52">
        <v>158</v>
      </c>
      <c r="B1582" s="53">
        <v>12.096</v>
      </c>
      <c r="C1582" s="53">
        <v>2.9249999999999998</v>
      </c>
      <c r="D1582" s="53">
        <v>2.4239999999999999</v>
      </c>
      <c r="E1582" s="53">
        <v>6.7469999999999999</v>
      </c>
    </row>
    <row r="1583" spans="1:5" x14ac:dyDescent="0.35">
      <c r="A1583" s="52">
        <v>158.1</v>
      </c>
      <c r="B1583" s="53">
        <v>12.096</v>
      </c>
      <c r="C1583" s="53">
        <v>2.9249999999999998</v>
      </c>
      <c r="D1583" s="53">
        <v>2.4239999999999999</v>
      </c>
      <c r="E1583" s="53">
        <v>6.7480000000000002</v>
      </c>
    </row>
    <row r="1584" spans="1:5" x14ac:dyDescent="0.35">
      <c r="A1584" s="52">
        <v>158.19999999999999</v>
      </c>
      <c r="B1584" s="53">
        <v>12.096</v>
      </c>
      <c r="C1584" s="53">
        <v>2.9249999999999998</v>
      </c>
      <c r="D1584" s="53">
        <v>2.4239999999999999</v>
      </c>
      <c r="E1584" s="53">
        <v>6.7480000000000002</v>
      </c>
    </row>
    <row r="1585" spans="1:5" x14ac:dyDescent="0.35">
      <c r="A1585" s="52">
        <v>158.30000000000001</v>
      </c>
      <c r="B1585" s="53">
        <v>12.097</v>
      </c>
      <c r="C1585" s="53">
        <v>2.9249999999999998</v>
      </c>
      <c r="D1585" s="53">
        <v>2.4239999999999999</v>
      </c>
      <c r="E1585" s="53">
        <v>6.7480000000000002</v>
      </c>
    </row>
    <row r="1586" spans="1:5" x14ac:dyDescent="0.35">
      <c r="A1586" s="52">
        <v>158.4</v>
      </c>
      <c r="B1586" s="53">
        <v>12.097</v>
      </c>
      <c r="C1586" s="53">
        <v>2.9249999999999998</v>
      </c>
      <c r="D1586" s="53">
        <v>2.4239999999999999</v>
      </c>
      <c r="E1586" s="53">
        <v>6.7480000000000002</v>
      </c>
    </row>
    <row r="1587" spans="1:5" x14ac:dyDescent="0.35">
      <c r="A1587" s="52">
        <v>158.5</v>
      </c>
      <c r="B1587" s="53">
        <v>12.097</v>
      </c>
      <c r="C1587" s="53">
        <v>2.9249999999999998</v>
      </c>
      <c r="D1587" s="53">
        <v>2.4239999999999999</v>
      </c>
      <c r="E1587" s="53">
        <v>6.7480000000000002</v>
      </c>
    </row>
    <row r="1588" spans="1:5" x14ac:dyDescent="0.35">
      <c r="A1588" s="52">
        <v>158.6</v>
      </c>
      <c r="B1588" s="53">
        <v>12.097</v>
      </c>
      <c r="C1588" s="53">
        <v>2.9249999999999998</v>
      </c>
      <c r="D1588" s="53">
        <v>2.4239999999999999</v>
      </c>
      <c r="E1588" s="53">
        <v>6.7489999999999997</v>
      </c>
    </row>
    <row r="1589" spans="1:5" x14ac:dyDescent="0.35">
      <c r="A1589" s="52">
        <v>158.69999999999999</v>
      </c>
      <c r="B1589" s="53">
        <v>12.097</v>
      </c>
      <c r="C1589" s="53">
        <v>2.9249999999999998</v>
      </c>
      <c r="D1589" s="53">
        <v>2.4239999999999999</v>
      </c>
      <c r="E1589" s="53">
        <v>6.7489999999999997</v>
      </c>
    </row>
    <row r="1590" spans="1:5" x14ac:dyDescent="0.35">
      <c r="A1590" s="52">
        <v>158.80000000000001</v>
      </c>
      <c r="B1590" s="53">
        <v>12.097</v>
      </c>
      <c r="C1590" s="53">
        <v>2.9249999999999998</v>
      </c>
      <c r="D1590" s="53">
        <v>2.4239999999999999</v>
      </c>
      <c r="E1590" s="53">
        <v>6.7489999999999997</v>
      </c>
    </row>
    <row r="1591" spans="1:5" x14ac:dyDescent="0.35">
      <c r="A1591" s="52">
        <v>158.9</v>
      </c>
      <c r="B1591" s="53">
        <v>12.098000000000001</v>
      </c>
      <c r="C1591" s="53">
        <v>2.9249999999999998</v>
      </c>
      <c r="D1591" s="53">
        <v>2.4239999999999999</v>
      </c>
      <c r="E1591" s="53">
        <v>6.7489999999999997</v>
      </c>
    </row>
    <row r="1592" spans="1:5" x14ac:dyDescent="0.35">
      <c r="A1592" s="52">
        <v>159</v>
      </c>
      <c r="B1592" s="53">
        <v>12.098000000000001</v>
      </c>
      <c r="C1592" s="53">
        <v>2.9249999999999998</v>
      </c>
      <c r="D1592" s="53">
        <v>2.4239999999999999</v>
      </c>
      <c r="E1592" s="53">
        <v>6.75</v>
      </c>
    </row>
    <row r="1593" spans="1:5" x14ac:dyDescent="0.35">
      <c r="A1593" s="52">
        <v>159.1</v>
      </c>
      <c r="B1593" s="53">
        <v>12.098000000000001</v>
      </c>
      <c r="C1593" s="53">
        <v>2.9249999999999998</v>
      </c>
      <c r="D1593" s="53">
        <v>2.4239999999999999</v>
      </c>
      <c r="E1593" s="53">
        <v>6.75</v>
      </c>
    </row>
    <row r="1594" spans="1:5" x14ac:dyDescent="0.35">
      <c r="A1594" s="52">
        <v>159.19999999999999</v>
      </c>
      <c r="B1594" s="53">
        <v>12.098000000000001</v>
      </c>
      <c r="C1594" s="53">
        <v>2.9249999999999998</v>
      </c>
      <c r="D1594" s="53">
        <v>2.4239999999999999</v>
      </c>
      <c r="E1594" s="53">
        <v>6.75</v>
      </c>
    </row>
    <row r="1595" spans="1:5" x14ac:dyDescent="0.35">
      <c r="A1595" s="52">
        <v>159.30000000000001</v>
      </c>
      <c r="B1595" s="53">
        <v>12.098000000000001</v>
      </c>
      <c r="C1595" s="53">
        <v>2.9249999999999998</v>
      </c>
      <c r="D1595" s="53">
        <v>2.4239999999999999</v>
      </c>
      <c r="E1595" s="53">
        <v>6.75</v>
      </c>
    </row>
    <row r="1596" spans="1:5" x14ac:dyDescent="0.35">
      <c r="A1596" s="52">
        <v>159.4</v>
      </c>
      <c r="B1596" s="53">
        <v>12.098000000000001</v>
      </c>
      <c r="C1596" s="53">
        <v>2.9249999999999998</v>
      </c>
      <c r="D1596" s="53">
        <v>2.4239999999999999</v>
      </c>
      <c r="E1596" s="53">
        <v>6.75</v>
      </c>
    </row>
    <row r="1597" spans="1:5" x14ac:dyDescent="0.35">
      <c r="A1597" s="52">
        <v>159.5</v>
      </c>
      <c r="B1597" s="53">
        <v>12.099</v>
      </c>
      <c r="C1597" s="53">
        <v>2.9249999999999998</v>
      </c>
      <c r="D1597" s="53">
        <v>2.4239999999999999</v>
      </c>
      <c r="E1597" s="53">
        <v>6.75</v>
      </c>
    </row>
    <row r="1598" spans="1:5" x14ac:dyDescent="0.35">
      <c r="A1598" s="52">
        <v>159.6</v>
      </c>
      <c r="B1598" s="53">
        <v>12.099</v>
      </c>
      <c r="C1598" s="53">
        <v>2.9249999999999998</v>
      </c>
      <c r="D1598" s="53">
        <v>2.4239999999999999</v>
      </c>
      <c r="E1598" s="53">
        <v>6.7510000000000003</v>
      </c>
    </row>
    <row r="1599" spans="1:5" x14ac:dyDescent="0.35">
      <c r="A1599" s="52">
        <v>159.69999999999999</v>
      </c>
      <c r="B1599" s="53">
        <v>12.099</v>
      </c>
      <c r="C1599" s="53">
        <v>2.9249999999999998</v>
      </c>
      <c r="D1599" s="53">
        <v>2.4239999999999999</v>
      </c>
      <c r="E1599" s="53">
        <v>6.7510000000000003</v>
      </c>
    </row>
    <row r="1600" spans="1:5" x14ac:dyDescent="0.35">
      <c r="A1600" s="52">
        <v>159.80000000000001</v>
      </c>
      <c r="B1600" s="53">
        <v>12.099</v>
      </c>
      <c r="C1600" s="53">
        <v>2.9249999999999998</v>
      </c>
      <c r="D1600" s="53">
        <v>2.4239999999999999</v>
      </c>
      <c r="E1600" s="53">
        <v>6.7510000000000003</v>
      </c>
    </row>
    <row r="1601" spans="1:5" x14ac:dyDescent="0.35">
      <c r="A1601" s="52">
        <v>159.9</v>
      </c>
      <c r="B1601" s="53">
        <v>12.099</v>
      </c>
      <c r="C1601" s="53">
        <v>2.9249999999999998</v>
      </c>
      <c r="D1601" s="53">
        <v>2.4239999999999999</v>
      </c>
      <c r="E1601" s="53">
        <v>6.7510000000000003</v>
      </c>
    </row>
    <row r="1602" spans="1:5" x14ac:dyDescent="0.35">
      <c r="A1602" s="52">
        <v>160</v>
      </c>
      <c r="B1602" s="53">
        <v>12.099</v>
      </c>
      <c r="C1602" s="53">
        <v>2.9249999999999998</v>
      </c>
      <c r="D1602" s="53">
        <v>2.4239999999999999</v>
      </c>
      <c r="E1602" s="53">
        <v>6.7510000000000003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76EF-E450-4C4D-B253-83F7E6BD0B3F}">
  <dimension ref="B3:T20"/>
  <sheetViews>
    <sheetView workbookViewId="0">
      <selection activeCell="T21" sqref="T21"/>
    </sheetView>
  </sheetViews>
  <sheetFormatPr defaultRowHeight="14.5" x14ac:dyDescent="0.35"/>
  <sheetData>
    <row r="3" spans="2:4" x14ac:dyDescent="0.35">
      <c r="B3">
        <v>1</v>
      </c>
      <c r="C3" t="s">
        <v>44</v>
      </c>
    </row>
    <row r="4" spans="2:4" x14ac:dyDescent="0.35">
      <c r="D4" t="s">
        <v>45</v>
      </c>
    </row>
    <row r="5" spans="2:4" x14ac:dyDescent="0.35">
      <c r="D5" t="s">
        <v>46</v>
      </c>
    </row>
    <row r="6" spans="2:4" x14ac:dyDescent="0.35">
      <c r="D6" t="s">
        <v>47</v>
      </c>
    </row>
    <row r="7" spans="2:4" x14ac:dyDescent="0.35">
      <c r="B7">
        <v>2</v>
      </c>
      <c r="C7" t="s">
        <v>48</v>
      </c>
    </row>
    <row r="8" spans="2:4" x14ac:dyDescent="0.35">
      <c r="D8" t="s">
        <v>49</v>
      </c>
    </row>
    <row r="9" spans="2:4" x14ac:dyDescent="0.35">
      <c r="D9" t="s">
        <v>50</v>
      </c>
    </row>
    <row r="10" spans="2:4" x14ac:dyDescent="0.35">
      <c r="B10">
        <v>3</v>
      </c>
      <c r="C10" t="s">
        <v>51</v>
      </c>
    </row>
    <row r="11" spans="2:4" x14ac:dyDescent="0.35">
      <c r="B11">
        <v>4</v>
      </c>
      <c r="C11" t="s">
        <v>52</v>
      </c>
    </row>
    <row r="19" spans="20:20" x14ac:dyDescent="0.35">
      <c r="T19">
        <f>1.5*40*4</f>
        <v>240</v>
      </c>
    </row>
    <row r="20" spans="20:20" x14ac:dyDescent="0.35">
      <c r="T20">
        <f>8*16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D5A3-0A01-4C69-B5CB-97FFA3D9EB46}">
  <dimension ref="C6:F50"/>
  <sheetViews>
    <sheetView topLeftCell="A26" workbookViewId="0">
      <selection activeCell="F51" sqref="F51"/>
    </sheetView>
  </sheetViews>
  <sheetFormatPr defaultRowHeight="14.5" x14ac:dyDescent="0.35"/>
  <sheetData>
    <row r="6" spans="3:6" x14ac:dyDescent="0.35">
      <c r="D6">
        <v>300</v>
      </c>
      <c r="E6" t="s">
        <v>293</v>
      </c>
      <c r="F6" t="s">
        <v>10</v>
      </c>
    </row>
    <row r="7" spans="3:6" x14ac:dyDescent="0.35">
      <c r="C7">
        <v>1</v>
      </c>
      <c r="D7" s="6">
        <f>'delta 300'!L142</f>
        <v>-0.2488259763010518</v>
      </c>
      <c r="E7" s="6">
        <f>'delta 300 NB'!L142</f>
        <v>-0.28195086884209197</v>
      </c>
      <c r="F7" s="6">
        <f>E7-D7</f>
        <v>-3.3124892541040174E-2</v>
      </c>
    </row>
    <row r="8" spans="3:6" x14ac:dyDescent="0.35">
      <c r="C8">
        <v>2</v>
      </c>
      <c r="D8" s="6">
        <f>'delta 300'!L143</f>
        <v>-0.20831045854742006</v>
      </c>
      <c r="E8" s="6">
        <f>'delta 300 NB'!L143</f>
        <v>-0.22791617859059998</v>
      </c>
      <c r="F8" s="6">
        <f t="shared" ref="F8:F46" si="0">E8-D8</f>
        <v>-1.9605720043179925E-2</v>
      </c>
    </row>
    <row r="9" spans="3:6" x14ac:dyDescent="0.35">
      <c r="C9">
        <v>3</v>
      </c>
      <c r="D9" s="6">
        <f>'delta 300'!L144</f>
        <v>-0.11877630748155121</v>
      </c>
      <c r="E9" s="6">
        <f>'delta 300 NB'!L144</f>
        <v>-0.1383682864001487</v>
      </c>
      <c r="F9" s="6">
        <f t="shared" si="0"/>
        <v>-1.9591978918597486E-2</v>
      </c>
    </row>
    <row r="10" spans="3:6" x14ac:dyDescent="0.35">
      <c r="C10">
        <v>4</v>
      </c>
      <c r="D10" s="6">
        <f>'delta 300'!L145</f>
        <v>-6.9769629838613831E-2</v>
      </c>
      <c r="E10" s="6">
        <f>'delta 300 NB'!L145</f>
        <v>-9.5478810539608952E-2</v>
      </c>
      <c r="F10" s="6">
        <f t="shared" si="0"/>
        <v>-2.5709180700995121E-2</v>
      </c>
    </row>
    <row r="11" spans="3:6" x14ac:dyDescent="0.35">
      <c r="C11">
        <v>5</v>
      </c>
      <c r="D11" s="6">
        <f>'delta 300'!L146</f>
        <v>-5.1401811439912029E-2</v>
      </c>
      <c r="E11" s="6">
        <f>'delta 300 NB'!L146</f>
        <v>-7.8331076718431383E-2</v>
      </c>
      <c r="F11" s="6">
        <f t="shared" si="0"/>
        <v>-2.6929265278519354E-2</v>
      </c>
    </row>
    <row r="12" spans="3:6" x14ac:dyDescent="0.35">
      <c r="C12">
        <v>6</v>
      </c>
      <c r="D12" s="6">
        <f>'delta 300'!L147</f>
        <v>-5.262616838786232E-2</v>
      </c>
      <c r="E12" s="6">
        <f>'delta 300 NB'!L147</f>
        <v>-7.9555762244123363E-2</v>
      </c>
      <c r="F12" s="6">
        <f t="shared" si="0"/>
        <v>-2.6929593856261043E-2</v>
      </c>
    </row>
    <row r="13" spans="3:6" x14ac:dyDescent="0.35">
      <c r="C13">
        <v>7</v>
      </c>
      <c r="D13" s="6">
        <f>'delta 300'!L148</f>
        <v>-7.8343085853398914E-2</v>
      </c>
      <c r="E13" s="6">
        <f>'delta 300 NB'!L148</f>
        <v>-0.10282924823266129</v>
      </c>
      <c r="F13" s="6">
        <f t="shared" si="0"/>
        <v>-2.4486162379262377E-2</v>
      </c>
    </row>
    <row r="14" spans="3:6" x14ac:dyDescent="0.35">
      <c r="C14">
        <v>8</v>
      </c>
      <c r="D14" s="6">
        <f>'delta 300'!L149</f>
        <v>-0.14084157783601858</v>
      </c>
      <c r="E14" s="6">
        <f>'delta 300 NB'!L149</f>
        <v>-0.15553213813471198</v>
      </c>
      <c r="F14" s="6">
        <f t="shared" si="0"/>
        <v>-1.4690560298693395E-2</v>
      </c>
    </row>
    <row r="15" spans="3:6" x14ac:dyDescent="0.35">
      <c r="C15">
        <v>9</v>
      </c>
      <c r="D15" s="6">
        <f>'delta 300'!L150</f>
        <v>-0.22426805403125136</v>
      </c>
      <c r="E15" s="6">
        <f>'delta 300 NB'!L150</f>
        <v>-0.24142057334451347</v>
      </c>
      <c r="F15" s="6">
        <f t="shared" si="0"/>
        <v>-1.7152519313262116E-2</v>
      </c>
    </row>
    <row r="16" spans="3:6" x14ac:dyDescent="0.35">
      <c r="C16">
        <v>10</v>
      </c>
      <c r="D16" s="6">
        <f>'delta 300'!L151</f>
        <v>-0.28813826752686589</v>
      </c>
      <c r="E16" s="6">
        <f>'delta 300 NB'!L151</f>
        <v>-0.30775624714153338</v>
      </c>
      <c r="F16" s="6">
        <f t="shared" si="0"/>
        <v>-1.9617979614667491E-2</v>
      </c>
    </row>
    <row r="17" spans="3:6" x14ac:dyDescent="0.35">
      <c r="C17">
        <v>11</v>
      </c>
      <c r="D17" s="6">
        <f>'delta 300'!L152</f>
        <v>-0.3127207177652091</v>
      </c>
      <c r="E17" s="6">
        <f>'delta 300 NB'!L152</f>
        <v>-0.32742447327864044</v>
      </c>
      <c r="F17" s="6">
        <f t="shared" si="0"/>
        <v>-1.4703755513431338E-2</v>
      </c>
    </row>
    <row r="18" spans="3:6" x14ac:dyDescent="0.35">
      <c r="C18">
        <v>12</v>
      </c>
      <c r="D18" s="6">
        <f>'delta 300'!L153</f>
        <v>-0.26602213211203124</v>
      </c>
      <c r="E18" s="6">
        <f>'delta 300 NB'!L153</f>
        <v>-0.28195086884209197</v>
      </c>
      <c r="F18" s="6">
        <f t="shared" si="0"/>
        <v>-1.5928736730060733E-2</v>
      </c>
    </row>
    <row r="19" spans="3:6" x14ac:dyDescent="0.35">
      <c r="C19">
        <v>13</v>
      </c>
      <c r="D19" s="6">
        <f>'delta 300'!L154</f>
        <v>-0.15923512270148107</v>
      </c>
      <c r="E19" s="6">
        <f>'delta 300 NB'!L154</f>
        <v>-0.17638015495239942</v>
      </c>
      <c r="F19" s="6">
        <f t="shared" si="0"/>
        <v>-1.7145032250918346E-2</v>
      </c>
    </row>
    <row r="20" spans="3:6" x14ac:dyDescent="0.35">
      <c r="C20">
        <v>14</v>
      </c>
      <c r="D20" s="6">
        <f>'delta 300'!L155</f>
        <v>-9.3043115827151773E-2</v>
      </c>
      <c r="E20" s="6">
        <f>'delta 300 NB'!L155</f>
        <v>-0.1175326604393948</v>
      </c>
      <c r="F20" s="6">
        <f t="shared" si="0"/>
        <v>-2.4489544612243022E-2</v>
      </c>
    </row>
    <row r="21" spans="3:6" x14ac:dyDescent="0.35">
      <c r="C21">
        <v>15</v>
      </c>
      <c r="D21" s="6">
        <f>'delta 300'!L156</f>
        <v>-6.6095643683564964E-2</v>
      </c>
      <c r="E21" s="6">
        <f>'delta 300 NB'!L156</f>
        <v>-9.180390873183078E-2</v>
      </c>
      <c r="F21" s="6">
        <f t="shared" si="0"/>
        <v>-2.5708265048265816E-2</v>
      </c>
    </row>
    <row r="22" spans="3:6" x14ac:dyDescent="0.35">
      <c r="C22">
        <v>16</v>
      </c>
      <c r="D22" s="6">
        <f>'delta 300'!L157</f>
        <v>-6.7320282261454811E-2</v>
      </c>
      <c r="E22" s="6">
        <f>'delta 300 NB'!L157</f>
        <v>-9.3028852518548311E-2</v>
      </c>
      <c r="F22" s="6">
        <f t="shared" si="0"/>
        <v>-2.5708570257093499E-2</v>
      </c>
    </row>
    <row r="23" spans="3:6" x14ac:dyDescent="0.35">
      <c r="C23">
        <v>17</v>
      </c>
      <c r="D23" s="6">
        <f>'delta 300'!L158</f>
        <v>-9.9169126477725161E-2</v>
      </c>
      <c r="E23" s="6">
        <f>'delta 300 NB'!L158</f>
        <v>-0.12243454965069722</v>
      </c>
      <c r="F23" s="6">
        <f t="shared" si="0"/>
        <v>-2.3265423172972061E-2</v>
      </c>
    </row>
    <row r="24" spans="3:6" x14ac:dyDescent="0.35">
      <c r="C24">
        <v>18</v>
      </c>
      <c r="D24" s="6">
        <f>'delta 300'!L159</f>
        <v>-0.17027379009255383</v>
      </c>
      <c r="E24" s="6">
        <f>'delta 300 NB'!L159</f>
        <v>-0.18128655873968674</v>
      </c>
      <c r="F24" s="6">
        <f t="shared" si="0"/>
        <v>-1.1012768647132909E-2</v>
      </c>
    </row>
    <row r="25" spans="3:6" x14ac:dyDescent="0.35">
      <c r="C25">
        <v>19</v>
      </c>
      <c r="D25" s="6">
        <f>'delta 300'!L160</f>
        <v>-0.26847910308742179</v>
      </c>
      <c r="E25" s="6">
        <f>'delta 300 NB'!L160</f>
        <v>-0.27949375635717327</v>
      </c>
      <c r="F25" s="6">
        <f t="shared" si="0"/>
        <v>-1.1014653269751484E-2</v>
      </c>
    </row>
    <row r="26" spans="3:6" x14ac:dyDescent="0.35">
      <c r="C26">
        <v>20</v>
      </c>
      <c r="D26" s="6">
        <f>'delta 300'!L161</f>
        <v>-0.32255634176935516</v>
      </c>
      <c r="E26" s="6">
        <f>'delta 300 NB'!L161</f>
        <v>-0.33357203343345149</v>
      </c>
      <c r="F26" s="6">
        <f t="shared" si="0"/>
        <v>-1.1015691664096328E-2</v>
      </c>
    </row>
    <row r="27" spans="3:6" x14ac:dyDescent="0.35">
      <c r="C27">
        <v>21</v>
      </c>
      <c r="D27" s="6">
        <f>'delta 300'!L162</f>
        <v>-0.3127207177652091</v>
      </c>
      <c r="E27" s="6">
        <f>'delta 300 NB'!L162</f>
        <v>-0.32373622053243323</v>
      </c>
      <c r="F27" s="6">
        <f t="shared" si="0"/>
        <v>-1.1015502767224128E-2</v>
      </c>
    </row>
    <row r="28" spans="3:6" x14ac:dyDescent="0.35">
      <c r="C28">
        <v>22</v>
      </c>
      <c r="D28" s="6">
        <f>'delta 300'!L163</f>
        <v>-0.2574234765340136</v>
      </c>
      <c r="E28" s="6">
        <f>'delta 300 NB'!L163</f>
        <v>-0.2696662497735513</v>
      </c>
      <c r="F28" s="6">
        <f t="shared" si="0"/>
        <v>-1.2242773239537708E-2</v>
      </c>
    </row>
    <row r="29" spans="3:6" x14ac:dyDescent="0.35">
      <c r="C29">
        <v>23</v>
      </c>
      <c r="D29" s="6">
        <f>'delta 300'!L164</f>
        <v>-0.1518770697287169</v>
      </c>
      <c r="E29" s="6">
        <f>'delta 300 NB'!L164</f>
        <v>-0.16534212277066501</v>
      </c>
      <c r="F29" s="6">
        <f t="shared" si="0"/>
        <v>-1.3465053041948116E-2</v>
      </c>
    </row>
    <row r="30" spans="3:6" x14ac:dyDescent="0.35">
      <c r="C30">
        <v>24</v>
      </c>
      <c r="D30" s="6">
        <f>'delta 300'!L165</f>
        <v>-8.8142730089865548E-2</v>
      </c>
      <c r="E30" s="6">
        <f>'delta 300 NB'!L165</f>
        <v>-0.11385649023954431</v>
      </c>
      <c r="F30" s="6">
        <f t="shared" si="0"/>
        <v>-2.5713760149678758E-2</v>
      </c>
    </row>
    <row r="31" spans="3:6" x14ac:dyDescent="0.35">
      <c r="C31">
        <v>25</v>
      </c>
      <c r="D31" s="6">
        <f>'delta 300'!L166</f>
        <v>-5.7523830840913719E-2</v>
      </c>
      <c r="E31" s="6">
        <f>'delta 300 NB'!L166</f>
        <v>-8.4454739102612378E-2</v>
      </c>
      <c r="F31" s="6">
        <f t="shared" si="0"/>
        <v>-2.6930908261698659E-2</v>
      </c>
    </row>
    <row r="32" spans="3:6" x14ac:dyDescent="0.35">
      <c r="C32">
        <v>26</v>
      </c>
      <c r="D32" s="6">
        <f>'delta 300'!L167</f>
        <v>-5.5074952680769701E-2</v>
      </c>
      <c r="E32" s="6">
        <f>'delta 300 NB'!L167</f>
        <v>-8.2005203720854625E-2</v>
      </c>
      <c r="F32" s="6">
        <f t="shared" si="0"/>
        <v>-2.6930251040084924E-2</v>
      </c>
    </row>
    <row r="33" spans="3:6" x14ac:dyDescent="0.35">
      <c r="C33">
        <v>27</v>
      </c>
      <c r="D33" s="6">
        <f>'delta 300'!L168</f>
        <v>-7.5893409604016776E-2</v>
      </c>
      <c r="E33" s="6">
        <f>'delta 300 NB'!L168</f>
        <v>-0.10160411656842869</v>
      </c>
      <c r="F33" s="6">
        <f t="shared" si="0"/>
        <v>-2.5710706964411911E-2</v>
      </c>
    </row>
    <row r="34" spans="3:6" x14ac:dyDescent="0.35">
      <c r="C34">
        <v>28</v>
      </c>
      <c r="D34" s="6">
        <f>'delta 300'!L169</f>
        <v>-0.13225973428934518</v>
      </c>
      <c r="E34" s="6">
        <f>'delta 300 NB'!L169</f>
        <v>-0.14940166205513564</v>
      </c>
      <c r="F34" s="6">
        <f t="shared" si="0"/>
        <v>-1.714192776579046E-2</v>
      </c>
    </row>
    <row r="35" spans="3:6" x14ac:dyDescent="0.35">
      <c r="C35">
        <v>29</v>
      </c>
      <c r="D35" s="6">
        <f>'delta 300'!L170</f>
        <v>-0.22549572627819617</v>
      </c>
      <c r="E35" s="6">
        <f>'delta 300 NB'!L170</f>
        <v>-0.24387622415360369</v>
      </c>
      <c r="F35" s="6">
        <f t="shared" si="0"/>
        <v>-1.838049787540752E-2</v>
      </c>
    </row>
    <row r="36" spans="3:6" x14ac:dyDescent="0.35">
      <c r="C36">
        <v>30</v>
      </c>
      <c r="D36" s="6">
        <f>'delta 300'!L171</f>
        <v>-0.28076537314801076</v>
      </c>
      <c r="E36" s="6">
        <f>'delta 300 NB'!L171</f>
        <v>-0.29792439993237546</v>
      </c>
      <c r="F36" s="6">
        <f t="shared" si="0"/>
        <v>-1.7159026784364706E-2</v>
      </c>
    </row>
    <row r="37" spans="3:6" x14ac:dyDescent="0.35">
      <c r="C37">
        <v>31</v>
      </c>
      <c r="D37" s="6">
        <f>'delta 300'!L172</f>
        <v>-0.25619519148503106</v>
      </c>
      <c r="E37" s="6">
        <f>'delta 300 NB'!L172</f>
        <v>-0.273351387875017</v>
      </c>
      <c r="F37" s="6">
        <f t="shared" si="0"/>
        <v>-1.7156196389985945E-2</v>
      </c>
    </row>
    <row r="38" spans="3:6" x14ac:dyDescent="0.35">
      <c r="C38">
        <v>32</v>
      </c>
      <c r="D38" s="6">
        <f>'delta 300'!L173</f>
        <v>-0.18376808306786957</v>
      </c>
      <c r="E38" s="6">
        <f>'delta 300 NB'!L173</f>
        <v>-0.20459711899479766</v>
      </c>
      <c r="F38" s="6">
        <f t="shared" si="0"/>
        <v>-2.0829035926928086E-2</v>
      </c>
    </row>
    <row r="39" spans="3:6" x14ac:dyDescent="0.35">
      <c r="C39">
        <v>33</v>
      </c>
      <c r="D39" s="6">
        <f>'delta 300'!L174</f>
        <v>-9.6718651748895476E-2</v>
      </c>
      <c r="E39" s="6">
        <f>'delta 300 NB'!L174</f>
        <v>-9.7928862495375066E-2</v>
      </c>
      <c r="F39" s="6">
        <f t="shared" si="0"/>
        <v>-1.2102107464795897E-3</v>
      </c>
    </row>
    <row r="40" spans="3:6" x14ac:dyDescent="0.35">
      <c r="C40">
        <v>34</v>
      </c>
      <c r="D40" s="6">
        <f>'delta 300'!L175</f>
        <v>-5.1401811439912029E-2</v>
      </c>
      <c r="E40" s="6">
        <f>'delta 300 NB'!L175</f>
        <v>-7.9555762244123363E-2</v>
      </c>
      <c r="F40" s="6">
        <f t="shared" si="0"/>
        <v>-2.8153950804211333E-2</v>
      </c>
    </row>
    <row r="41" spans="3:6" x14ac:dyDescent="0.35">
      <c r="C41">
        <v>35</v>
      </c>
      <c r="D41" s="6">
        <f>'delta 300'!L176</f>
        <v>-3.303927261652137E-2</v>
      </c>
      <c r="E41" s="6">
        <f>'delta 300 NB'!L176</f>
        <v>-6.2412300793371851E-2</v>
      </c>
      <c r="F41" s="6">
        <f t="shared" si="0"/>
        <v>-2.9373028176850481E-2</v>
      </c>
    </row>
    <row r="42" spans="3:6" x14ac:dyDescent="0.35">
      <c r="C42">
        <v>36</v>
      </c>
      <c r="D42" s="6">
        <f>'delta 300'!L177</f>
        <v>-3.303927261652137E-2</v>
      </c>
      <c r="E42" s="6">
        <f>'delta 300 NB'!L177</f>
        <v>-6.1187943845421575E-2</v>
      </c>
      <c r="F42" s="6">
        <f t="shared" si="0"/>
        <v>-2.8148671228900204E-2</v>
      </c>
    </row>
    <row r="43" spans="3:6" x14ac:dyDescent="0.35">
      <c r="C43">
        <v>37</v>
      </c>
      <c r="D43" s="6">
        <f>'delta 300'!L178</f>
        <v>-4.7728881382061529E-2</v>
      </c>
      <c r="E43" s="6">
        <f>'delta 300 NB'!L178</f>
        <v>-7.5881776089074496E-2</v>
      </c>
      <c r="F43" s="6">
        <f t="shared" si="0"/>
        <v>-2.8152894707012967E-2</v>
      </c>
    </row>
    <row r="44" spans="3:6" x14ac:dyDescent="0.35">
      <c r="C44">
        <v>38</v>
      </c>
      <c r="D44" s="6">
        <f>'delta 300'!L179</f>
        <v>-9.7943877368095053E-2</v>
      </c>
      <c r="E44" s="6">
        <f>'delta 300 NB'!L179</f>
        <v>-0.12243454965069722</v>
      </c>
      <c r="F44" s="6">
        <f t="shared" si="0"/>
        <v>-2.4490672282602169E-2</v>
      </c>
    </row>
    <row r="45" spans="3:6" x14ac:dyDescent="0.35">
      <c r="C45">
        <v>39</v>
      </c>
      <c r="D45" s="6">
        <f>'delta 300'!L180</f>
        <v>-0.17395376941118473</v>
      </c>
      <c r="E45" s="6">
        <f>'delta 300 NB'!L180</f>
        <v>-0.19723497144941729</v>
      </c>
      <c r="F45" s="6">
        <f t="shared" si="0"/>
        <v>-2.3281202038232557E-2</v>
      </c>
    </row>
    <row r="46" spans="3:6" x14ac:dyDescent="0.35">
      <c r="C46">
        <v>40</v>
      </c>
      <c r="D46" s="6">
        <f>'delta 300'!L181</f>
        <v>-0.24759785628235423</v>
      </c>
      <c r="E46" s="6">
        <f>'delta 300 NB'!L181</f>
        <v>-0.26720960893952311</v>
      </c>
      <c r="F46" s="6">
        <f t="shared" si="0"/>
        <v>-1.9611752657168885E-2</v>
      </c>
    </row>
    <row r="48" spans="3:6" x14ac:dyDescent="0.35">
      <c r="F48" s="6">
        <f>AVERAGE(F7:F46)</f>
        <v>-2.0573207923974081E-2</v>
      </c>
    </row>
    <row r="49" spans="6:6" x14ac:dyDescent="0.35">
      <c r="F49" s="6">
        <f>F48/0.1</f>
        <v>-0.20573207923974079</v>
      </c>
    </row>
    <row r="50" spans="6:6" x14ac:dyDescent="0.35">
      <c r="F50" s="6">
        <f>1/F49</f>
        <v>-4.8606906793310252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C51F-DB71-4954-9890-11C3985AFDE2}">
  <dimension ref="D4:M15"/>
  <sheetViews>
    <sheetView workbookViewId="0">
      <selection activeCell="I16" sqref="I16"/>
    </sheetView>
  </sheetViews>
  <sheetFormatPr defaultRowHeight="14.5" x14ac:dyDescent="0.35"/>
  <cols>
    <col min="4" max="4" width="11.81640625" bestFit="1" customWidth="1"/>
    <col min="9" max="9" width="11.81640625" bestFit="1" customWidth="1"/>
  </cols>
  <sheetData>
    <row r="4" spans="4:13" x14ac:dyDescent="0.35">
      <c r="D4">
        <f>200*0.000000000000160218/1000000/3600/24</f>
        <v>3.7087500000000006E-22</v>
      </c>
      <c r="G4" t="s">
        <v>294</v>
      </c>
      <c r="I4">
        <v>200</v>
      </c>
      <c r="L4" s="1">
        <f>I4*I5/1000000*I8</f>
        <v>3.7087500000000001E-22</v>
      </c>
      <c r="M4" t="s">
        <v>299</v>
      </c>
    </row>
    <row r="5" spans="4:13" x14ac:dyDescent="0.35">
      <c r="D5">
        <f>1/D4</f>
        <v>2.6963262554769122E+21</v>
      </c>
      <c r="G5" t="s">
        <v>297</v>
      </c>
      <c r="I5" s="1">
        <v>1.60218E-13</v>
      </c>
      <c r="L5" s="1">
        <f>1/L4</f>
        <v>2.6963262554769127E+21</v>
      </c>
      <c r="M5" t="s">
        <v>300</v>
      </c>
    </row>
    <row r="6" spans="4:13" x14ac:dyDescent="0.35">
      <c r="D6">
        <f>D5/6.022E+23</f>
        <v>4.4774597400812225E-3</v>
      </c>
      <c r="G6" t="s">
        <v>295</v>
      </c>
      <c r="I6">
        <v>235.1</v>
      </c>
      <c r="L6" s="1">
        <f>L5*I6/I7</f>
        <v>1.0526507848930955</v>
      </c>
      <c r="M6" t="s">
        <v>301</v>
      </c>
    </row>
    <row r="7" spans="4:13" x14ac:dyDescent="0.35">
      <c r="D7">
        <f>D6*235.1</f>
        <v>1.0526507848930953</v>
      </c>
      <c r="G7" t="s">
        <v>296</v>
      </c>
      <c r="I7" s="1">
        <v>6.0220000000000003E+23</v>
      </c>
      <c r="L7" s="1"/>
    </row>
    <row r="8" spans="4:13" x14ac:dyDescent="0.35">
      <c r="G8" t="s">
        <v>298</v>
      </c>
      <c r="I8">
        <f>1/3600/24</f>
        <v>1.1574074074074073E-5</v>
      </c>
    </row>
    <row r="12" spans="4:13" x14ac:dyDescent="0.35">
      <c r="I12" s="1">
        <f>0.000000000000160218/1000000/3600/24</f>
        <v>1.854375E-24</v>
      </c>
    </row>
    <row r="13" spans="4:13" x14ac:dyDescent="0.35">
      <c r="I13" s="1">
        <f>1/I12</f>
        <v>5.3926525109538257E+23</v>
      </c>
    </row>
    <row r="15" spans="4:13" x14ac:dyDescent="0.35">
      <c r="I15" s="1">
        <f>I6/I7/I4*I13</f>
        <v>1.0526507848930955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961-90AA-40FD-A7E3-370133E27C94}">
  <dimension ref="A1:AH208"/>
  <sheetViews>
    <sheetView topLeftCell="B130" workbookViewId="0">
      <selection activeCell="E156" sqref="E156"/>
    </sheetView>
  </sheetViews>
  <sheetFormatPr defaultRowHeight="14.5" x14ac:dyDescent="0.35"/>
  <cols>
    <col min="4" max="4" width="10.08984375" bestFit="1" customWidth="1"/>
    <col min="7" max="7" width="9.36328125" bestFit="1" customWidth="1"/>
    <col min="8" max="8" width="10.6328125" bestFit="1" customWidth="1"/>
    <col min="13" max="13" width="12.453125" customWidth="1"/>
  </cols>
  <sheetData>
    <row r="1" spans="2:32" x14ac:dyDescent="0.35">
      <c r="H1" t="s">
        <v>3</v>
      </c>
      <c r="J1" t="s">
        <v>10</v>
      </c>
    </row>
    <row r="2" spans="2:32" x14ac:dyDescent="0.35">
      <c r="H2">
        <v>1073</v>
      </c>
      <c r="I2" t="s">
        <v>4</v>
      </c>
      <c r="J2">
        <f>H2-H4</f>
        <v>296</v>
      </c>
      <c r="L2" t="s">
        <v>7</v>
      </c>
    </row>
    <row r="3" spans="2:32" x14ac:dyDescent="0.35">
      <c r="H3" t="s">
        <v>5</v>
      </c>
      <c r="L3" t="s">
        <v>9</v>
      </c>
    </row>
    <row r="4" spans="2:32" x14ac:dyDescent="0.35">
      <c r="H4">
        <v>777</v>
      </c>
      <c r="I4" t="s">
        <v>4</v>
      </c>
      <c r="L4" t="s">
        <v>15</v>
      </c>
    </row>
    <row r="5" spans="2:32" x14ac:dyDescent="0.35">
      <c r="H5">
        <v>6.5000000000000002E-2</v>
      </c>
      <c r="I5" t="s">
        <v>54</v>
      </c>
    </row>
    <row r="7" spans="2:32" ht="15" thickBot="1" x14ac:dyDescent="0.4"/>
    <row r="8" spans="2:32" ht="15" thickBot="1" x14ac:dyDescent="0.4">
      <c r="C8" s="103" t="s">
        <v>13</v>
      </c>
      <c r="D8" s="104"/>
      <c r="E8" s="104"/>
      <c r="F8" s="105"/>
      <c r="I8" t="s">
        <v>14</v>
      </c>
    </row>
    <row r="9" spans="2:32" x14ac:dyDescent="0.35">
      <c r="C9" s="17" t="s">
        <v>0</v>
      </c>
      <c r="D9" s="18"/>
      <c r="E9" s="18" t="s">
        <v>1</v>
      </c>
      <c r="F9" s="19"/>
      <c r="I9" s="5">
        <f>COUNTA(C18,G18,K18,O18,S18,S33,O33,K33,G33,C33,C48,G48,K48,O48,S48,S63,O63,K63,G63,C63,C78,G78,K78,O78,S78,S93,O93,K93,G93,C93,C108,G108,K108,O108,S108,S123,O123,K123,G123,C123)/40</f>
        <v>1</v>
      </c>
    </row>
    <row r="10" spans="2:32" x14ac:dyDescent="0.35">
      <c r="B10" s="38"/>
      <c r="C10" s="10">
        <v>1.0439799999999999</v>
      </c>
      <c r="D10" s="8"/>
      <c r="E10" s="11">
        <v>8.918E-6</v>
      </c>
      <c r="F10" s="12">
        <f>E10*250/SUM(E$10:E$14)</f>
        <v>36.502504993614721</v>
      </c>
      <c r="G10" s="3"/>
      <c r="L10" s="4">
        <f>AVERAGE(E23,I23,M23,Q23,U23,U38,Q38,M38,I38,E38,E53,I53,M53,Q53,U53,U68,Q68,M68,I68,E68,)</f>
        <v>2483.6966043849725</v>
      </c>
      <c r="AA10" s="3"/>
      <c r="AB10" s="4"/>
      <c r="AE10" s="3"/>
      <c r="AF10" s="4"/>
    </row>
    <row r="11" spans="2:32" x14ac:dyDescent="0.35">
      <c r="B11" s="38"/>
      <c r="C11" s="10">
        <v>1.06586</v>
      </c>
      <c r="D11" s="8"/>
      <c r="E11" s="11">
        <v>1.117E-5</v>
      </c>
      <c r="F11" s="12">
        <f>E11*250/SUM(E$10:E$14)</f>
        <v>45.720226595500833</v>
      </c>
      <c r="G11" s="3"/>
      <c r="AA11" s="3"/>
      <c r="AB11" s="4"/>
      <c r="AE11" s="3"/>
      <c r="AF11" s="4"/>
    </row>
    <row r="12" spans="2:32" x14ac:dyDescent="0.35">
      <c r="B12" s="38"/>
      <c r="C12" s="10">
        <v>1.0942400000000001</v>
      </c>
      <c r="D12" s="8"/>
      <c r="E12" s="11">
        <v>1.6730000000000001E-5</v>
      </c>
      <c r="F12" s="12">
        <f>E12*250/SUM(E$10:E$14)</f>
        <v>68.478011722715223</v>
      </c>
      <c r="G12" s="3"/>
      <c r="AA12" s="3"/>
      <c r="AB12" s="4"/>
      <c r="AE12" s="3"/>
      <c r="AF12" s="4"/>
    </row>
    <row r="13" spans="2:32" x14ac:dyDescent="0.35">
      <c r="B13" s="38"/>
      <c r="C13" s="10">
        <v>1.1169500000000001</v>
      </c>
      <c r="D13" s="8"/>
      <c r="E13" s="11">
        <v>1.171E-5</v>
      </c>
      <c r="F13" s="12">
        <f>E13*250/SUM(E$10:E$14)</f>
        <v>47.930515079079207</v>
      </c>
      <c r="G13" s="3"/>
      <c r="AA13" s="3"/>
      <c r="AB13" s="4"/>
      <c r="AE13" s="3"/>
      <c r="AF13" s="4"/>
    </row>
    <row r="14" spans="2:32" ht="15" thickBot="1" x14ac:dyDescent="0.4">
      <c r="B14" s="38"/>
      <c r="C14" s="13">
        <v>1.12829</v>
      </c>
      <c r="D14" s="14"/>
      <c r="E14" s="15">
        <v>1.255E-5</v>
      </c>
      <c r="F14" s="16">
        <f>E14*250/SUM(E$10:E$14)</f>
        <v>51.368741609090016</v>
      </c>
      <c r="G14" s="3"/>
      <c r="AA14" s="3"/>
      <c r="AB14" s="4"/>
      <c r="AE14" s="3"/>
      <c r="AF14" s="4"/>
    </row>
    <row r="15" spans="2:32" ht="15" thickBot="1" x14ac:dyDescent="0.4"/>
    <row r="16" spans="2:32" ht="15" thickBot="1" x14ac:dyDescent="0.4">
      <c r="B16">
        <v>1</v>
      </c>
      <c r="C16" s="100" t="str">
        <f>"FE " &amp; B16</f>
        <v>FE 1</v>
      </c>
      <c r="D16" s="101"/>
      <c r="E16" s="102"/>
      <c r="G16" s="100" t="str">
        <f>"FE " &amp; B16+1</f>
        <v>FE 2</v>
      </c>
      <c r="H16" s="101"/>
      <c r="I16" s="102"/>
      <c r="K16" s="100" t="str">
        <f>"FE " &amp;B16+2</f>
        <v>FE 3</v>
      </c>
      <c r="L16" s="101"/>
      <c r="M16" s="102"/>
      <c r="O16" s="100" t="str">
        <f>"FE " &amp; B16+3</f>
        <v>FE 4</v>
      </c>
      <c r="P16" s="101"/>
      <c r="Q16" s="102"/>
      <c r="S16" s="100" t="str">
        <f>"FE " &amp; B16+4</f>
        <v>FE 5</v>
      </c>
      <c r="T16" s="101"/>
      <c r="U16" s="102"/>
    </row>
    <row r="17" spans="2:31" x14ac:dyDescent="0.35">
      <c r="C17" s="17" t="s">
        <v>0</v>
      </c>
      <c r="D17" s="18" t="s">
        <v>2</v>
      </c>
      <c r="E17" s="19" t="s">
        <v>6</v>
      </c>
      <c r="G17" s="17" t="s">
        <v>0</v>
      </c>
      <c r="H17" s="18" t="s">
        <v>2</v>
      </c>
      <c r="I17" s="19" t="s">
        <v>6</v>
      </c>
      <c r="K17" s="17" t="s">
        <v>0</v>
      </c>
      <c r="L17" s="18" t="s">
        <v>2</v>
      </c>
      <c r="M17" s="19" t="s">
        <v>6</v>
      </c>
      <c r="O17" s="17" t="s">
        <v>0</v>
      </c>
      <c r="P17" s="18" t="s">
        <v>2</v>
      </c>
      <c r="Q17" s="19" t="s">
        <v>6</v>
      </c>
      <c r="S17" s="17" t="s">
        <v>0</v>
      </c>
      <c r="T17" s="18" t="s">
        <v>2</v>
      </c>
      <c r="U17" s="19" t="s">
        <v>6</v>
      </c>
      <c r="Z17" s="1"/>
      <c r="AD17" s="1"/>
    </row>
    <row r="18" spans="2:31" x14ac:dyDescent="0.35">
      <c r="C18" s="7">
        <v>1.0419499999999999</v>
      </c>
      <c r="D18" s="20">
        <f>(C18-$C$10)/($C$10*C18*0.0075)</f>
        <v>-0.2488259763010518</v>
      </c>
      <c r="E18" s="21">
        <f>($H$2-$H$4)/-D18</f>
        <v>1189.5864105517378</v>
      </c>
      <c r="G18" s="7">
        <v>1.0422800000000001</v>
      </c>
      <c r="H18" s="20">
        <f>(G18-$C$10)/($C$10*G18*0.0075)</f>
        <v>-0.20831045854742006</v>
      </c>
      <c r="I18" s="21">
        <f>($H$2-$H$4)/-H18</f>
        <v>1420.9560195107447</v>
      </c>
      <c r="K18" s="7">
        <v>1.04301</v>
      </c>
      <c r="L18" s="20">
        <f>(K18-$C$10)/($C$10*K18*0.0075)</f>
        <v>-0.11877630748155121</v>
      </c>
      <c r="M18" s="21">
        <f>($H$2-$H$4)/-L18</f>
        <v>2492.0794919136197</v>
      </c>
      <c r="O18" s="7">
        <v>1.0434099999999999</v>
      </c>
      <c r="P18" s="20">
        <f>(O18-$C$10)/($C$10*O18*0.0075)</f>
        <v>-6.9769629838613831E-2</v>
      </c>
      <c r="Q18" s="21">
        <f>($H$2-$H$4)/-P18</f>
        <v>4242.5336164845112</v>
      </c>
      <c r="S18" s="7">
        <v>1.04356</v>
      </c>
      <c r="T18" s="20">
        <f>(S18-$C$10)/($C$10*S18*0.0075)</f>
        <v>-5.1401811439912029E-2</v>
      </c>
      <c r="U18" s="21">
        <f>($H$2-$H$4)/-T18</f>
        <v>5758.5519208018513</v>
      </c>
      <c r="Z18" s="1"/>
      <c r="AD18" s="1"/>
    </row>
    <row r="19" spans="2:31" x14ac:dyDescent="0.35">
      <c r="C19" s="7">
        <v>1.06403</v>
      </c>
      <c r="D19" s="20">
        <f>(C19-$C$11)/($C$11*C19*0.0075)</f>
        <v>-0.21514724501363033</v>
      </c>
      <c r="E19" s="21">
        <f>($H$2-$H$4)/-D19</f>
        <v>1375.8019535934441</v>
      </c>
      <c r="G19" s="7">
        <v>1.06426</v>
      </c>
      <c r="H19" s="20">
        <f>(G19-$C$11)/($C$11*G19*0.0075)</f>
        <v>-0.18806622861836927</v>
      </c>
      <c r="I19" s="21">
        <f>($H$2-$H$4)/-H19</f>
        <v>1573.9136269949552</v>
      </c>
      <c r="K19" s="7">
        <v>1.06488</v>
      </c>
      <c r="L19" s="20">
        <f>(K19-$C$11)/($C$11*K19*0.0075)</f>
        <v>-0.11512349817584408</v>
      </c>
      <c r="M19" s="21">
        <f>($H$2-$H$4)/-L19</f>
        <v>2571.1518907102541</v>
      </c>
      <c r="O19" s="7">
        <v>1.06525</v>
      </c>
      <c r="P19" s="20">
        <f>(O19-$C$11)/($C$11*O19*0.0075)</f>
        <v>-7.1633614366534662E-2</v>
      </c>
      <c r="Q19" s="21">
        <f>($H$2-$H$4)/-P19</f>
        <v>4132.1382791803317</v>
      </c>
      <c r="S19" s="7">
        <v>1.06535</v>
      </c>
      <c r="T19" s="20">
        <f>(S19-$C$11)/($C$11*S19*0.0075)</f>
        <v>-5.9884777232473992E-2</v>
      </c>
      <c r="U19" s="21">
        <f>($H$2-$H$4)/-T19</f>
        <v>4942.8254337646049</v>
      </c>
      <c r="Z19" s="1"/>
      <c r="AD19" s="1"/>
    </row>
    <row r="20" spans="2:31" x14ac:dyDescent="0.35">
      <c r="C20" s="7">
        <v>1.0926199999999999</v>
      </c>
      <c r="D20" s="20">
        <f>(C20-$C$12)/($C$12*C20*0.0075)</f>
        <v>-0.18066416531288057</v>
      </c>
      <c r="E20" s="21">
        <f>($H$2-$H$4)/-D20</f>
        <v>1638.3990676146361</v>
      </c>
      <c r="G20" s="7">
        <v>1.0927500000000001</v>
      </c>
      <c r="H20" s="20">
        <f>(G20-$C$12)/($C$12*G20*0.0075)</f>
        <v>-0.16614665551186916</v>
      </c>
      <c r="I20" s="21">
        <f>($H$2-$H$4)/-H20</f>
        <v>1781.5585820134334</v>
      </c>
      <c r="K20" s="7">
        <v>1.09328</v>
      </c>
      <c r="L20" s="20">
        <f>(K20-$C$12)/($C$12*K20*0.0075)</f>
        <v>-0.10699561512710798</v>
      </c>
      <c r="M20" s="21">
        <f>($H$2-$H$4)/-L20</f>
        <v>2766.4685103997931</v>
      </c>
      <c r="O20" s="7">
        <v>1.0935900000000001</v>
      </c>
      <c r="P20" s="20">
        <f>(O20-$C$12)/($C$12*O20*0.0075)</f>
        <v>-7.2424411770146496E-2</v>
      </c>
      <c r="Q20" s="21">
        <f>($H$2-$H$4)/-P20</f>
        <v>4087.0197322335985</v>
      </c>
      <c r="S20" s="7">
        <v>1.09368</v>
      </c>
      <c r="T20" s="20">
        <f>(S20-$C$12)/($C$12*S20*0.0075)</f>
        <v>-6.239128163198715E-2</v>
      </c>
      <c r="U20" s="21">
        <f>($H$2-$H$4)/-T20</f>
        <v>4744.252598399019</v>
      </c>
      <c r="Z20" s="1"/>
      <c r="AD20" s="1"/>
    </row>
    <row r="21" spans="2:31" x14ac:dyDescent="0.35">
      <c r="C21" s="7">
        <v>1.11548</v>
      </c>
      <c r="D21" s="20">
        <f>(C21-$C$13)/($C$13*C21*0.0075)</f>
        <v>-0.15731152851293281</v>
      </c>
      <c r="E21" s="21">
        <f>($H$2-$H$4)/-D21</f>
        <v>1881.61670538765</v>
      </c>
      <c r="G21" s="7">
        <v>1.1155600000000001</v>
      </c>
      <c r="H21" s="20">
        <f>(G21-$C$13)/($C$13*G21*0.0075)</f>
        <v>-0.14873968957940131</v>
      </c>
      <c r="I21" s="21">
        <f>($H$2-$H$4)/-H21</f>
        <v>1990.0539044892057</v>
      </c>
      <c r="K21" s="7">
        <v>1.1160300000000001</v>
      </c>
      <c r="L21" s="20">
        <f>(K21-$C$13)/($C$13*K21*0.0075)</f>
        <v>-9.840495395428582E-2</v>
      </c>
      <c r="M21" s="21">
        <f>($H$2-$H$4)/-L21</f>
        <v>3007.9786444238089</v>
      </c>
      <c r="O21" s="7">
        <v>1.1163000000000001</v>
      </c>
      <c r="P21" s="20">
        <f>(O21-$C$13)/($C$13*O21*0.0075)</f>
        <v>-6.9508423104902933E-2</v>
      </c>
      <c r="Q21" s="21">
        <f>($H$2-$H$4)/-P21</f>
        <v>4258.4766964612809</v>
      </c>
      <c r="S21" s="7">
        <v>1.1163799999999999</v>
      </c>
      <c r="T21" s="20">
        <f>(S21-$C$13)/($C$13*S21*0.0075)</f>
        <v>-6.0949172319120989E-2</v>
      </c>
      <c r="U21" s="21">
        <f>($H$2-$H$4)/-T21</f>
        <v>4856.5056544195077</v>
      </c>
      <c r="Z21" s="1"/>
      <c r="AD21" s="1"/>
    </row>
    <row r="22" spans="2:31" x14ac:dyDescent="0.35">
      <c r="C22" s="7">
        <v>1.1268899999999999</v>
      </c>
      <c r="D22" s="20">
        <f>(C22-$C$14)/($C$14*C22*0.0075)</f>
        <v>-0.14681299833754763</v>
      </c>
      <c r="E22" s="21">
        <f>($H$2-$H$4)/-D22</f>
        <v>2016.1702529870449</v>
      </c>
      <c r="G22" s="7">
        <v>1.1269400000000001</v>
      </c>
      <c r="H22" s="20">
        <f>(G22-$C$14)/($C$14*G22*0.0075)</f>
        <v>-0.141563395814197</v>
      </c>
      <c r="I22" s="21">
        <f>($H$2-$H$4)/-H22</f>
        <v>2090.9359958311693</v>
      </c>
      <c r="K22" s="34">
        <v>1.12738</v>
      </c>
      <c r="L22" s="20">
        <f>(K22-$C$14)/($C$14*K22*0.0075)</f>
        <v>-9.5386972274459525E-2</v>
      </c>
      <c r="M22" s="21">
        <f>($H$2-$H$4)/-L22</f>
        <v>3103.1491297187958</v>
      </c>
      <c r="O22" s="7">
        <v>1.12765</v>
      </c>
      <c r="P22" s="20">
        <f>(O22-$C$14)/($C$14*O22*0.0075)</f>
        <v>-6.7069280492182817E-2</v>
      </c>
      <c r="Q22" s="21">
        <f>($H$2-$H$4)/-P22</f>
        <v>4413.3468829220546</v>
      </c>
      <c r="S22" s="7">
        <v>1.1277200000000001</v>
      </c>
      <c r="T22" s="20">
        <f>(S22-$C$14)/($C$14*S22*0.0075)</f>
        <v>-5.9729870147003407E-2</v>
      </c>
      <c r="U22" s="21">
        <f>($H$2-$H$4)/-T22</f>
        <v>4955.644458484564</v>
      </c>
    </row>
    <row r="23" spans="2:31" x14ac:dyDescent="0.35">
      <c r="C23" s="7"/>
      <c r="D23" s="8"/>
      <c r="E23" s="21">
        <f>AVERAGE(E20:E22)</f>
        <v>1845.3953419964437</v>
      </c>
      <c r="G23" s="7"/>
      <c r="H23" s="8"/>
      <c r="I23" s="21">
        <f>AVERAGE(I20:I22)</f>
        <v>1954.1828274446027</v>
      </c>
      <c r="K23" s="7"/>
      <c r="L23" s="8"/>
      <c r="M23" s="21">
        <f>AVERAGE(M20:M22)</f>
        <v>2959.198761514132</v>
      </c>
      <c r="O23" s="7"/>
      <c r="P23" s="8"/>
      <c r="Q23" s="21">
        <f>AVERAGE(Q20:Q22)</f>
        <v>4252.9477705389781</v>
      </c>
      <c r="S23" s="7"/>
      <c r="T23" s="8"/>
      <c r="U23" s="21">
        <f>AVERAGE(U20:U22)</f>
        <v>4852.1342371010296</v>
      </c>
    </row>
    <row r="24" spans="2:31" x14ac:dyDescent="0.35">
      <c r="C24" s="7" t="s">
        <v>1</v>
      </c>
      <c r="D24" s="8"/>
      <c r="E24" s="9"/>
      <c r="G24" s="7" t="s">
        <v>1</v>
      </c>
      <c r="H24" s="8"/>
      <c r="I24" s="9"/>
      <c r="K24" s="7" t="s">
        <v>1</v>
      </c>
      <c r="L24" s="8"/>
      <c r="M24" s="9"/>
      <c r="O24" s="7" t="s">
        <v>1</v>
      </c>
      <c r="P24" s="8"/>
      <c r="Q24" s="9"/>
      <c r="S24" s="7" t="s">
        <v>1</v>
      </c>
      <c r="T24" s="8"/>
      <c r="U24" s="9"/>
      <c r="Z24" s="2"/>
      <c r="AA24" s="5"/>
      <c r="AD24" s="2"/>
      <c r="AE24" s="5"/>
    </row>
    <row r="25" spans="2:31" x14ac:dyDescent="0.35">
      <c r="C25" s="22">
        <v>8.8610000000000004E-6</v>
      </c>
      <c r="D25" s="23">
        <f>C25*250/SUM(C25:C29)</f>
        <v>36.273353965057069</v>
      </c>
      <c r="E25" s="24">
        <f>(D25-$F$10)/D25</f>
        <v>-6.3173377564809258E-3</v>
      </c>
      <c r="G25" s="22">
        <v>8.9379999999999998E-6</v>
      </c>
      <c r="H25" s="23">
        <f>G25*250/SUM(G25:G29)</f>
        <v>36.590358289120331</v>
      </c>
      <c r="I25" s="24">
        <f>(H25-$F$10)/H25</f>
        <v>2.4009957708375925E-3</v>
      </c>
      <c r="K25" s="22">
        <v>8.9360000000000005E-6</v>
      </c>
      <c r="L25" s="23">
        <f>K25*250/SUM(K25:K29)</f>
        <v>36.577379003209124</v>
      </c>
      <c r="M25" s="24">
        <f>(L25-$F$10)/L25</f>
        <v>2.0470031378638106E-3</v>
      </c>
      <c r="O25" s="22">
        <v>8.9430000000000006E-6</v>
      </c>
      <c r="P25" s="23">
        <f>O25*250/SUM(O25:O29)</f>
        <v>36.601836844948686</v>
      </c>
      <c r="Q25" s="24">
        <f>(P25-$F$10)/P25</f>
        <v>2.7138488091390145E-3</v>
      </c>
      <c r="S25" s="22">
        <v>8.9439999999999994E-6</v>
      </c>
      <c r="T25" s="23">
        <f>S25*250/SUM(S$25:S$29)</f>
        <v>36.611323967645802</v>
      </c>
      <c r="U25" s="24">
        <f>(T25-$F$10)/T25</f>
        <v>2.972276395337317E-3</v>
      </c>
      <c r="Z25" s="2"/>
      <c r="AA25" s="5"/>
      <c r="AD25" s="2"/>
      <c r="AE25" s="5"/>
    </row>
    <row r="26" spans="2:31" x14ac:dyDescent="0.35">
      <c r="C26" s="22">
        <v>1.118E-5</v>
      </c>
      <c r="D26" s="23">
        <f>C26*250/SUM(C25:C29)</f>
        <v>45.766403039085652</v>
      </c>
      <c r="E26" s="24">
        <f>(D26-$F$11)/D26</f>
        <v>1.0089594226005416E-3</v>
      </c>
      <c r="G26" s="22">
        <v>1.0849999999999999E-5</v>
      </c>
      <c r="H26" s="23">
        <f>G26*250/SUM(G25:G29)</f>
        <v>44.4176983035305</v>
      </c>
      <c r="I26" s="24">
        <f>(H26-$F$11)/H26</f>
        <v>-2.9324533726836598E-2</v>
      </c>
      <c r="K26" s="22">
        <v>1.093E-5</v>
      </c>
      <c r="L26" s="23">
        <f>K26*250/SUM(K25:K29)</f>
        <v>44.739341148732734</v>
      </c>
      <c r="M26" s="24">
        <f>(L26-$F$11)/L26</f>
        <v>-2.1924449971384589E-2</v>
      </c>
      <c r="O26" s="22">
        <v>1.097E-5</v>
      </c>
      <c r="P26" s="23">
        <f>O26*250/SUM(O25:O29)</f>
        <v>44.897925773128371</v>
      </c>
      <c r="Q26" s="24">
        <f>(P26-$F$11)/P26</f>
        <v>-1.8314895581760103E-2</v>
      </c>
      <c r="S26" s="22">
        <v>1.1E-5</v>
      </c>
      <c r="T26" s="23">
        <f>S26*250/SUM(S$25:S$29)</f>
        <v>45.027343877918582</v>
      </c>
      <c r="U26" s="24">
        <f>(T26-$F$11)/T26</f>
        <v>-1.5388043306770318E-2</v>
      </c>
      <c r="Z26" s="2"/>
      <c r="AA26" s="5"/>
      <c r="AD26" s="2"/>
      <c r="AE26" s="5"/>
    </row>
    <row r="27" spans="2:31" x14ac:dyDescent="0.35">
      <c r="C27" s="22">
        <v>1.6549999999999999E-5</v>
      </c>
      <c r="D27" s="23">
        <f>C27*250/SUM(C25:C29)</f>
        <v>67.749013443369194</v>
      </c>
      <c r="E27" s="24">
        <f>(D27-$F$12)/D27</f>
        <v>-1.0760278892553807E-2</v>
      </c>
      <c r="G27" s="22">
        <v>1.6779999999999999E-5</v>
      </c>
      <c r="H27" s="23">
        <f>G27*250/SUM(G25:G29)</f>
        <v>68.693914980022285</v>
      </c>
      <c r="I27" s="24">
        <f>(H27-$F$12)/H27</f>
        <v>3.1429749981472348E-3</v>
      </c>
      <c r="K27" s="22">
        <v>1.677E-5</v>
      </c>
      <c r="L27" s="23">
        <f>K27*250/SUM(K25:K29)</f>
        <v>68.643984543847012</v>
      </c>
      <c r="M27" s="24">
        <f>(L27-$F$12)/L27</f>
        <v>2.4178785983172582E-3</v>
      </c>
      <c r="O27" s="22">
        <v>1.677E-5</v>
      </c>
      <c r="P27" s="23">
        <f>O27*250/SUM(O25:O29)</f>
        <v>68.63611806885713</v>
      </c>
      <c r="Q27" s="24">
        <f>(P27-$F$12)/P27</f>
        <v>2.303544410587016E-3</v>
      </c>
      <c r="S27" s="22">
        <v>1.677E-5</v>
      </c>
      <c r="T27" s="23">
        <f>S27*250/SUM(S$25:S$29)</f>
        <v>68.646232439335876</v>
      </c>
      <c r="U27" s="24">
        <f>(T27-$F$12)/T27</f>
        <v>2.4505455090971322E-3</v>
      </c>
      <c r="Z27" s="2"/>
      <c r="AA27" s="5"/>
      <c r="AD27" s="2"/>
      <c r="AE27" s="5"/>
    </row>
    <row r="28" spans="2:31" x14ac:dyDescent="0.35">
      <c r="C28" s="22">
        <v>1.1800000000000001E-5</v>
      </c>
      <c r="D28" s="23">
        <f>C28*250/SUM(C25:C29)</f>
        <v>48.304432545725469</v>
      </c>
      <c r="E28" s="24">
        <f>(D28-$F$13)/D28</f>
        <v>7.7408520696792705E-3</v>
      </c>
      <c r="G28" s="22">
        <v>1.185E-5</v>
      </c>
      <c r="H28" s="23">
        <f>G28*250/SUM(G25:G29)</f>
        <v>48.511495382196898</v>
      </c>
      <c r="I28" s="24">
        <f>(H28-$F$13)/H28</f>
        <v>1.197613675976073E-2</v>
      </c>
      <c r="K28" s="22">
        <v>1.181E-5</v>
      </c>
      <c r="L28" s="23">
        <f>K28*250/SUM(K25:K29)</f>
        <v>48.341410701421189</v>
      </c>
      <c r="M28" s="24">
        <f>(L28-$F$13)/L28</f>
        <v>8.4998682574627983E-3</v>
      </c>
      <c r="O28" s="22">
        <v>1.1790000000000001E-5</v>
      </c>
      <c r="P28" s="23">
        <f>O28*250/SUM(O25:O29)</f>
        <v>48.254015028731402</v>
      </c>
      <c r="Q28" s="24">
        <f>(P28-$F$13)/P28</f>
        <v>6.7041043001204517E-3</v>
      </c>
      <c r="S28" s="22">
        <v>1.1770000000000001E-5</v>
      </c>
      <c r="T28" s="23">
        <f>S28*250/SUM(S$25:S$29)</f>
        <v>48.179257949372889</v>
      </c>
      <c r="U28" s="24">
        <f>(T28-$F$13)/T28</f>
        <v>5.1628622125119332E-3</v>
      </c>
      <c r="Z28" s="2"/>
      <c r="AA28" s="5"/>
      <c r="AD28" s="2"/>
      <c r="AE28" s="5"/>
    </row>
    <row r="29" spans="2:31" ht="15" thickBot="1" x14ac:dyDescent="0.4">
      <c r="C29" s="25">
        <v>1.2680000000000001E-5</v>
      </c>
      <c r="D29" s="26">
        <f>C29*250/SUM(C25:C29)</f>
        <v>51.906797006762623</v>
      </c>
      <c r="E29" s="27">
        <f>(D29-$F$14)/D29</f>
        <v>1.0365798483048524E-2</v>
      </c>
      <c r="G29" s="25">
        <v>1.2649999999999999E-5</v>
      </c>
      <c r="H29" s="26">
        <f>G29*250/SUM(G25:G29)</f>
        <v>51.786533045130028</v>
      </c>
      <c r="I29" s="27">
        <f>(H29-$F$14)/H29</f>
        <v>8.0675691434281323E-3</v>
      </c>
      <c r="K29" s="25">
        <v>1.2629999999999999E-5</v>
      </c>
      <c r="L29" s="26">
        <f>K29*250/SUM(K25:K29)</f>
        <v>51.697884602789962</v>
      </c>
      <c r="M29" s="27">
        <f>(L29-$F$14)/L29</f>
        <v>6.366662702523492E-3</v>
      </c>
      <c r="O29" s="25">
        <v>1.261E-5</v>
      </c>
      <c r="P29" s="26">
        <f>O29*250/SUM(O25:O29)</f>
        <v>51.610104284334433</v>
      </c>
      <c r="Q29" s="27">
        <f>(P29-$F$14)/P29</f>
        <v>4.676655445505073E-3</v>
      </c>
      <c r="S29" s="25">
        <v>1.259E-5</v>
      </c>
      <c r="T29" s="26">
        <f>S29*250/SUM(S$25:S$29)</f>
        <v>51.535841765726822</v>
      </c>
      <c r="U29" s="27">
        <f>(T29-$F$14)/T29</f>
        <v>3.2424066612982694E-3</v>
      </c>
    </row>
    <row r="30" spans="2:31" ht="15" thickBot="1" x14ac:dyDescent="0.4"/>
    <row r="31" spans="2:31" ht="15" thickBot="1" x14ac:dyDescent="0.4">
      <c r="B31">
        <f>B16+5</f>
        <v>6</v>
      </c>
      <c r="C31" s="100" t="str">
        <f>"FE " &amp; B31</f>
        <v>FE 6</v>
      </c>
      <c r="D31" s="101"/>
      <c r="E31" s="102"/>
      <c r="G31" s="100" t="str">
        <f>"FE " &amp; B31+1</f>
        <v>FE 7</v>
      </c>
      <c r="H31" s="101"/>
      <c r="I31" s="102"/>
      <c r="K31" s="100" t="str">
        <f>"FE " &amp;B31+2</f>
        <v>FE 8</v>
      </c>
      <c r="L31" s="101"/>
      <c r="M31" s="102"/>
      <c r="O31" s="100" t="str">
        <f>"FE " &amp; B31+3</f>
        <v>FE 9</v>
      </c>
      <c r="P31" s="101"/>
      <c r="Q31" s="102"/>
      <c r="S31" s="100" t="str">
        <f>"FE " &amp; B31+4</f>
        <v>FE 10</v>
      </c>
      <c r="T31" s="101"/>
      <c r="U31" s="102"/>
    </row>
    <row r="32" spans="2:31" x14ac:dyDescent="0.35">
      <c r="C32" s="17" t="s">
        <v>0</v>
      </c>
      <c r="D32" s="18" t="s">
        <v>2</v>
      </c>
      <c r="E32" s="19" t="s">
        <v>6</v>
      </c>
      <c r="G32" s="17" t="s">
        <v>0</v>
      </c>
      <c r="H32" s="18" t="s">
        <v>2</v>
      </c>
      <c r="I32" s="19" t="s">
        <v>6</v>
      </c>
      <c r="K32" s="17" t="s">
        <v>0</v>
      </c>
      <c r="L32" s="18" t="s">
        <v>2</v>
      </c>
      <c r="M32" s="19" t="s">
        <v>6</v>
      </c>
      <c r="O32" s="17" t="s">
        <v>0</v>
      </c>
      <c r="P32" s="18" t="s">
        <v>2</v>
      </c>
      <c r="Q32" s="19" t="s">
        <v>6</v>
      </c>
      <c r="S32" s="17" t="s">
        <v>0</v>
      </c>
      <c r="T32" s="18" t="s">
        <v>2</v>
      </c>
      <c r="U32" s="19" t="s">
        <v>6</v>
      </c>
    </row>
    <row r="33" spans="2:21" x14ac:dyDescent="0.35">
      <c r="C33" s="7">
        <v>1.04355</v>
      </c>
      <c r="D33" s="20">
        <f>(C33-$C$10)/($C$10*C33*0.0075)</f>
        <v>-5.262616838786232E-2</v>
      </c>
      <c r="E33" s="21">
        <f>($H$2-$H$4)/-D33</f>
        <v>5624.5782101869554</v>
      </c>
      <c r="G33" s="7">
        <v>1.0433399999999999</v>
      </c>
      <c r="H33" s="20">
        <f>(G33-$C$10)/($C$10*G33*0.0075)</f>
        <v>-7.8343085853398914E-2</v>
      </c>
      <c r="I33" s="21">
        <f>($H$2-$H$4)/-H33</f>
        <v>3778.2530107876528</v>
      </c>
      <c r="K33" s="7">
        <v>1.0428299999999999</v>
      </c>
      <c r="L33" s="20">
        <f>(K33-$C$10)/($C$10*K33*0.0075)</f>
        <v>-0.14084157783601858</v>
      </c>
      <c r="M33" s="21">
        <f>($H$2-$H$4)/-L33</f>
        <v>2101.6521154330712</v>
      </c>
      <c r="O33" s="7">
        <v>1.0421499999999999</v>
      </c>
      <c r="P33" s="20">
        <f>(O33-$C$10)/($C$10*O33*0.0075)</f>
        <v>-0.22426805403125136</v>
      </c>
      <c r="Q33" s="21">
        <f>($H$2-$H$4)/-P33</f>
        <v>1319.8491478360663</v>
      </c>
      <c r="S33" s="7">
        <v>1.0416300000000001</v>
      </c>
      <c r="T33" s="20">
        <f>(S33-$C$10)/($C$10*S33*0.0075)</f>
        <v>-0.28813826752686589</v>
      </c>
      <c r="U33" s="21">
        <f>($H$2-$H$4)/-T33</f>
        <v>1027.2845829907028</v>
      </c>
    </row>
    <row r="34" spans="2:21" x14ac:dyDescent="0.35">
      <c r="C34" s="7">
        <v>1.0653300000000001</v>
      </c>
      <c r="D34" s="20">
        <f>(C34-$C$11)/($C$11*C34*0.0075)</f>
        <v>-6.2234368205600167E-2</v>
      </c>
      <c r="E34" s="21">
        <f>($H$2-$H$4)/-D34</f>
        <v>4756.2144283705347</v>
      </c>
      <c r="G34" s="7">
        <v>1.06518</v>
      </c>
      <c r="H34" s="20">
        <f>(G34-$C$11)/($C$11*G34*0.0075)</f>
        <v>-7.985911291940162E-2</v>
      </c>
      <c r="I34" s="21">
        <f>($H$2-$H$4)/-H34</f>
        <v>3706.5275230234538</v>
      </c>
      <c r="K34" s="7">
        <v>1.0646899999999999</v>
      </c>
      <c r="L34" s="20">
        <f>(K34-$C$11)/($C$11*K34*0.0075)</f>
        <v>-0.13746788761822554</v>
      </c>
      <c r="M34" s="21">
        <f>($H$2-$H$4)/-L34</f>
        <v>2153.2301479895309</v>
      </c>
      <c r="O34" s="7">
        <v>1.06412</v>
      </c>
      <c r="P34" s="20">
        <f>(O34-$C$11)/($C$11*O34*0.0075)</f>
        <v>-0.20454893138035193</v>
      </c>
      <c r="Q34" s="21">
        <f>($H$2-$H$4)/-P34</f>
        <v>1447.0865137378687</v>
      </c>
      <c r="S34" s="7">
        <v>1.06368</v>
      </c>
      <c r="T34" s="20">
        <f>(S34-$C$11)/($C$11*S34*0.0075)</f>
        <v>-0.25637995834230132</v>
      </c>
      <c r="U34" s="21">
        <f>($H$2-$H$4)/-T34</f>
        <v>1154.5364228696872</v>
      </c>
    </row>
    <row r="35" spans="2:21" x14ac:dyDescent="0.35">
      <c r="C35" s="7">
        <v>1.0936600000000001</v>
      </c>
      <c r="D35" s="20">
        <f>(C35-$C$12)/($C$12*C35*0.0075)</f>
        <v>-6.4620723401976415E-2</v>
      </c>
      <c r="E35" s="21">
        <f>($H$2-$H$4)/-D35</f>
        <v>4580.5739152549768</v>
      </c>
      <c r="G35" s="7">
        <v>1.09352</v>
      </c>
      <c r="H35" s="20">
        <f>(G35-$C$12)/($C$12*G35*0.0075)</f>
        <v>-8.0229099220520392E-2</v>
      </c>
      <c r="I35" s="21">
        <f>($H$2-$H$4)/-H35</f>
        <v>3689.4344181330575</v>
      </c>
      <c r="K35" s="7">
        <v>1.0930899999999999</v>
      </c>
      <c r="L35" s="20">
        <f>(K35-$C$12)/($C$12*K35*0.0075)</f>
        <v>-0.12819410934265041</v>
      </c>
      <c r="M35" s="21">
        <f>($H$2-$H$4)/-L35</f>
        <v>2308.998451783933</v>
      </c>
      <c r="O35" s="7">
        <v>1.0926100000000001</v>
      </c>
      <c r="P35" s="20">
        <f>(O35-$C$12)/($C$12*O35*0.0075)</f>
        <v>-0.18178103992679268</v>
      </c>
      <c r="Q35" s="21">
        <f>($H$2-$H$4)/-P35</f>
        <v>1628.3326364466056</v>
      </c>
      <c r="S35" s="7">
        <v>1.0922799999999999</v>
      </c>
      <c r="T35" s="20">
        <f>(S35-$C$12)/($C$12*S35*0.0075)</f>
        <v>-0.21864937482460903</v>
      </c>
      <c r="U35" s="21">
        <f>($H$2-$H$4)/-T35</f>
        <v>1353.7655903998732</v>
      </c>
    </row>
    <row r="36" spans="2:21" x14ac:dyDescent="0.35">
      <c r="C36" s="7">
        <v>1.11636</v>
      </c>
      <c r="D36" s="20">
        <f>(C36-$C$13)/($C$13*C36*0.0075)</f>
        <v>-6.3088870008966083E-2</v>
      </c>
      <c r="E36" s="21">
        <f>($H$2-$H$4)/-D36</f>
        <v>4691.7942888806374</v>
      </c>
      <c r="G36" s="7">
        <v>1.1162300000000001</v>
      </c>
      <c r="H36" s="20">
        <f>(G36-$C$13)/($C$13*G36*0.0075)</f>
        <v>-7.6998773967376533E-2</v>
      </c>
      <c r="I36" s="21">
        <f>($H$2-$H$4)/-H36</f>
        <v>3844.217053708046</v>
      </c>
      <c r="K36" s="7">
        <v>1.1158300000000001</v>
      </c>
      <c r="L36" s="20">
        <f>(K36-$C$13)/($C$13*K36*0.0075)</f>
        <v>-0.1198188075760631</v>
      </c>
      <c r="M36" s="21">
        <f>($H$2-$H$4)/-L36</f>
        <v>2470.3968098839073</v>
      </c>
      <c r="O36" s="7">
        <v>1.11541</v>
      </c>
      <c r="P36" s="20">
        <f>(O36-$C$13)/($C$13*O36*0.0075)</f>
        <v>-0.16481289622578951</v>
      </c>
      <c r="Q36" s="21">
        <f>($H$2-$H$4)/-P36</f>
        <v>1795.9759629154714</v>
      </c>
      <c r="S36" s="7">
        <v>1.11514</v>
      </c>
      <c r="T36" s="20">
        <f>(S36-$C$13)/($C$13*S36*0.0075)</f>
        <v>-0.19375556488764306</v>
      </c>
      <c r="U36" s="21">
        <f>($H$2-$H$4)/-T36</f>
        <v>1527.6980569391515</v>
      </c>
    </row>
    <row r="37" spans="2:21" x14ac:dyDescent="0.35">
      <c r="C37" s="7">
        <v>1.1276999999999999</v>
      </c>
      <c r="D37" s="20">
        <f>(C37-$C$14)/($C$14*C37*0.0075)</f>
        <v>-6.1826751555633885E-2</v>
      </c>
      <c r="E37" s="21">
        <f>($H$2-$H$4)/-D37</f>
        <v>4787.5716021348589</v>
      </c>
      <c r="G37" s="7">
        <v>1.12757</v>
      </c>
      <c r="H37" s="20">
        <f>(G37-$C$14)/($C$14*G37*0.0075)</f>
        <v>-7.5458293866807413E-2</v>
      </c>
      <c r="I37" s="21">
        <f>($H$2-$H$4)/-H37</f>
        <v>3922.6966955080393</v>
      </c>
      <c r="K37" s="7">
        <v>1.1271899999999999</v>
      </c>
      <c r="L37" s="20">
        <f>(K37-$C$14)/($C$14*K37*0.0075)</f>
        <v>-0.11532236906838295</v>
      </c>
      <c r="M37" s="21">
        <f>($H$2-$H$4)/-L37</f>
        <v>2566.7179957470371</v>
      </c>
      <c r="O37" s="7">
        <v>1.1268</v>
      </c>
      <c r="P37" s="20">
        <f>(O37-$C$14)/($C$14*O37*0.0075)</f>
        <v>-0.15626345691206397</v>
      </c>
      <c r="Q37" s="21">
        <f>($H$2-$H$4)/-P37</f>
        <v>1894.2368602953131</v>
      </c>
      <c r="S37" s="7">
        <v>1.1265499999999999</v>
      </c>
      <c r="T37" s="20">
        <f>(S37-$C$14)/($C$14*S37*0.0075)</f>
        <v>-0.18252265353264438</v>
      </c>
      <c r="U37" s="21">
        <f>($H$2-$H$4)/-T37</f>
        <v>1621.7165062585509</v>
      </c>
    </row>
    <row r="38" spans="2:21" x14ac:dyDescent="0.35">
      <c r="C38" s="7"/>
      <c r="D38" s="8"/>
      <c r="E38" s="21">
        <f>AVERAGE(E35:E37)</f>
        <v>4686.646602090158</v>
      </c>
      <c r="G38" s="7"/>
      <c r="H38" s="8"/>
      <c r="I38" s="21">
        <f>AVERAGE(I35:I37)</f>
        <v>3818.7827224497141</v>
      </c>
      <c r="K38" s="7"/>
      <c r="L38" s="8"/>
      <c r="M38" s="21">
        <f>AVERAGE(M35:M37)</f>
        <v>2448.7044191382925</v>
      </c>
      <c r="O38" s="7"/>
      <c r="P38" s="8"/>
      <c r="Q38" s="21">
        <f>AVERAGE(Q35:Q37)</f>
        <v>1772.8484865524633</v>
      </c>
      <c r="S38" s="7"/>
      <c r="T38" s="8"/>
      <c r="U38" s="21">
        <f>AVERAGE(U35:U37)</f>
        <v>1501.0600511991918</v>
      </c>
    </row>
    <row r="39" spans="2:21" x14ac:dyDescent="0.35">
      <c r="C39" s="7" t="s">
        <v>1</v>
      </c>
      <c r="D39" s="8"/>
      <c r="E39" s="9"/>
      <c r="G39" s="7" t="s">
        <v>1</v>
      </c>
      <c r="H39" s="8"/>
      <c r="I39" s="9"/>
      <c r="K39" s="7" t="s">
        <v>1</v>
      </c>
      <c r="L39" s="8"/>
      <c r="M39" s="9"/>
      <c r="O39" s="7" t="s">
        <v>1</v>
      </c>
      <c r="P39" s="8"/>
      <c r="Q39" s="9"/>
      <c r="S39" s="7" t="s">
        <v>1</v>
      </c>
      <c r="T39" s="8"/>
      <c r="U39" s="9"/>
    </row>
    <row r="40" spans="2:21" x14ac:dyDescent="0.35">
      <c r="C40" s="22">
        <v>8.9469999999999992E-6</v>
      </c>
      <c r="D40" s="23">
        <f>C40*250/SUM(C40:C44)</f>
        <v>36.621805262209989</v>
      </c>
      <c r="E40" s="24">
        <f>(D40-$F$10)/D40</f>
        <v>3.2576293752065145E-3</v>
      </c>
      <c r="G40" s="22">
        <v>8.9579999999999996E-6</v>
      </c>
      <c r="H40" s="23">
        <f>G40*250/SUM(G40:G44)</f>
        <v>36.666230066472373</v>
      </c>
      <c r="I40" s="24">
        <f>(H40-$F$10)/H40</f>
        <v>4.4652824291134888E-3</v>
      </c>
      <c r="K40" s="22">
        <v>8.9770000000000006E-6</v>
      </c>
      <c r="L40" s="23">
        <f>K40*250/SUM(K40:K44)</f>
        <v>36.744601077328625</v>
      </c>
      <c r="M40" s="24">
        <f>(L40-$F$10)/L40</f>
        <v>6.5886164665229265E-3</v>
      </c>
      <c r="O40" s="22">
        <v>8.9849999999999995E-6</v>
      </c>
      <c r="P40" s="23">
        <f>O40*250/SUM(O40:O44)</f>
        <v>36.772530081034624</v>
      </c>
      <c r="Q40" s="24">
        <f>(P40-$F$10)/P40</f>
        <v>7.3431196282892665E-3</v>
      </c>
      <c r="S40" s="22">
        <v>8.9819999999999997E-6</v>
      </c>
      <c r="T40" s="23">
        <f>S40*250/SUM(S40:S44)</f>
        <v>36.762057561965889</v>
      </c>
      <c r="U40" s="24">
        <f>(T40-$F$10)/T40</f>
        <v>7.0603384457920502E-3</v>
      </c>
    </row>
    <row r="41" spans="2:21" x14ac:dyDescent="0.35">
      <c r="C41" s="22">
        <v>1.1E-5</v>
      </c>
      <c r="D41" s="23">
        <f>C41*250/SUM(C40:C44)</f>
        <v>45.02513221016094</v>
      </c>
      <c r="E41" s="24">
        <f>(D41-$F$11)/D41</f>
        <v>-1.543791991760168E-2</v>
      </c>
      <c r="G41" s="22">
        <v>1.097E-5</v>
      </c>
      <c r="H41" s="23">
        <f>G41*250/SUM(G40:G44)</f>
        <v>44.901601231212553</v>
      </c>
      <c r="I41" s="24">
        <f>(H41-$F$11)/H41</f>
        <v>-1.8231540565177607E-2</v>
      </c>
      <c r="K41" s="22">
        <v>1.0900000000000001E-5</v>
      </c>
      <c r="L41" s="23">
        <f>K41*250/SUM(K40:K44)</f>
        <v>44.615812826432212</v>
      </c>
      <c r="M41" s="24">
        <f>(L41-$F$11)/L41</f>
        <v>-2.4753864137029055E-2</v>
      </c>
      <c r="O41" s="22">
        <v>1.084E-5</v>
      </c>
      <c r="P41" s="23">
        <f>O41*250/SUM(O40:O44)</f>
        <v>44.364410248015055</v>
      </c>
      <c r="Q41" s="24">
        <f>(P41-$F$11)/P41</f>
        <v>-3.0560900954305813E-2</v>
      </c>
      <c r="S41" s="22">
        <v>1.113E-5</v>
      </c>
      <c r="T41" s="23">
        <f>S41*250/SUM(S40:S44)</f>
        <v>45.553518221407295</v>
      </c>
      <c r="U41" s="24">
        <f>(T41-$F$11)/T41</f>
        <v>-3.6596157794722374E-3</v>
      </c>
    </row>
    <row r="42" spans="2:21" x14ac:dyDescent="0.35">
      <c r="C42" s="22">
        <v>1.677E-5</v>
      </c>
      <c r="D42" s="23">
        <f>C42*250/SUM(C40:C44)</f>
        <v>68.642860651309007</v>
      </c>
      <c r="E42" s="24">
        <f>(D42-$F$12)/D42</f>
        <v>2.4015451429272644E-3</v>
      </c>
      <c r="G42" s="22">
        <v>1.677E-5</v>
      </c>
      <c r="H42" s="23">
        <f>G42*250/SUM(G40:G44)</f>
        <v>68.641736795572868</v>
      </c>
      <c r="I42" s="24">
        <f>(H42-$F$12)/H42</f>
        <v>2.3852116875370841E-3</v>
      </c>
      <c r="K42" s="22">
        <v>1.6779999999999999E-5</v>
      </c>
      <c r="L42" s="23">
        <f>K42*250/SUM(K40:K44)</f>
        <v>68.683792589681872</v>
      </c>
      <c r="M42" s="24">
        <f>(L42-$F$12)/L42</f>
        <v>2.9960615045821204E-3</v>
      </c>
      <c r="O42" s="22">
        <v>1.679E-5</v>
      </c>
      <c r="P42" s="23">
        <f>O42*250/SUM(O40:O44)</f>
        <v>68.715723991159848</v>
      </c>
      <c r="Q42" s="24">
        <f>(P42-$F$12)/P42</f>
        <v>3.4593576933746074E-3</v>
      </c>
      <c r="S42" s="22">
        <v>1.6529999999999999E-5</v>
      </c>
      <c r="T42" s="23">
        <f>S42*250/SUM(S40:S44)</f>
        <v>67.654955633410822</v>
      </c>
      <c r="U42" s="24">
        <f>(T42-$F$12)/T42</f>
        <v>-1.2165495958110454E-2</v>
      </c>
    </row>
    <row r="43" spans="2:21" x14ac:dyDescent="0.35">
      <c r="C43" s="22">
        <v>1.1770000000000001E-5</v>
      </c>
      <c r="D43" s="23">
        <f>C43*250/SUM(C40:C44)</f>
        <v>48.176891464872213</v>
      </c>
      <c r="E43" s="24">
        <f>(D43-$F$13)/D43</f>
        <v>5.1139950773422035E-3</v>
      </c>
      <c r="G43" s="22">
        <v>1.1790000000000001E-5</v>
      </c>
      <c r="H43" s="23">
        <f>G43*250/SUM(G40:G44)</f>
        <v>48.257965224794525</v>
      </c>
      <c r="I43" s="24">
        <f>(H43-$F$13)/H43</f>
        <v>6.7854113655640988E-3</v>
      </c>
      <c r="K43" s="22">
        <v>1.183E-5</v>
      </c>
      <c r="L43" s="23">
        <f>K43*250/SUM(K40:K44)</f>
        <v>48.422483095109456</v>
      </c>
      <c r="M43" s="24">
        <f>(L43-$F$13)/L43</f>
        <v>1.0159908880838384E-2</v>
      </c>
      <c r="O43" s="22">
        <v>1.186E-5</v>
      </c>
      <c r="P43" s="23">
        <f>O43*250/SUM(O40:O44)</f>
        <v>48.538921175411311</v>
      </c>
      <c r="Q43" s="24">
        <f>(P43-$F$13)/P43</f>
        <v>1.2534396760352968E-2</v>
      </c>
      <c r="S43" s="22">
        <v>1.185E-5</v>
      </c>
      <c r="T43" s="23">
        <f>S43*250/SUM(S40:S44)</f>
        <v>48.500376543007761</v>
      </c>
      <c r="U43" s="24">
        <f>(T43-$F$13)/T43</f>
        <v>1.1749629684281492E-2</v>
      </c>
    </row>
    <row r="44" spans="2:21" ht="15" thickBot="1" x14ac:dyDescent="0.4">
      <c r="C44" s="25">
        <v>1.259E-5</v>
      </c>
      <c r="D44" s="26">
        <f>C44*250/SUM(C40:C44)</f>
        <v>51.53331041144785</v>
      </c>
      <c r="E44" s="27">
        <f>(D44-$F$14)/D44</f>
        <v>3.1934451919331066E-3</v>
      </c>
      <c r="G44" s="25">
        <v>1.259E-5</v>
      </c>
      <c r="H44" s="26">
        <f>G44*250/SUM(G40:G44)</f>
        <v>51.532466681947675</v>
      </c>
      <c r="I44" s="27">
        <f>(H44-$F$14)/H44</f>
        <v>3.1771247021445881E-3</v>
      </c>
      <c r="K44" s="25">
        <v>1.259E-5</v>
      </c>
      <c r="L44" s="26">
        <f>K44*250/SUM(K40:K44)</f>
        <v>51.53331041144785</v>
      </c>
      <c r="M44" s="27">
        <f>(L44-$F$14)/L44</f>
        <v>3.1934451919331066E-3</v>
      </c>
      <c r="O44" s="25">
        <v>1.261E-5</v>
      </c>
      <c r="P44" s="26">
        <f>O44*250/SUM(O40:O44)</f>
        <v>51.608414504379141</v>
      </c>
      <c r="Q44" s="27">
        <f>(P44-$F$14)/P44</f>
        <v>4.6440662359194963E-3</v>
      </c>
      <c r="S44" s="25">
        <v>1.259E-5</v>
      </c>
      <c r="T44" s="26">
        <f>S44*250/SUM(S40:S44)</f>
        <v>51.529092040208248</v>
      </c>
      <c r="U44" s="27">
        <f>(T44-$F$14)/T44</f>
        <v>3.1118427429908963E-3</v>
      </c>
    </row>
    <row r="45" spans="2:21" ht="15" thickBot="1" x14ac:dyDescent="0.4"/>
    <row r="46" spans="2:21" ht="15" thickBot="1" x14ac:dyDescent="0.4">
      <c r="B46">
        <f>B31+5</f>
        <v>11</v>
      </c>
      <c r="C46" s="100" t="str">
        <f>"FE " &amp; B46</f>
        <v>FE 11</v>
      </c>
      <c r="D46" s="101"/>
      <c r="E46" s="102"/>
      <c r="G46" s="106" t="str">
        <f>"FE " &amp; B46+1</f>
        <v>FE 12</v>
      </c>
      <c r="H46" s="107"/>
      <c r="I46" s="108"/>
      <c r="K46" s="100" t="str">
        <f>"FE " &amp;B46+2</f>
        <v>FE 13</v>
      </c>
      <c r="L46" s="101"/>
      <c r="M46" s="102"/>
      <c r="O46" s="100" t="str">
        <f>"FE " &amp; B46+3</f>
        <v>FE 14</v>
      </c>
      <c r="P46" s="101"/>
      <c r="Q46" s="102"/>
      <c r="S46" s="100" t="str">
        <f>"FE " &amp; B46+4</f>
        <v>FE 15</v>
      </c>
      <c r="T46" s="101"/>
      <c r="U46" s="102"/>
    </row>
    <row r="47" spans="2:21" x14ac:dyDescent="0.35">
      <c r="C47" s="17" t="s">
        <v>0</v>
      </c>
      <c r="D47" s="18" t="s">
        <v>2</v>
      </c>
      <c r="E47" s="19" t="s">
        <v>6</v>
      </c>
      <c r="G47" s="17" t="s">
        <v>0</v>
      </c>
      <c r="H47" s="18" t="s">
        <v>2</v>
      </c>
      <c r="I47" s="19" t="s">
        <v>6</v>
      </c>
      <c r="K47" s="17" t="s">
        <v>0</v>
      </c>
      <c r="L47" s="18" t="s">
        <v>2</v>
      </c>
      <c r="M47" s="19" t="s">
        <v>6</v>
      </c>
      <c r="O47" s="17" t="s">
        <v>0</v>
      </c>
      <c r="P47" s="18" t="s">
        <v>2</v>
      </c>
      <c r="Q47" s="19" t="s">
        <v>6</v>
      </c>
      <c r="S47" s="17" t="s">
        <v>0</v>
      </c>
      <c r="T47" s="18" t="s">
        <v>2</v>
      </c>
      <c r="U47" s="19" t="s">
        <v>6</v>
      </c>
    </row>
    <row r="48" spans="2:21" x14ac:dyDescent="0.35">
      <c r="C48" s="7">
        <v>1.0414300000000001</v>
      </c>
      <c r="D48" s="20">
        <f>(C48-$C$10)/($C$10*C48*0.0075)</f>
        <v>-0.3127207177652091</v>
      </c>
      <c r="E48" s="21">
        <f>($H$2-$H$4)/-D48</f>
        <v>946.53146780712166</v>
      </c>
      <c r="G48" s="7">
        <v>1.0418099999999999</v>
      </c>
      <c r="H48" s="20">
        <f>(G48-$C$10)/($C$10*G48*0.0075)</f>
        <v>-0.26602213211203124</v>
      </c>
      <c r="I48" s="21">
        <f>($H$2-$H$4)/-H48</f>
        <v>1112.689375316126</v>
      </c>
      <c r="K48" s="7">
        <v>1.0426800000000001</v>
      </c>
      <c r="L48" s="20">
        <f>(K48-$C$10)/($C$10*K48*0.0075)</f>
        <v>-0.15923512270148107</v>
      </c>
      <c r="M48" s="21">
        <f>($H$2-$H$4)/-L48</f>
        <v>1858.8863749294353</v>
      </c>
      <c r="O48" s="7">
        <v>1.04322</v>
      </c>
      <c r="P48" s="20">
        <f>(O48-$C$10)/($C$10*O48*0.0075)</f>
        <v>-9.3043115827151773E-2</v>
      </c>
      <c r="Q48" s="21">
        <f>($H$2-$H$4)/-P48</f>
        <v>3181.3208034636937</v>
      </c>
      <c r="S48" s="7">
        <v>1.0434399999999999</v>
      </c>
      <c r="T48" s="20">
        <f>(S48-$C$10)/($C$10*S48*0.0075)</f>
        <v>-6.6095643683564964E-2</v>
      </c>
      <c r="U48" s="21">
        <f>($H$2-$H$4)/-T48</f>
        <v>4478.3586860445685</v>
      </c>
    </row>
    <row r="49" spans="2:21" x14ac:dyDescent="0.35">
      <c r="C49" s="7">
        <v>1.06351</v>
      </c>
      <c r="D49" s="20">
        <f>(C49-$C$11)/($C$11*C49*0.0075)</f>
        <v>-0.27641706854134995</v>
      </c>
      <c r="E49" s="21">
        <f>($H$2-$H$4)/-D49</f>
        <v>1070.8455941667748</v>
      </c>
      <c r="G49" s="7">
        <v>1.0637700000000001</v>
      </c>
      <c r="H49" s="20">
        <f>(G49-$C$11)/($C$11*G49*0.0075)</f>
        <v>-0.24577466918423926</v>
      </c>
      <c r="I49" s="21">
        <f>($H$2-$H$4)/-H49</f>
        <v>1204.3551964995647</v>
      </c>
      <c r="K49" s="7">
        <v>1.0645100000000001</v>
      </c>
      <c r="L49" s="20">
        <f>(K49-$C$11)/($C$11*K49*0.0075)</f>
        <v>-0.15864361421784168</v>
      </c>
      <c r="M49" s="21">
        <f>($H$2-$H$4)/-L49</f>
        <v>1865.8173003644965</v>
      </c>
      <c r="O49" s="7">
        <v>1.06504</v>
      </c>
      <c r="P49" s="20">
        <f>(O49-$C$11)/($C$11*O49*0.0075)</f>
        <v>-9.631335376188932E-2</v>
      </c>
      <c r="Q49" s="21">
        <f>($H$2-$H$4)/-P49</f>
        <v>3073.3017638632537</v>
      </c>
      <c r="S49" s="7">
        <v>1.06521</v>
      </c>
      <c r="T49" s="20">
        <f>(S49-$C$11)/($C$11*S49*0.0075)</f>
        <v>-7.6333766877602113E-2</v>
      </c>
      <c r="U49" s="21">
        <f>($H$2-$H$4)/-T49</f>
        <v>3877.7072337413033</v>
      </c>
    </row>
    <row r="50" spans="2:21" x14ac:dyDescent="0.35">
      <c r="C50" s="7">
        <v>1.0921000000000001</v>
      </c>
      <c r="D50" s="20">
        <f>(C50-$C$12)/($C$12*C50*0.0075)</f>
        <v>-0.23876876685130435</v>
      </c>
      <c r="E50" s="21">
        <f>($H$2-$H$4)/-D50</f>
        <v>1239.6931303177394</v>
      </c>
      <c r="G50" s="7">
        <v>1.0922400000000001</v>
      </c>
      <c r="H50" s="20">
        <f>(G50-$C$12)/($C$12*G50*0.0075)</f>
        <v>-0.22311977775442357</v>
      </c>
      <c r="I50" s="21">
        <f>($H$2-$H$4)/-H50</f>
        <v>1326.6416943359989</v>
      </c>
      <c r="K50" s="7">
        <v>1.0928800000000001</v>
      </c>
      <c r="L50" s="20">
        <f>(K50-$C$12)/($C$12*K50*0.0075)</f>
        <v>-0.1516325994775799</v>
      </c>
      <c r="M50" s="21">
        <f>($H$2-$H$4)/-L50</f>
        <v>1952.0868271058428</v>
      </c>
      <c r="O50" s="7">
        <v>1.0933600000000001</v>
      </c>
      <c r="P50" s="20">
        <f>(O50-$C$12)/($C$12*O50*0.0075)</f>
        <v>-9.8072137506379595E-2</v>
      </c>
      <c r="Q50" s="21">
        <f>($H$2-$H$4)/-P50</f>
        <v>3018.1864852363924</v>
      </c>
      <c r="S50" s="7">
        <v>1.0934900000000001</v>
      </c>
      <c r="T50" s="20">
        <f>(S50-$C$12)/($C$12*S50*0.0075)</f>
        <v>-8.3574271159715885E-2</v>
      </c>
      <c r="U50" s="21">
        <f>($H$2-$H$4)/-T50</f>
        <v>3541.7598728958665</v>
      </c>
    </row>
    <row r="51" spans="2:21" x14ac:dyDescent="0.35">
      <c r="C51" s="7">
        <v>1.11496</v>
      </c>
      <c r="D51" s="20">
        <f>(C51-$C$13)/($C$13*C51*0.0075)</f>
        <v>-0.21305846487337138</v>
      </c>
      <c r="E51" s="21">
        <f>($H$2-$H$4)/-D51</f>
        <v>1389.2900250451155</v>
      </c>
      <c r="G51" s="7">
        <v>1.1150199999999999</v>
      </c>
      <c r="H51" s="20">
        <f>(G51-$C$13)/($C$13*G51*0.0075)</f>
        <v>-0.20662347240984053</v>
      </c>
      <c r="I51" s="21">
        <f>($H$2-$H$4)/-H51</f>
        <v>1432.5574754298964</v>
      </c>
      <c r="K51" s="7">
        <v>1.1155900000000001</v>
      </c>
      <c r="L51" s="20">
        <f>(K51-$C$13)/($C$13*K51*0.0075)</f>
        <v>-0.14552556693122032</v>
      </c>
      <c r="M51" s="21">
        <f>($H$2-$H$4)/-L51</f>
        <v>2034.0068500808406</v>
      </c>
      <c r="O51" s="7">
        <v>1.11602</v>
      </c>
      <c r="P51" s="20">
        <f>(O51-$C$13)/($C$13*O51*0.0075)</f>
        <v>-9.9475464352260179E-2</v>
      </c>
      <c r="Q51" s="21">
        <f>($H$2-$H$4)/-P51</f>
        <v>2975.6081253545271</v>
      </c>
      <c r="S51" s="7">
        <v>1.11615</v>
      </c>
      <c r="T51" s="20">
        <f>(S51-$C$13)/($C$13*S51*0.0075)</f>
        <v>-8.5560325389969147E-2</v>
      </c>
      <c r="U51" s="21">
        <f>($H$2-$H$4)/-T51</f>
        <v>3459.5473854369216</v>
      </c>
    </row>
    <row r="52" spans="2:21" x14ac:dyDescent="0.35">
      <c r="C52" s="7">
        <v>1.1263700000000001</v>
      </c>
      <c r="D52" s="20">
        <f>(C52-$C$14)/($C$14*C52*0.0075)</f>
        <v>-0.20143649284074489</v>
      </c>
      <c r="E52" s="21">
        <f>($H$2-$H$4)/-D52</f>
        <v>1469.445758440685</v>
      </c>
      <c r="G52" s="7">
        <v>1.12639</v>
      </c>
      <c r="H52" s="20">
        <f>(G52-$C$14)/($C$14*G52*0.0075)</f>
        <v>-0.19933465662332447</v>
      </c>
      <c r="I52" s="21">
        <f>($H$2-$H$4)/-H52</f>
        <v>1484.9399748852532</v>
      </c>
      <c r="K52" s="7">
        <v>1.12693</v>
      </c>
      <c r="L52" s="20">
        <f>(K52-$C$14)/($C$14*K52*0.0075)</f>
        <v>-0.14261327905229784</v>
      </c>
      <c r="M52" s="21">
        <f>($H$2-$H$4)/-L52</f>
        <v>2075.5430487749572</v>
      </c>
      <c r="O52" s="7">
        <v>1.1273500000000001</v>
      </c>
      <c r="P52" s="20">
        <f>(O52-$C$14)/($C$14*O52*0.0075)</f>
        <v>-9.8534219766193643E-2</v>
      </c>
      <c r="Q52" s="21">
        <f>($H$2-$H$4)/-P52</f>
        <v>3004.0325148193378</v>
      </c>
      <c r="S52" s="7">
        <v>1.1274599999999999</v>
      </c>
      <c r="T52" s="20">
        <f>(S52-$C$14)/($C$14*S52*0.0075)</f>
        <v>-8.6995131121654287E-2</v>
      </c>
      <c r="U52" s="21">
        <f>($H$2-$H$4)/-T52</f>
        <v>3402.4892678887122</v>
      </c>
    </row>
    <row r="53" spans="2:21" x14ac:dyDescent="0.35">
      <c r="C53" s="7"/>
      <c r="D53" s="8"/>
      <c r="E53" s="21">
        <f>AVERAGE(E50:E52)</f>
        <v>1366.1429712678466</v>
      </c>
      <c r="G53" s="7"/>
      <c r="H53" s="8"/>
      <c r="I53" s="21">
        <f>AVERAGE(I50:I52)</f>
        <v>1414.7130482170494</v>
      </c>
      <c r="K53" s="7"/>
      <c r="L53" s="8"/>
      <c r="M53" s="21">
        <f>AVERAGE(M50:M52)</f>
        <v>2020.545575320547</v>
      </c>
      <c r="O53" s="7"/>
      <c r="P53" s="8"/>
      <c r="Q53" s="21">
        <f>AVERAGE(Q50:Q52)</f>
        <v>2999.2757084700861</v>
      </c>
      <c r="S53" s="7"/>
      <c r="T53" s="8"/>
      <c r="U53" s="21">
        <f>AVERAGE(U50:U52)</f>
        <v>3467.9321754071666</v>
      </c>
    </row>
    <row r="54" spans="2:21" x14ac:dyDescent="0.35">
      <c r="C54" s="7" t="s">
        <v>1</v>
      </c>
      <c r="D54" s="8"/>
      <c r="E54" s="9"/>
      <c r="G54" s="7" t="s">
        <v>1</v>
      </c>
      <c r="H54" s="8"/>
      <c r="I54" s="9"/>
      <c r="K54" s="7" t="s">
        <v>1</v>
      </c>
      <c r="L54" s="8"/>
      <c r="M54" s="9"/>
      <c r="O54" s="7" t="s">
        <v>1</v>
      </c>
      <c r="P54" s="8"/>
      <c r="Q54" s="9"/>
      <c r="S54" s="7" t="s">
        <v>1</v>
      </c>
      <c r="T54" s="8"/>
      <c r="U54" s="9"/>
    </row>
    <row r="55" spans="2:21" x14ac:dyDescent="0.35">
      <c r="C55" s="22">
        <v>9.0159999999999997E-6</v>
      </c>
      <c r="D55" s="23">
        <f>C55*250/SUM(C55:C59)</f>
        <v>36.904839871635339</v>
      </c>
      <c r="E55" s="24">
        <f>(D55-$F$10)/D55</f>
        <v>1.0901954307891416E-2</v>
      </c>
      <c r="G55" s="22">
        <v>9.037E-6</v>
      </c>
      <c r="H55" s="23">
        <f>G55*250/SUM(G55:G59)</f>
        <v>36.984137377838167</v>
      </c>
      <c r="I55" s="24">
        <f>(H55-$F$10)/H55</f>
        <v>1.3022674540249022E-2</v>
      </c>
      <c r="K55" s="22">
        <v>9.0059999999999998E-6</v>
      </c>
      <c r="L55" s="23">
        <f>K55*250/SUM(K55:K59)</f>
        <v>36.857872507612228</v>
      </c>
      <c r="M55" s="24">
        <f>(L55-$F$10)/L55</f>
        <v>9.641563384433359E-3</v>
      </c>
      <c r="O55" s="22">
        <v>8.9800000000000004E-6</v>
      </c>
      <c r="P55" s="23">
        <f>O55*250/SUM(O55:O59)</f>
        <v>36.755075311067451</v>
      </c>
      <c r="Q55" s="24">
        <f>(P55-$F$10)/P55</f>
        <v>6.8717126904288255E-3</v>
      </c>
      <c r="S55" s="22">
        <v>8.9679999999999995E-6</v>
      </c>
      <c r="T55" s="23">
        <f>S55*250/SUM(S55:S59)</f>
        <v>36.707161334686795</v>
      </c>
      <c r="U55" s="24">
        <f>(T55-$F$10)/T55</f>
        <v>5.5753791257806039E-3</v>
      </c>
    </row>
    <row r="56" spans="2:21" x14ac:dyDescent="0.35">
      <c r="C56" s="22">
        <v>1.119E-5</v>
      </c>
      <c r="D56" s="23">
        <f>C56*250/SUM(C55:C59)</f>
        <v>45.803588971117954</v>
      </c>
      <c r="E56" s="24">
        <f>(D56-$F$11)/D56</f>
        <v>1.8199965873784672E-3</v>
      </c>
      <c r="G56" s="22">
        <v>1.1219999999999999E-5</v>
      </c>
      <c r="H56" s="23">
        <f>G56*250/SUM(G55:G59)</f>
        <v>45.918116784258515</v>
      </c>
      <c r="I56" s="24">
        <f>(H56-$F$11)/H56</f>
        <v>4.3096320715296085E-3</v>
      </c>
      <c r="K56" s="22">
        <v>1.1209999999999999E-5</v>
      </c>
      <c r="L56" s="23">
        <f>K56*250/SUM(K55:K59)</f>
        <v>45.877942572766266</v>
      </c>
      <c r="M56" s="24">
        <f>(L56-$F$11)/L56</f>
        <v>3.4377299508425397E-3</v>
      </c>
      <c r="O56" s="22">
        <v>1.1209999999999999E-5</v>
      </c>
      <c r="P56" s="23">
        <f>O56*250/SUM(O55:O59)</f>
        <v>45.882449246889323</v>
      </c>
      <c r="Q56" s="24">
        <f>(P56-$F$11)/P56</f>
        <v>3.5356144680852631E-3</v>
      </c>
      <c r="S56" s="22">
        <v>1.1209999999999999E-5</v>
      </c>
      <c r="T56" s="23">
        <f>S56*250/SUM(S55:S59)</f>
        <v>45.883951668358492</v>
      </c>
      <c r="U56" s="24">
        <f>(T56-$F$11)/T56</f>
        <v>3.5682426404995866E-3</v>
      </c>
    </row>
    <row r="57" spans="2:21" x14ac:dyDescent="0.35">
      <c r="C57" s="22">
        <v>1.6520000000000001E-5</v>
      </c>
      <c r="D57" s="23">
        <f>C57*250/SUM(C55:C59)</f>
        <v>67.620669330015062</v>
      </c>
      <c r="E57" s="24">
        <f>(D57-$F$12)/D57</f>
        <v>-1.2678703142023016E-2</v>
      </c>
      <c r="G57" s="22">
        <v>1.679E-5</v>
      </c>
      <c r="H57" s="23">
        <f>G57*250/SUM(G55:G59)</f>
        <v>68.713474225285253</v>
      </c>
      <c r="I57" s="24">
        <f>(H57-$F$12)/H57</f>
        <v>3.4267296949363735E-3</v>
      </c>
      <c r="K57" s="22">
        <v>1.6779999999999999E-5</v>
      </c>
      <c r="L57" s="23">
        <f>K57*250/SUM(K55:K59)</f>
        <v>68.673673182071184</v>
      </c>
      <c r="M57" s="24">
        <f>(L57-$F$12)/L57</f>
        <v>2.8491480110174527E-3</v>
      </c>
      <c r="O57" s="22">
        <v>1.6779999999999999E-5</v>
      </c>
      <c r="P57" s="23">
        <f>O57*250/SUM(O55:O59)</f>
        <v>68.680419122462339</v>
      </c>
      <c r="Q57" s="24">
        <f>(P57-$F$12)/P57</f>
        <v>2.9470903400605161E-3</v>
      </c>
      <c r="S57" s="22">
        <v>1.677E-5</v>
      </c>
      <c r="T57" s="23">
        <f>S57*250/SUM(S55:S59)</f>
        <v>68.641736795572868</v>
      </c>
      <c r="U57" s="24">
        <f>(T57-$F$12)/T57</f>
        <v>2.3852116875370841E-3</v>
      </c>
    </row>
    <row r="58" spans="2:21" x14ac:dyDescent="0.35">
      <c r="C58" s="22">
        <v>1.182E-5</v>
      </c>
      <c r="D58" s="23">
        <f>C58*250/SUM(C55:C59)</f>
        <v>48.382343309974466</v>
      </c>
      <c r="E58" s="24">
        <f>(D58-$F$13)/D58</f>
        <v>9.3387008562297296E-3</v>
      </c>
      <c r="G58" s="22">
        <v>1.182E-5</v>
      </c>
      <c r="H58" s="23">
        <f>G58*250/SUM(G55:G59)</f>
        <v>48.373631050796412</v>
      </c>
      <c r="I58" s="24">
        <f>(H58-$F$13)/H58</f>
        <v>9.1602793110960746E-3</v>
      </c>
      <c r="K58" s="22">
        <v>1.1800000000000001E-5</v>
      </c>
      <c r="L58" s="23">
        <f>K58*250/SUM(K55:K59)</f>
        <v>48.292571129227653</v>
      </c>
      <c r="M58" s="24">
        <f>(L58-$F$13)/L58</f>
        <v>7.4971375862264347E-3</v>
      </c>
      <c r="O58" s="22">
        <v>1.1770000000000001E-5</v>
      </c>
      <c r="P58" s="23">
        <f>O58*250/SUM(O55:O59)</f>
        <v>48.174525212835626</v>
      </c>
      <c r="Q58" s="24">
        <f>(P58-$F$13)/P58</f>
        <v>5.0651279421723202E-3</v>
      </c>
      <c r="S58" s="22">
        <v>1.1759999999999999E-5</v>
      </c>
      <c r="T58" s="23">
        <f>S58*250/SUM(S55:S59)</f>
        <v>48.135171420151281</v>
      </c>
      <c r="U58" s="24">
        <f>(T58-$F$13)/T58</f>
        <v>4.2517006802721474E-3</v>
      </c>
    </row>
    <row r="59" spans="2:21" ht="15" thickBot="1" x14ac:dyDescent="0.4">
      <c r="C59" s="25">
        <v>1.253E-5</v>
      </c>
      <c r="D59" s="26">
        <f>C59*250/SUM(C55:C59)</f>
        <v>51.288558517257187</v>
      </c>
      <c r="E59" s="27">
        <f>(D59-$F$14)/D59</f>
        <v>-1.5633719127795302E-3</v>
      </c>
      <c r="G59" s="25">
        <v>1.222E-5</v>
      </c>
      <c r="H59" s="26">
        <f>G59*250/SUM(G55:G59)</f>
        <v>50.010640561821667</v>
      </c>
      <c r="I59" s="27">
        <f>(H59-$F$14)/H59</f>
        <v>-2.7156241791974341E-2</v>
      </c>
      <c r="K59" s="25">
        <v>1.2289999999999999E-5</v>
      </c>
      <c r="L59" s="26">
        <f>K59*250/SUM(K55:K59)</f>
        <v>50.297940608322698</v>
      </c>
      <c r="M59" s="27">
        <f>(L59-$F$14)/L59</f>
        <v>-2.1289161898412495E-2</v>
      </c>
      <c r="O59" s="25">
        <v>1.234E-5</v>
      </c>
      <c r="P59" s="26">
        <f>O59*250/SUM(O55:O59)</f>
        <v>50.507531106745247</v>
      </c>
      <c r="Q59" s="27">
        <f>(P59-$F$14)/P59</f>
        <v>-1.7051130464576483E-2</v>
      </c>
      <c r="S59" s="25">
        <v>1.237E-5</v>
      </c>
      <c r="T59" s="26">
        <f>S59*250/SUM(S55:S59)</f>
        <v>50.631978781230558</v>
      </c>
      <c r="U59" s="27">
        <f>(T59-$F$14)/T59</f>
        <v>-1.4551333872271617E-2</v>
      </c>
    </row>
    <row r="60" spans="2:21" ht="15" thickBot="1" x14ac:dyDescent="0.4"/>
    <row r="61" spans="2:21" ht="15" thickBot="1" x14ac:dyDescent="0.4">
      <c r="B61">
        <f>B46+5</f>
        <v>16</v>
      </c>
      <c r="C61" s="100" t="str">
        <f>"FE " &amp; B61</f>
        <v>FE 16</v>
      </c>
      <c r="D61" s="101"/>
      <c r="E61" s="102"/>
      <c r="G61" s="100" t="str">
        <f>"FE " &amp; B61+1</f>
        <v>FE 17</v>
      </c>
      <c r="H61" s="101"/>
      <c r="I61" s="102"/>
      <c r="K61" s="100" t="str">
        <f>"FE " &amp;B61+2</f>
        <v>FE 18</v>
      </c>
      <c r="L61" s="101"/>
      <c r="M61" s="102"/>
      <c r="O61" s="100" t="str">
        <f>"FE " &amp; B61+3</f>
        <v>FE 19</v>
      </c>
      <c r="P61" s="101"/>
      <c r="Q61" s="102"/>
      <c r="S61" s="100" t="str">
        <f>"FE " &amp; B61+4</f>
        <v>FE 20</v>
      </c>
      <c r="T61" s="101"/>
      <c r="U61" s="102"/>
    </row>
    <row r="62" spans="2:21" x14ac:dyDescent="0.35">
      <c r="C62" s="17" t="s">
        <v>0</v>
      </c>
      <c r="D62" s="18" t="s">
        <v>2</v>
      </c>
      <c r="E62" s="19" t="s">
        <v>6</v>
      </c>
      <c r="G62" s="17" t="s">
        <v>0</v>
      </c>
      <c r="H62" s="18" t="s">
        <v>2</v>
      </c>
      <c r="I62" s="19" t="s">
        <v>6</v>
      </c>
      <c r="K62" s="17" t="s">
        <v>0</v>
      </c>
      <c r="L62" s="18" t="s">
        <v>2</v>
      </c>
      <c r="M62" s="19" t="s">
        <v>6</v>
      </c>
      <c r="O62" s="17" t="s">
        <v>0</v>
      </c>
      <c r="P62" s="18" t="s">
        <v>2</v>
      </c>
      <c r="Q62" s="19" t="s">
        <v>6</v>
      </c>
      <c r="S62" s="17" t="s">
        <v>0</v>
      </c>
      <c r="T62" s="18" t="s">
        <v>2</v>
      </c>
      <c r="U62" s="19" t="s">
        <v>6</v>
      </c>
    </row>
    <row r="63" spans="2:21" x14ac:dyDescent="0.35">
      <c r="C63" s="7">
        <v>1.0434300000000001</v>
      </c>
      <c r="D63" s="20">
        <f>(C63-$C$10)/($C$10*C63*0.0075)</f>
        <v>-6.7320282261454811E-2</v>
      </c>
      <c r="E63" s="21">
        <f>($H$2-$H$4)/-D63</f>
        <v>4396.8918438340988</v>
      </c>
      <c r="G63" s="7">
        <v>1.0431699999999999</v>
      </c>
      <c r="H63" s="20">
        <f>(G63-$C$10)/($C$10*G63*0.0075)</f>
        <v>-9.9169126477725161E-2</v>
      </c>
      <c r="I63" s="21">
        <f>($H$2-$H$4)/-H63</f>
        <v>2984.7999121630455</v>
      </c>
      <c r="K63" s="7">
        <v>1.0425899999999999</v>
      </c>
      <c r="L63" s="20">
        <f>(K63-$C$10)/($C$10*K63*0.0075)</f>
        <v>-0.17027379009255383</v>
      </c>
      <c r="M63" s="21">
        <f>($H$2-$H$4)/-L63</f>
        <v>1738.3767627366876</v>
      </c>
      <c r="O63" s="7">
        <v>1.04179</v>
      </c>
      <c r="P63" s="20">
        <f>(O63-$C$10)/($C$10*O63*0.0075)</f>
        <v>-0.26847910308742179</v>
      </c>
      <c r="Q63" s="21">
        <f>($H$2-$H$4)/-P63</f>
        <v>1102.5066628877141</v>
      </c>
      <c r="S63" s="7">
        <v>1.04135</v>
      </c>
      <c r="T63" s="20">
        <f>(S63-$C$10)/($C$10*S63*0.0075)</f>
        <v>-0.32255634176935516</v>
      </c>
      <c r="U63" s="21">
        <f>($H$2-$H$4)/-T63</f>
        <v>917.66913766543041</v>
      </c>
    </row>
    <row r="64" spans="2:21" x14ac:dyDescent="0.35">
      <c r="C64" s="7">
        <v>1.0651900000000001</v>
      </c>
      <c r="D64" s="20">
        <f>(C64-$C$11)/($C$11*C64*0.0075)</f>
        <v>-7.8683975508168871E-2</v>
      </c>
      <c r="E64" s="21">
        <f>($H$2-$H$4)/-D64</f>
        <v>3761.8841458928273</v>
      </c>
      <c r="G64" s="7">
        <v>1.0649900000000001</v>
      </c>
      <c r="H64" s="20">
        <f>(G64-$C$11)/($C$11*G64*0.0075)</f>
        <v>-0.10219091675059497</v>
      </c>
      <c r="I64" s="21">
        <f>($H$2-$H$4)/-H64</f>
        <v>2896.5392366761075</v>
      </c>
      <c r="K64" s="7">
        <v>1.06443</v>
      </c>
      <c r="L64" s="20">
        <f>(K64-$C$11)/($C$11*K64*0.0075)</f>
        <v>-0.16805734711959794</v>
      </c>
      <c r="M64" s="21">
        <f>($H$2-$H$4)/-L64</f>
        <v>1761.3035375915563</v>
      </c>
      <c r="O64" s="7">
        <v>1.06375</v>
      </c>
      <c r="P64" s="20">
        <f>(O64-$C$11)/($C$11*O64*0.0075)</f>
        <v>-0.24813124502373854</v>
      </c>
      <c r="Q64" s="21">
        <f>($H$2-$H$4)/-P64</f>
        <v>1192.9170789099207</v>
      </c>
      <c r="S64" s="7">
        <v>1.0634399999999999</v>
      </c>
      <c r="T64" s="20">
        <f>(S64-$C$11)/($C$11*S64*0.0075)</f>
        <v>-0.28466950534110841</v>
      </c>
      <c r="U64" s="21">
        <f>($H$2-$H$4)/-T64</f>
        <v>1039.8022775404577</v>
      </c>
    </row>
    <row r="65" spans="2:21" x14ac:dyDescent="0.35">
      <c r="C65" s="7">
        <v>1.09348</v>
      </c>
      <c r="D65" s="20">
        <f>(C65-$C$12)/($C$12*C65*0.0075)</f>
        <v>-8.4689369262097303E-2</v>
      </c>
      <c r="E65" s="21">
        <f>($H$2-$H$4)/-D65</f>
        <v>3495.1258059785159</v>
      </c>
      <c r="G65" s="7">
        <v>1.0932999999999999</v>
      </c>
      <c r="H65" s="20">
        <f>(G65-$C$12)/($C$12*G65*0.0075)</f>
        <v>-0.10476462329244562</v>
      </c>
      <c r="I65" s="21">
        <f>($H$2-$H$4)/-H65</f>
        <v>2825.381227914404</v>
      </c>
      <c r="K65" s="7">
        <v>1.0928</v>
      </c>
      <c r="L65" s="20">
        <f>(K65-$C$12)/($C$12*K65*0.0075)</f>
        <v>-0.16056391760546024</v>
      </c>
      <c r="M65" s="21">
        <f>($H$2-$H$4)/-L65</f>
        <v>1843.5026026665287</v>
      </c>
      <c r="O65" s="7">
        <v>1.09222</v>
      </c>
      <c r="P65" s="20">
        <f>(O65-$C$12)/($C$12*O65*0.0075)</f>
        <v>-0.22535510200788528</v>
      </c>
      <c r="Q65" s="21">
        <f>($H$2-$H$4)/-P65</f>
        <v>1313.4825764434781</v>
      </c>
      <c r="S65" s="7">
        <v>1.0920300000000001</v>
      </c>
      <c r="T65" s="20">
        <f>(S65-$C$12)/($C$12*S65*0.0075)</f>
        <v>-0.24659476606889782</v>
      </c>
      <c r="U65" s="21">
        <f>($H$2-$H$4)/-T65</f>
        <v>1200.3498886805185</v>
      </c>
    </row>
    <row r="66" spans="2:21" x14ac:dyDescent="0.35">
      <c r="C66" s="7">
        <v>1.1161300000000001</v>
      </c>
      <c r="D66" s="20">
        <f>(C66-$C$13)/($C$13*C66*0.0075)</f>
        <v>-8.7700905014293271E-2</v>
      </c>
      <c r="E66" s="21">
        <f>($H$2-$H$4)/-D66</f>
        <v>3375.1077021583606</v>
      </c>
      <c r="G66" s="7">
        <v>1.11595</v>
      </c>
      <c r="H66" s="20">
        <f>(G66-$C$13)/($C$13*G66*0.0075)</f>
        <v>-0.10696957433577754</v>
      </c>
      <c r="I66" s="21">
        <f>($H$2-$H$4)/-H66</f>
        <v>2767.141982549691</v>
      </c>
      <c r="K66" s="7">
        <v>1.1154999999999999</v>
      </c>
      <c r="L66" s="20">
        <f>(K66-$C$13)/($C$13*K66*0.0075)</f>
        <v>-0.15516845351503114</v>
      </c>
      <c r="M66" s="21">
        <f>($H$2-$H$4)/-L66</f>
        <v>1907.6042410342545</v>
      </c>
      <c r="O66" s="7">
        <v>1.115</v>
      </c>
      <c r="P66" s="20">
        <f>(O66-$C$13)/($C$13*O66*0.0075)</f>
        <v>-0.20876839294709368</v>
      </c>
      <c r="Q66" s="21">
        <f>($H$2-$H$4)/-P66</f>
        <v>1417.8391461537603</v>
      </c>
      <c r="S66" s="7">
        <v>1.1148899999999999</v>
      </c>
      <c r="T66" s="20">
        <f>(S66-$C$13)/($C$13*S66*0.0075)</f>
        <v>-0.22056683148007042</v>
      </c>
      <c r="U66" s="21">
        <f>($H$2-$H$4)/-T66</f>
        <v>1341.9968814610525</v>
      </c>
    </row>
    <row r="67" spans="2:21" x14ac:dyDescent="0.35">
      <c r="C67" s="7">
        <v>1.12744</v>
      </c>
      <c r="D67" s="20">
        <f>(C67-$C$14)/($C$14*C67*0.0075)</f>
        <v>-8.909297976078881E-2</v>
      </c>
      <c r="E67" s="21">
        <f>($H$2-$H$4)/-D67</f>
        <v>3322.371760319932</v>
      </c>
      <c r="G67" s="7">
        <v>1.12727</v>
      </c>
      <c r="H67" s="20">
        <f>(G67-$C$14)/($C$14*G67*0.0075)</f>
        <v>-0.10692769870732344</v>
      </c>
      <c r="I67" s="21">
        <f>($H$2-$H$4)/-H67</f>
        <v>2768.2256662999434</v>
      </c>
      <c r="K67" s="7">
        <v>1.12683</v>
      </c>
      <c r="L67" s="20">
        <f>(K67-$C$14)/($C$14*K67*0.0075)</f>
        <v>-0.15311313631858883</v>
      </c>
      <c r="M67" s="21">
        <f>($H$2-$H$4)/-L67</f>
        <v>1933.2110040780601</v>
      </c>
      <c r="O67" s="7">
        <v>1.1263700000000001</v>
      </c>
      <c r="P67" s="20">
        <f>(O67-$C$14)/($C$14*O67*0.0075)</f>
        <v>-0.20143649284074489</v>
      </c>
      <c r="Q67" s="21">
        <f>($H$2-$H$4)/-P67</f>
        <v>1469.445758440685</v>
      </c>
      <c r="S67" s="7">
        <v>1.12629</v>
      </c>
      <c r="T67" s="20">
        <f>(S67-$C$14)/($C$14*S67*0.0075)</f>
        <v>-0.20984458417407237</v>
      </c>
      <c r="U67" s="21">
        <f>($H$2-$H$4)/-T67</f>
        <v>1410.5677359509984</v>
      </c>
    </row>
    <row r="68" spans="2:21" x14ac:dyDescent="0.35">
      <c r="C68" s="7"/>
      <c r="D68" s="8"/>
      <c r="E68" s="21">
        <f>AVERAGE(E65:E67)</f>
        <v>3397.5350894856033</v>
      </c>
      <c r="G68" s="7"/>
      <c r="H68" s="8"/>
      <c r="I68" s="21">
        <f>AVERAGE(I65:I67)</f>
        <v>2786.9162922546798</v>
      </c>
      <c r="K68" s="7"/>
      <c r="L68" s="8"/>
      <c r="M68" s="21">
        <f>AVERAGE(M65:M67)</f>
        <v>1894.7726159262811</v>
      </c>
      <c r="O68" s="7"/>
      <c r="P68" s="8"/>
      <c r="Q68" s="21">
        <f>AVERAGE(Q65:Q67)</f>
        <v>1400.255827012641</v>
      </c>
      <c r="S68" s="7"/>
      <c r="T68" s="8"/>
      <c r="U68" s="21">
        <f>AVERAGE(U65:U67)</f>
        <v>1317.638168697523</v>
      </c>
    </row>
    <row r="69" spans="2:21" x14ac:dyDescent="0.35">
      <c r="C69" s="7" t="s">
        <v>1</v>
      </c>
      <c r="D69" s="8"/>
      <c r="E69" s="9"/>
      <c r="G69" s="7" t="s">
        <v>1</v>
      </c>
      <c r="H69" s="8"/>
      <c r="I69" s="9"/>
      <c r="K69" s="7" t="s">
        <v>1</v>
      </c>
      <c r="L69" s="8"/>
      <c r="M69" s="9"/>
      <c r="O69" s="7" t="s">
        <v>1</v>
      </c>
      <c r="P69" s="8"/>
      <c r="Q69" s="9"/>
      <c r="S69" s="7" t="s">
        <v>1</v>
      </c>
      <c r="T69" s="8"/>
      <c r="U69" s="9"/>
    </row>
    <row r="70" spans="2:21" x14ac:dyDescent="0.35">
      <c r="C70" s="22">
        <v>8.9679999999999995E-6</v>
      </c>
      <c r="D70" s="23">
        <f>C70*250/SUM(C70:C74)</f>
        <v>36.707161334686795</v>
      </c>
      <c r="E70" s="24">
        <f>(D70-$F$10)/D70</f>
        <v>5.5753791257806039E-3</v>
      </c>
      <c r="G70" s="22">
        <v>8.9830000000000002E-6</v>
      </c>
      <c r="H70" s="23">
        <f>G70*250/SUM(G70:G74)</f>
        <v>36.771568450870269</v>
      </c>
      <c r="I70" s="24">
        <f>(H70-$F$10)/H70</f>
        <v>7.3171602025907121E-3</v>
      </c>
      <c r="K70" s="22">
        <v>9.0100000000000001E-6</v>
      </c>
      <c r="L70" s="23">
        <f>K70*250/SUM(K70:K74)</f>
        <v>36.877865094957436</v>
      </c>
      <c r="M70" s="24">
        <f>(L70-$F$10)/L70</f>
        <v>1.0178466144289897E-2</v>
      </c>
      <c r="O70" s="22">
        <v>9.037E-6</v>
      </c>
      <c r="P70" s="23">
        <f>O70*250/SUM(O70:O74)</f>
        <v>36.990192707565853</v>
      </c>
      <c r="Q70" s="24">
        <f>(P70-$F$10)/P70</f>
        <v>1.3184243667143214E-2</v>
      </c>
      <c r="S70" s="22">
        <v>9.0180000000000007E-6</v>
      </c>
      <c r="T70" s="23">
        <f>S70*250/SUM(S70:S74)</f>
        <v>36.911817675758869</v>
      </c>
      <c r="U70" s="24">
        <f>(T70-$F$10)/T70</f>
        <v>1.1088933244621967E-2</v>
      </c>
    </row>
    <row r="71" spans="2:21" x14ac:dyDescent="0.35">
      <c r="C71" s="22">
        <v>1.1219999999999999E-5</v>
      </c>
      <c r="D71" s="23">
        <f>C71*250/SUM(C70:C74)</f>
        <v>45.924882936572899</v>
      </c>
      <c r="E71" s="24">
        <f>(D71-$F$11)/D71</f>
        <v>4.456327985739637E-3</v>
      </c>
      <c r="G71" s="22">
        <v>1.1229999999999999E-5</v>
      </c>
      <c r="H71" s="23">
        <f>G71*250/SUM(G70:G74)</f>
        <v>45.969577390991098</v>
      </c>
      <c r="I71" s="24">
        <f>(H71-$F$11)/H71</f>
        <v>5.4242568594753274E-3</v>
      </c>
      <c r="K71" s="22">
        <v>1.1260000000000001E-5</v>
      </c>
      <c r="L71" s="23">
        <f>K71*250/SUM(K70:K74)</f>
        <v>46.087098886705959</v>
      </c>
      <c r="M71" s="24">
        <f>(L71-$F$11)/L71</f>
        <v>7.9604119171613249E-3</v>
      </c>
      <c r="O71" s="22">
        <v>1.128E-5</v>
      </c>
      <c r="P71" s="23">
        <f>O71*250/SUM(O70:O74)</f>
        <v>46.171226484601398</v>
      </c>
      <c r="Q71" s="24">
        <f>(P71-$F$11)/P71</f>
        <v>9.7679858959557504E-3</v>
      </c>
      <c r="S71" s="22">
        <v>1.128E-5</v>
      </c>
      <c r="T71" s="23">
        <f>S71*250/SUM(S70:S74)</f>
        <v>46.170470545859395</v>
      </c>
      <c r="U71" s="24">
        <f>(T71-$F$11)/T71</f>
        <v>9.7517730496454787E-3</v>
      </c>
    </row>
    <row r="72" spans="2:21" x14ac:dyDescent="0.35">
      <c r="C72" s="22">
        <v>1.677E-5</v>
      </c>
      <c r="D72" s="23">
        <f>C72*250/SUM(C70:C74)</f>
        <v>68.641736795572868</v>
      </c>
      <c r="E72" s="24">
        <f>(D72-$F$12)/D72</f>
        <v>2.3852116875370841E-3</v>
      </c>
      <c r="G72" s="22">
        <v>1.6779999999999999E-5</v>
      </c>
      <c r="H72" s="23">
        <f>G72*250/SUM(G70:G74)</f>
        <v>68.688291061516537</v>
      </c>
      <c r="I72" s="24">
        <f>(H72-$F$12)/H72</f>
        <v>3.0613563906108825E-3</v>
      </c>
      <c r="K72" s="22">
        <v>1.6779999999999999E-5</v>
      </c>
      <c r="L72" s="23">
        <f>K72*250/SUM(K70:K74)</f>
        <v>68.680419122462339</v>
      </c>
      <c r="M72" s="24">
        <f>(L72-$F$12)/L72</f>
        <v>2.9470903400605161E-3</v>
      </c>
      <c r="O72" s="22">
        <v>1.679E-5</v>
      </c>
      <c r="P72" s="23">
        <f>O72*250/SUM(O70:O74)</f>
        <v>68.724724528054736</v>
      </c>
      <c r="Q72" s="24">
        <f>(P72-$F$12)/P72</f>
        <v>3.5898696871283936E-3</v>
      </c>
      <c r="S72" s="22">
        <v>1.6509999999999999E-5</v>
      </c>
      <c r="T72" s="23">
        <f>S72*250/SUM(S70:S74)</f>
        <v>67.577523821998099</v>
      </c>
      <c r="U72" s="24">
        <f>(T72-$F$12)/T72</f>
        <v>-1.3325257419745731E-2</v>
      </c>
    </row>
    <row r="73" spans="2:21" x14ac:dyDescent="0.35">
      <c r="C73" s="22">
        <v>1.1749999999999999E-5</v>
      </c>
      <c r="D73" s="23">
        <f>C73*250/SUM(C70:C74)</f>
        <v>48.094240151936866</v>
      </c>
      <c r="E73" s="24">
        <f>(D73-$F$13)/D73</f>
        <v>3.4042553191489674E-3</v>
      </c>
      <c r="G73" s="22">
        <v>1.1749999999999999E-5</v>
      </c>
      <c r="H73" s="23">
        <f>G73*250/SUM(G70:G74)</f>
        <v>48.098177590752051</v>
      </c>
      <c r="I73" s="24">
        <f>(H73-$F$13)/H73</f>
        <v>3.4858391746027686E-3</v>
      </c>
      <c r="K73" s="22">
        <v>1.1749999999999999E-5</v>
      </c>
      <c r="L73" s="23">
        <f>K73*250/SUM(K70:K74)</f>
        <v>48.092665356908967</v>
      </c>
      <c r="M73" s="24">
        <f>(L73-$F$13)/L73</f>
        <v>3.3716217769673945E-3</v>
      </c>
      <c r="O73" s="22">
        <v>1.1759999999999999E-5</v>
      </c>
      <c r="P73" s="23">
        <f>O73*250/SUM(O70:O74)</f>
        <v>48.135959526499327</v>
      </c>
      <c r="Q73" s="24">
        <f>(P73-$F$13)/P73</f>
        <v>4.2680035765573811E-3</v>
      </c>
      <c r="S73" s="22">
        <v>1.1739999999999999E-5</v>
      </c>
      <c r="T73" s="23">
        <f>S73*250/SUM(S70:S74)</f>
        <v>48.053308883722451</v>
      </c>
      <c r="U73" s="24">
        <f>(T73-$F$13)/T73</f>
        <v>2.5553662691652703E-3</v>
      </c>
    </row>
    <row r="74" spans="2:21" ht="15" thickBot="1" x14ac:dyDescent="0.4">
      <c r="C74" s="25">
        <v>1.237E-5</v>
      </c>
      <c r="D74" s="26">
        <f>C74*250/SUM(C70:C74)</f>
        <v>50.631978781230558</v>
      </c>
      <c r="E74" s="27">
        <f>(D74-$F$14)/D74</f>
        <v>-1.4551333872271617E-2</v>
      </c>
      <c r="G74" s="25">
        <v>1.2330000000000001E-5</v>
      </c>
      <c r="H74" s="26">
        <f>G74*250/SUM(G70:G74)</f>
        <v>50.472385505870022</v>
      </c>
      <c r="I74" s="27">
        <f>(H74-$F$14)/H74</f>
        <v>-1.7759336996578966E-2</v>
      </c>
      <c r="K74" s="25">
        <v>1.2279999999999999E-5</v>
      </c>
      <c r="L74" s="26">
        <f>K74*250/SUM(K70:K74)</f>
        <v>50.261951538965285</v>
      </c>
      <c r="M74" s="27">
        <f>(L74-$F$14)/L74</f>
        <v>-2.2020435662286182E-2</v>
      </c>
      <c r="O74" s="25">
        <v>1.221E-5</v>
      </c>
      <c r="P74" s="26">
        <f>O74*250/SUM(O70:O74)</f>
        <v>49.977896753278642</v>
      </c>
      <c r="Q74" s="27">
        <f>(P74-$F$14)/P74</f>
        <v>-2.7829199429448406E-2</v>
      </c>
      <c r="S74" s="25">
        <v>1.253E-5</v>
      </c>
      <c r="T74" s="26">
        <f>S74*250/SUM(S70:S74)</f>
        <v>51.286879072661186</v>
      </c>
      <c r="U74" s="27">
        <f>(T74-$F$14)/T74</f>
        <v>-1.5961691939345717E-3</v>
      </c>
    </row>
    <row r="75" spans="2:21" ht="15" thickBot="1" x14ac:dyDescent="0.4"/>
    <row r="76" spans="2:21" ht="15" thickBot="1" x14ac:dyDescent="0.4">
      <c r="B76">
        <f>B61+5</f>
        <v>21</v>
      </c>
      <c r="C76" s="100" t="str">
        <f>"FE " &amp; B76</f>
        <v>FE 21</v>
      </c>
      <c r="D76" s="101"/>
      <c r="E76" s="102"/>
      <c r="G76" s="100" t="str">
        <f>"FE " &amp; B76+1</f>
        <v>FE 22</v>
      </c>
      <c r="H76" s="101"/>
      <c r="I76" s="102"/>
      <c r="K76" s="100" t="str">
        <f>"FE " &amp;B76+2</f>
        <v>FE 23</v>
      </c>
      <c r="L76" s="101"/>
      <c r="M76" s="102"/>
      <c r="O76" s="100" t="str">
        <f>"FE " &amp; B76+3</f>
        <v>FE 24</v>
      </c>
      <c r="P76" s="101"/>
      <c r="Q76" s="102"/>
      <c r="S76" s="100" t="str">
        <f>"FE " &amp; B76+4</f>
        <v>FE 25</v>
      </c>
      <c r="T76" s="101"/>
      <c r="U76" s="102"/>
    </row>
    <row r="77" spans="2:21" x14ac:dyDescent="0.35">
      <c r="C77" s="17" t="s">
        <v>0</v>
      </c>
      <c r="D77" s="18" t="s">
        <v>2</v>
      </c>
      <c r="E77" s="19" t="s">
        <v>6</v>
      </c>
      <c r="G77" s="17" t="s">
        <v>0</v>
      </c>
      <c r="H77" s="18" t="s">
        <v>2</v>
      </c>
      <c r="I77" s="19" t="s">
        <v>6</v>
      </c>
      <c r="K77" s="17" t="s">
        <v>0</v>
      </c>
      <c r="L77" s="18" t="s">
        <v>2</v>
      </c>
      <c r="M77" s="19" t="s">
        <v>6</v>
      </c>
      <c r="O77" s="17" t="s">
        <v>0</v>
      </c>
      <c r="P77" s="18" t="s">
        <v>2</v>
      </c>
      <c r="Q77" s="19" t="s">
        <v>6</v>
      </c>
      <c r="S77" s="17" t="s">
        <v>0</v>
      </c>
      <c r="T77" s="18" t="s">
        <v>2</v>
      </c>
      <c r="U77" s="19" t="s">
        <v>6</v>
      </c>
    </row>
    <row r="78" spans="2:21" x14ac:dyDescent="0.35">
      <c r="C78" s="7">
        <v>1.0414300000000001</v>
      </c>
      <c r="D78" s="20">
        <f>(C78-$C$10)/($C$10*C78*0.0075)</f>
        <v>-0.3127207177652091</v>
      </c>
      <c r="E78" s="21">
        <f>($H$2-$H$4)/-D78</f>
        <v>946.53146780712166</v>
      </c>
      <c r="G78" s="7">
        <v>1.0418799999999999</v>
      </c>
      <c r="H78" s="20">
        <f>(G78-$C$10)/($C$10*G78*0.0075)</f>
        <v>-0.2574234765340136</v>
      </c>
      <c r="I78" s="21">
        <f>($H$2-$H$4)/-H78</f>
        <v>1149.856275680005</v>
      </c>
      <c r="K78" s="7">
        <v>1.04274</v>
      </c>
      <c r="L78" s="20">
        <f>(K78-$C$10)/($C$10*K78*0.0075)</f>
        <v>-0.1518770697287169</v>
      </c>
      <c r="M78" s="21">
        <f>($H$2-$H$4)/-L78</f>
        <v>1948.9446335033706</v>
      </c>
      <c r="O78" s="7">
        <v>1.0432600000000001</v>
      </c>
      <c r="P78" s="20">
        <f>(O78-$C$10)/($C$10*O78*0.0075)</f>
        <v>-8.8142730089865548E-2</v>
      </c>
      <c r="Q78" s="21">
        <f>($H$2-$H$4)/-P78</f>
        <v>3358.189605634117</v>
      </c>
      <c r="S78" s="7">
        <v>1.0435099999999999</v>
      </c>
      <c r="T78" s="20">
        <f>(S78-$C$10)/($C$10*S78*0.0075)</f>
        <v>-5.7523830840913719E-2</v>
      </c>
      <c r="U78" s="21">
        <f>($H$2-$H$4)/-T78</f>
        <v>5145.6934573535136</v>
      </c>
    </row>
    <row r="79" spans="2:21" x14ac:dyDescent="0.35">
      <c r="C79" s="7">
        <v>1.06352</v>
      </c>
      <c r="D79" s="20">
        <f>(C79-$C$11)/($C$11*C79*0.0075)</f>
        <v>-0.27523823767909328</v>
      </c>
      <c r="E79" s="21">
        <f>($H$2-$H$4)/-D79</f>
        <v>1075.4319693948678</v>
      </c>
      <c r="G79" s="7">
        <v>1.06386</v>
      </c>
      <c r="H79" s="20">
        <f>(G79-$C$11)/($C$11*G79*0.0075)</f>
        <v>-0.23517117439016896</v>
      </c>
      <c r="I79" s="21">
        <f>($H$2-$H$4)/-H79</f>
        <v>1258.657659755999</v>
      </c>
      <c r="K79" s="7">
        <v>1.0646</v>
      </c>
      <c r="L79" s="20">
        <f>(K79-$C$11)/($C$11*K79*0.0075)</f>
        <v>-0.14805485583284012</v>
      </c>
      <c r="M79" s="21">
        <f>($H$2-$H$4)/-L79</f>
        <v>1999.2589796189859</v>
      </c>
      <c r="O79" s="7">
        <v>1.0650900000000001</v>
      </c>
      <c r="P79" s="20">
        <f>(O79-$C$11)/($C$11*O79*0.0075)</f>
        <v>-9.0436342610372131E-2</v>
      </c>
      <c r="Q79" s="21">
        <f>($H$2-$H$4)/-P79</f>
        <v>3273.0204634132542</v>
      </c>
      <c r="S79" s="7">
        <v>1.06528</v>
      </c>
      <c r="T79" s="20">
        <f>(S79-$C$11)/($C$11*S79*0.0075)</f>
        <v>-6.8108731619999766E-2</v>
      </c>
      <c r="U79" s="21">
        <f>($H$2-$H$4)/-T79</f>
        <v>4345.9919596136069</v>
      </c>
    </row>
    <row r="80" spans="2:21" x14ac:dyDescent="0.35">
      <c r="C80" s="7">
        <v>1.09212</v>
      </c>
      <c r="D80" s="20">
        <f>(C80-$C$12)/($C$12*C80*0.0075)</f>
        <v>-0.23653295134030666</v>
      </c>
      <c r="E80" s="21">
        <f>($H$2-$H$4)/-D80</f>
        <v>1251.4112656301168</v>
      </c>
      <c r="G80" s="7">
        <v>1.0923499999999999</v>
      </c>
      <c r="H80" s="20">
        <f>(G80-$C$12)/($C$12*G80*0.0075)</f>
        <v>-0.21082695749669519</v>
      </c>
      <c r="I80" s="21">
        <f>($H$2-$H$4)/-H80</f>
        <v>1403.9950275554297</v>
      </c>
      <c r="K80" s="7">
        <v>1.0929899999999999</v>
      </c>
      <c r="L80" s="20">
        <f>(K80-$C$12)/($C$12*K80*0.0075)</f>
        <v>-0.13935417184428123</v>
      </c>
      <c r="M80" s="21">
        <f>($H$2-$H$4)/-L80</f>
        <v>2124.0842386172681</v>
      </c>
      <c r="O80" s="7">
        <v>1.09341</v>
      </c>
      <c r="P80" s="20">
        <f>(O80-$C$12)/($C$12*O80*0.0075)</f>
        <v>-9.2495627086479126E-2</v>
      </c>
      <c r="Q80" s="21">
        <f>($H$2-$H$4)/-P80</f>
        <v>3200.1512863224734</v>
      </c>
      <c r="S80" s="7">
        <v>1.0935900000000001</v>
      </c>
      <c r="T80" s="20">
        <f>(S80-$C$12)/($C$12*S80*0.0075)</f>
        <v>-7.2424411770146496E-2</v>
      </c>
      <c r="U80" s="21">
        <f>($H$2-$H$4)/-T80</f>
        <v>4087.0197322335985</v>
      </c>
    </row>
    <row r="81" spans="2:34" x14ac:dyDescent="0.35">
      <c r="C81" s="7">
        <v>1.11497</v>
      </c>
      <c r="D81" s="20">
        <f>(C81-$C$13)/($C$13*C81*0.0075)</f>
        <v>-0.21198591803403349</v>
      </c>
      <c r="E81" s="21">
        <f>($H$2-$H$4)/-D81</f>
        <v>1396.3191647120559</v>
      </c>
      <c r="G81" s="7">
        <v>1.11513</v>
      </c>
      <c r="H81" s="20">
        <f>(G81-$C$13)/($C$13*G81*0.0075)</f>
        <v>-0.19482778473685952</v>
      </c>
      <c r="I81" s="21">
        <f>($H$2-$H$4)/-H81</f>
        <v>1519.2904872361344</v>
      </c>
      <c r="K81" s="7">
        <v>1.11571</v>
      </c>
      <c r="L81" s="20">
        <f>(K81-$C$13)/($C$13*K81*0.0075)</f>
        <v>-0.1326708048105803</v>
      </c>
      <c r="M81" s="21">
        <f>($H$2-$H$4)/-L81</f>
        <v>2231.0861867658955</v>
      </c>
      <c r="O81" s="7">
        <v>1.1161000000000001</v>
      </c>
      <c r="P81" s="20">
        <f>(O81-$C$13)/($C$13*O81*0.0075)</f>
        <v>-9.0911918294059701E-2</v>
      </c>
      <c r="Q81" s="21">
        <f>($H$2-$H$4)/-P81</f>
        <v>3255.8987375293455</v>
      </c>
      <c r="S81" s="7">
        <v>1.1162700000000001</v>
      </c>
      <c r="T81" s="20">
        <f>(S81-$C$13)/($C$13*S81*0.0075)</f>
        <v>-7.271845844320822E-2</v>
      </c>
      <c r="U81" s="21">
        <f>($H$2-$H$4)/-T81</f>
        <v>4070.4933291616812</v>
      </c>
    </row>
    <row r="82" spans="2:34" x14ac:dyDescent="0.35">
      <c r="C82" s="7">
        <v>1.1263799999999999</v>
      </c>
      <c r="D82" s="20">
        <f>(C82-$C$14)/($C$14*C82*0.0075)</f>
        <v>-0.20038556540199692</v>
      </c>
      <c r="E82" s="21">
        <f>($H$2-$H$4)/-D82</f>
        <v>1477.1523058868502</v>
      </c>
      <c r="G82" s="7">
        <v>1.1265000000000001</v>
      </c>
      <c r="H82" s="20">
        <f>(G82-$C$14)/($C$14*G82*0.0075)</f>
        <v>-0.1877758914823987</v>
      </c>
      <c r="I82" s="21">
        <f>($H$2-$H$4)/-H82</f>
        <v>1576.3471959218246</v>
      </c>
      <c r="K82" s="7">
        <v>1.1270500000000001</v>
      </c>
      <c r="L82" s="20">
        <f>(K82-$C$14)/($C$14*K82*0.0075)</f>
        <v>-0.13001590981751193</v>
      </c>
      <c r="M82" s="21">
        <f>($H$2-$H$4)/-L82</f>
        <v>2276.6444538630731</v>
      </c>
      <c r="O82" s="7">
        <v>1.1274299999999999</v>
      </c>
      <c r="P82" s="20">
        <f>(O82-$C$14)/($C$14*O82*0.0075)</f>
        <v>-9.0141931991395086E-2</v>
      </c>
      <c r="Q82" s="21">
        <f>($H$2-$H$4)/-P82</f>
        <v>3283.7104049229392</v>
      </c>
      <c r="S82" s="7">
        <v>1.1275900000000001</v>
      </c>
      <c r="T82" s="20">
        <f>(S82-$C$14)/($C$14*S82*0.0075)</f>
        <v>-7.3360928926548108E-2</v>
      </c>
      <c r="U82" s="21">
        <f>($H$2-$H$4)/-T82</f>
        <v>4034.8453097747306</v>
      </c>
    </row>
    <row r="83" spans="2:34" x14ac:dyDescent="0.35">
      <c r="C83" s="7"/>
      <c r="D83" s="8"/>
      <c r="E83" s="21">
        <f>AVERAGE(E78:E82)</f>
        <v>1229.3692346862026</v>
      </c>
      <c r="G83" s="7"/>
      <c r="H83" s="8"/>
      <c r="I83" s="21">
        <f>AVERAGE(I78:I82)</f>
        <v>1381.6293292298785</v>
      </c>
      <c r="K83" s="7"/>
      <c r="L83" s="8"/>
      <c r="M83" s="21">
        <f>AVERAGE(M78:M82)</f>
        <v>2116.0036984737189</v>
      </c>
      <c r="O83" s="7"/>
      <c r="P83" s="8"/>
      <c r="Q83" s="21">
        <f>AVERAGE(Q78:Q82)</f>
        <v>3274.1940995644263</v>
      </c>
      <c r="S83" s="7"/>
      <c r="T83" s="8"/>
      <c r="U83" s="21">
        <f>AVERAGE(U78:U82)</f>
        <v>4336.8087576274256</v>
      </c>
    </row>
    <row r="84" spans="2:34" x14ac:dyDescent="0.35">
      <c r="C84" s="7" t="s">
        <v>1</v>
      </c>
      <c r="D84" s="8"/>
      <c r="E84" s="9"/>
      <c r="G84" s="7" t="s">
        <v>1</v>
      </c>
      <c r="H84" s="8"/>
      <c r="I84" s="9"/>
      <c r="K84" s="7" t="s">
        <v>1</v>
      </c>
      <c r="L84" s="8"/>
      <c r="M84" s="9"/>
      <c r="O84" s="7" t="s">
        <v>1</v>
      </c>
      <c r="P84" s="8"/>
      <c r="Q84" s="9"/>
      <c r="S84" s="7" t="s">
        <v>1</v>
      </c>
      <c r="T84" s="8"/>
      <c r="U84" s="9"/>
    </row>
    <row r="85" spans="2:34" x14ac:dyDescent="0.35">
      <c r="C85" s="22">
        <v>8.9879999999999993E-6</v>
      </c>
      <c r="D85" s="23">
        <f>C85*250/SUM(C85:C89)</f>
        <v>36.789023871115617</v>
      </c>
      <c r="E85" s="24">
        <f>(D85-$F$10)/D85</f>
        <v>7.7881619937693498E-3</v>
      </c>
      <c r="G85" s="22">
        <v>8.9900000000000003E-6</v>
      </c>
      <c r="H85" s="23">
        <f>G85*250/SUM(G85:G89)</f>
        <v>36.789981993779669</v>
      </c>
      <c r="I85" s="24">
        <f>(H85-$F$10)/H85</f>
        <v>7.8140021980318917E-3</v>
      </c>
      <c r="K85" s="22">
        <v>8.9789999999999999E-6</v>
      </c>
      <c r="L85" s="23">
        <f>K85*250/SUM(K85:K89)</f>
        <v>36.745567941855327</v>
      </c>
      <c r="M85" s="24">
        <f>(L85-$F$10)/L85</f>
        <v>6.6147555162358335E-3</v>
      </c>
      <c r="O85" s="22">
        <v>8.9600000000000006E-6</v>
      </c>
      <c r="P85" s="23">
        <f>O85*250/SUM(O85:O89)</f>
        <v>36.673215455140799</v>
      </c>
      <c r="Q85" s="24">
        <f>(P85-$F$10)/P85</f>
        <v>4.6549084776842916E-3</v>
      </c>
      <c r="S85" s="22">
        <v>8.9479999999999997E-6</v>
      </c>
      <c r="T85" s="23">
        <f>S85*250/SUM(S85:S89)</f>
        <v>36.619303300157149</v>
      </c>
      <c r="U85" s="24">
        <f>(T85-$F$10)/T85</f>
        <v>3.1895283639087374E-3</v>
      </c>
    </row>
    <row r="86" spans="2:34" x14ac:dyDescent="0.35">
      <c r="C86" s="22">
        <v>1.131E-5</v>
      </c>
      <c r="D86" s="23">
        <f>C86*250/SUM(C85:C89)</f>
        <v>46.293264350502639</v>
      </c>
      <c r="E86" s="24">
        <f>(D86-$F$11)/D86</f>
        <v>1.2378426171529731E-2</v>
      </c>
      <c r="G86" s="22">
        <v>1.133E-5</v>
      </c>
      <c r="H86" s="23">
        <f>G86*250/SUM(G85:G89)</f>
        <v>46.366017351448683</v>
      </c>
      <c r="I86" s="24">
        <f>(H86-$F$11)/H86</f>
        <v>1.3928104953523091E-2</v>
      </c>
      <c r="K86" s="22">
        <v>1.129E-5</v>
      </c>
      <c r="L86" s="23">
        <f>K86*250/SUM(K85:K89)</f>
        <v>46.203080751035372</v>
      </c>
      <c r="M86" s="24">
        <f>(L86-$F$11)/L86</f>
        <v>1.0450691765261113E-2</v>
      </c>
      <c r="O86" s="22">
        <v>1.1250000000000001E-5</v>
      </c>
      <c r="P86" s="23">
        <f>O86*250/SUM(O85:O89)</f>
        <v>46.046168958742633</v>
      </c>
      <c r="Q86" s="24">
        <f>(P86-$F$11)/P86</f>
        <v>7.0785989499765976E-3</v>
      </c>
      <c r="S86" s="22">
        <v>1.1229999999999999E-5</v>
      </c>
      <c r="T86" s="23">
        <f>S86*250/SUM(S85:S89)</f>
        <v>45.958289680460972</v>
      </c>
      <c r="U86" s="24">
        <f>(T86-$F$11)/T86</f>
        <v>5.1799813834532363E-3</v>
      </c>
    </row>
    <row r="87" spans="2:34" x14ac:dyDescent="0.35">
      <c r="C87" s="22">
        <v>1.6509999999999999E-5</v>
      </c>
      <c r="D87" s="23">
        <f>C87*250/SUM(C85:C89)</f>
        <v>67.577523821998099</v>
      </c>
      <c r="E87" s="24">
        <f>(D87-$F$12)/D87</f>
        <v>-1.3325257419745731E-2</v>
      </c>
      <c r="G87" s="22">
        <v>1.679E-5</v>
      </c>
      <c r="H87" s="23">
        <f>G87*250/SUM(G85:G89)</f>
        <v>68.710099852676379</v>
      </c>
      <c r="I87" s="24">
        <f>(H87-$F$12)/H87</f>
        <v>3.3777876972786182E-3</v>
      </c>
      <c r="K87" s="22">
        <v>1.6779999999999999E-5</v>
      </c>
      <c r="L87" s="23">
        <f>K87*250/SUM(K85:K89)</f>
        <v>68.670300708801918</v>
      </c>
      <c r="M87" s="24">
        <f>(L87-$F$12)/L87</f>
        <v>2.800176846495848E-3</v>
      </c>
      <c r="O87" s="22">
        <v>1.677E-5</v>
      </c>
      <c r="P87" s="23">
        <f>O87*250/SUM(O85:O89)</f>
        <v>68.639489194499006</v>
      </c>
      <c r="Q87" s="24">
        <f>(P87-$F$12)/P87</f>
        <v>2.3525447767569429E-3</v>
      </c>
      <c r="S87" s="22">
        <v>1.677E-5</v>
      </c>
      <c r="T87" s="23">
        <f>S87*250/SUM(S85:S89)</f>
        <v>68.630500261917234</v>
      </c>
      <c r="U87" s="24">
        <f>(T87-$F$12)/T87</f>
        <v>2.2218771336368391E-3</v>
      </c>
      <c r="Y87" s="3"/>
      <c r="Z87" s="4"/>
      <c r="AC87" s="3"/>
      <c r="AD87" s="4"/>
      <c r="AG87" s="3"/>
      <c r="AH87" s="4"/>
    </row>
    <row r="88" spans="2:34" x14ac:dyDescent="0.35">
      <c r="C88" s="22">
        <v>1.168E-5</v>
      </c>
      <c r="D88" s="23">
        <f>C88*250/SUM(C85:C89)</f>
        <v>47.807721274435963</v>
      </c>
      <c r="E88" s="24">
        <f>(D88-$F$13)/D88</f>
        <v>-2.5684931506849552E-3</v>
      </c>
      <c r="G88" s="22">
        <v>1.137E-5</v>
      </c>
      <c r="H88" s="23">
        <f>G88*250/SUM(G85:G89)</f>
        <v>46.529710263545589</v>
      </c>
      <c r="I88" s="24">
        <f>(H88-$F$13)/H88</f>
        <v>-3.0105599360052328E-2</v>
      </c>
      <c r="K88" s="22">
        <v>1.145E-5</v>
      </c>
      <c r="L88" s="23">
        <f>K88*250/SUM(K85:K89)</f>
        <v>46.857863117746241</v>
      </c>
      <c r="M88" s="24">
        <f>(L88-$F$13)/L88</f>
        <v>-2.2891610712967525E-2</v>
      </c>
      <c r="O88" s="22">
        <v>1.151E-5</v>
      </c>
      <c r="P88" s="23">
        <f>O88*250/SUM(O85:O89)</f>
        <v>47.110347085789122</v>
      </c>
      <c r="Q88" s="24">
        <f>(P88-$F$13)/P88</f>
        <v>-1.7409508611697086E-2</v>
      </c>
      <c r="S88" s="22">
        <v>1.155E-5</v>
      </c>
      <c r="T88" s="23">
        <f>S88*250/SUM(S85:S89)</f>
        <v>47.267875851231011</v>
      </c>
      <c r="U88" s="24">
        <f>(T88-$F$13)/T88</f>
        <v>-1.4018806978628775E-2</v>
      </c>
      <c r="Y88" s="3"/>
      <c r="Z88" s="4"/>
      <c r="AC88" s="3"/>
      <c r="AD88" s="4"/>
      <c r="AG88" s="3"/>
      <c r="AH88" s="4"/>
    </row>
    <row r="89" spans="2:34" ht="15" thickBot="1" x14ac:dyDescent="0.4">
      <c r="C89" s="25">
        <v>1.259E-5</v>
      </c>
      <c r="D89" s="26">
        <f>C89*250/SUM(C85:C89)</f>
        <v>51.532466681947675</v>
      </c>
      <c r="E89" s="27">
        <f>(D89-$F$14)/D89</f>
        <v>3.1771247021445881E-3</v>
      </c>
      <c r="G89" s="25">
        <v>1.261E-5</v>
      </c>
      <c r="H89" s="26">
        <f>G89*250/SUM(G85:G89)</f>
        <v>51.60419053854968</v>
      </c>
      <c r="I89" s="27">
        <f>(H89-$F$14)/H89</f>
        <v>4.562593211955881E-3</v>
      </c>
      <c r="K89" s="25">
        <v>1.259E-5</v>
      </c>
      <c r="L89" s="26">
        <f>K89*250/SUM(K85:K89)</f>
        <v>51.523187480561155</v>
      </c>
      <c r="M89" s="27">
        <f>(L89-$F$14)/L89</f>
        <v>2.9975993144719455E-3</v>
      </c>
      <c r="O89" s="25">
        <v>1.259E-5</v>
      </c>
      <c r="P89" s="26">
        <f>O89*250/SUM(O85:O89)</f>
        <v>51.530779305828418</v>
      </c>
      <c r="Q89" s="27">
        <f>(P89-$F$14)/P89</f>
        <v>3.1444837225676208E-3</v>
      </c>
      <c r="S89" s="25">
        <v>1.259E-5</v>
      </c>
      <c r="T89" s="26">
        <f>S89*250/SUM(S85:S89)</f>
        <v>51.524030906233634</v>
      </c>
      <c r="U89" s="27">
        <f>(T89-$F$14)/T89</f>
        <v>3.0139198042603119E-3</v>
      </c>
      <c r="Y89" s="3"/>
      <c r="Z89" s="4"/>
      <c r="AC89" s="3"/>
      <c r="AD89" s="4"/>
      <c r="AG89" s="3"/>
      <c r="AH89" s="4"/>
    </row>
    <row r="90" spans="2:34" ht="15" thickBot="1" x14ac:dyDescent="0.4">
      <c r="Y90" s="3"/>
      <c r="Z90" s="4"/>
      <c r="AC90" s="3"/>
      <c r="AD90" s="4"/>
      <c r="AG90" s="3"/>
      <c r="AH90" s="4"/>
    </row>
    <row r="91" spans="2:34" ht="15" thickBot="1" x14ac:dyDescent="0.4">
      <c r="B91">
        <f>B76+5</f>
        <v>26</v>
      </c>
      <c r="C91" s="100" t="str">
        <f>"FE " &amp; B91</f>
        <v>FE 26</v>
      </c>
      <c r="D91" s="101"/>
      <c r="E91" s="102"/>
      <c r="G91" s="100" t="str">
        <f>"FE " &amp; B91+1</f>
        <v>FE 27</v>
      </c>
      <c r="H91" s="101"/>
      <c r="I91" s="102"/>
      <c r="K91" s="100" t="str">
        <f>"FE " &amp;B91+2</f>
        <v>FE 28</v>
      </c>
      <c r="L91" s="101"/>
      <c r="M91" s="102"/>
      <c r="O91" s="100" t="str">
        <f>"FE " &amp; B91+3</f>
        <v>FE 29</v>
      </c>
      <c r="P91" s="101"/>
      <c r="Q91" s="102"/>
      <c r="S91" s="100" t="str">
        <f>"FE " &amp; B91+4</f>
        <v>FE 30</v>
      </c>
      <c r="T91" s="101"/>
      <c r="U91" s="102"/>
      <c r="Y91" s="3"/>
      <c r="Z91" s="4"/>
      <c r="AC91" s="3"/>
      <c r="AD91" s="4"/>
      <c r="AG91" s="3"/>
      <c r="AH91" s="4"/>
    </row>
    <row r="92" spans="2:34" x14ac:dyDescent="0.35">
      <c r="C92" s="17" t="s">
        <v>0</v>
      </c>
      <c r="D92" s="18" t="s">
        <v>2</v>
      </c>
      <c r="E92" s="19" t="s">
        <v>6</v>
      </c>
      <c r="G92" s="17" t="s">
        <v>0</v>
      </c>
      <c r="H92" s="18" t="s">
        <v>2</v>
      </c>
      <c r="I92" s="19" t="s">
        <v>6</v>
      </c>
      <c r="K92" s="17" t="s">
        <v>0</v>
      </c>
      <c r="L92" s="18" t="s">
        <v>2</v>
      </c>
      <c r="M92" s="19" t="s">
        <v>6</v>
      </c>
      <c r="O92" s="17" t="s">
        <v>0</v>
      </c>
      <c r="P92" s="18" t="s">
        <v>2</v>
      </c>
      <c r="Q92" s="19" t="s">
        <v>6</v>
      </c>
      <c r="S92" s="17" t="s">
        <v>0</v>
      </c>
      <c r="T92" s="18" t="s">
        <v>2</v>
      </c>
      <c r="U92" s="19" t="s">
        <v>6</v>
      </c>
    </row>
    <row r="93" spans="2:34" x14ac:dyDescent="0.35">
      <c r="C93" s="7">
        <v>1.0435300000000001</v>
      </c>
      <c r="D93" s="20">
        <f>(C93-$C$10)/($C$10*C93*0.0075)</f>
        <v>-5.5074952680769701E-2</v>
      </c>
      <c r="E93" s="21">
        <f>($H$2-$H$4)/-D93</f>
        <v>5374.4939503752512</v>
      </c>
      <c r="G93" s="7">
        <v>1.0433600000000001</v>
      </c>
      <c r="H93" s="20">
        <f>(G93-$C$10)/($C$10*G93*0.0075)</f>
        <v>-7.5893409604016776E-2</v>
      </c>
      <c r="I93" s="21">
        <f>($H$2-$H$4)/-H93</f>
        <v>3900.20690260744</v>
      </c>
      <c r="K93" s="7">
        <v>1.0428999999999999</v>
      </c>
      <c r="L93" s="20">
        <f>(K93-$C$10)/($C$10*K93*0.0075)</f>
        <v>-0.13225973428934518</v>
      </c>
      <c r="M93" s="21">
        <f>($H$2-$H$4)/-L93</f>
        <v>2238.020525222284</v>
      </c>
      <c r="O93" s="7">
        <v>1.0421400000000001</v>
      </c>
      <c r="P93" s="20">
        <f>(O93-$C$10)/($C$10*O93*0.0075)</f>
        <v>-0.22549572627819617</v>
      </c>
      <c r="Q93" s="21">
        <f>($H$2-$H$4)/-P93</f>
        <v>1312.6634587957647</v>
      </c>
      <c r="S93" s="7">
        <v>1.04169</v>
      </c>
      <c r="T93" s="20">
        <f>(S93-$C$10)/($C$10*S93*0.0075)</f>
        <v>-0.28076537314801076</v>
      </c>
      <c r="U93" s="21">
        <f>($H$2-$H$4)/-T93</f>
        <v>1054.2610603336689</v>
      </c>
    </row>
    <row r="94" spans="2:34" x14ac:dyDescent="0.35">
      <c r="C94" s="7">
        <v>1.06531</v>
      </c>
      <c r="D94" s="20">
        <f>(C94-$C$11)/($C$11*C94*0.0075)</f>
        <v>-6.4584047400621111E-2</v>
      </c>
      <c r="E94" s="21">
        <f>($H$2-$H$4)/-D94</f>
        <v>4583.1751324577617</v>
      </c>
      <c r="G94" s="7">
        <v>1.0651900000000001</v>
      </c>
      <c r="H94" s="20">
        <f>(G94-$C$11)/($C$11*G94*0.0075)</f>
        <v>-7.8683975508168871E-2</v>
      </c>
      <c r="I94" s="21">
        <f>($H$2-$H$4)/-H94</f>
        <v>3761.8841458928273</v>
      </c>
      <c r="K94" s="7">
        <v>1.0647599999999999</v>
      </c>
      <c r="L94" s="20">
        <f>(K94-$C$11)/($C$11*K94*0.0075)</f>
        <v>-0.12923481636491921</v>
      </c>
      <c r="M94" s="21">
        <f>($H$2-$H$4)/-L94</f>
        <v>2290.4044616288802</v>
      </c>
      <c r="O94" s="7">
        <v>1.0641099999999999</v>
      </c>
      <c r="P94" s="20">
        <f>(O94-$C$11)/($C$11*O94*0.0075)</f>
        <v>-0.20572643325257908</v>
      </c>
      <c r="Q94" s="21">
        <f>($H$2-$H$4)/-P94</f>
        <v>1438.8039267495988</v>
      </c>
      <c r="S94" s="7">
        <v>1.0637700000000001</v>
      </c>
      <c r="T94" s="20">
        <f>(S94-$C$11)/($C$11*S94*0.0075)</f>
        <v>-0.24577466918423926</v>
      </c>
      <c r="U94" s="21">
        <f>($H$2-$H$4)/-T94</f>
        <v>1204.3551964995647</v>
      </c>
      <c r="X94" s="1"/>
      <c r="AB94" s="1"/>
      <c r="AF94" s="1"/>
    </row>
    <row r="95" spans="2:34" x14ac:dyDescent="0.35">
      <c r="C95" s="7">
        <v>1.09362</v>
      </c>
      <c r="D95" s="20">
        <f>(C95-$C$12)/($C$12*C95*0.0075)</f>
        <v>-6.9079851572667134E-2</v>
      </c>
      <c r="E95" s="21">
        <f>($H$2-$H$4)/-D95</f>
        <v>4284.8962940898746</v>
      </c>
      <c r="G95" s="7">
        <v>1.09352</v>
      </c>
      <c r="H95" s="20">
        <f>(G95-$C$12)/($C$12*G95*0.0075)</f>
        <v>-8.0229099220520392E-2</v>
      </c>
      <c r="I95" s="21">
        <f>($H$2-$H$4)/-H95</f>
        <v>3689.4344181330575</v>
      </c>
      <c r="K95" s="7">
        <v>1.0931500000000001</v>
      </c>
      <c r="L95" s="20">
        <f>(K95-$C$12)/($C$12*K95*0.0075)</f>
        <v>-0.12149905191392044</v>
      </c>
      <c r="M95" s="21">
        <f>($H$2-$H$4)/-L95</f>
        <v>2436.2330021283615</v>
      </c>
      <c r="O95" s="7">
        <v>1.0926</v>
      </c>
      <c r="P95" s="20">
        <f>(O95-$C$12)/($C$12*O95*0.0075)</f>
        <v>-0.18289793498507542</v>
      </c>
      <c r="Q95" s="21">
        <f>($H$2-$H$4)/-P95</f>
        <v>1618.3889666340617</v>
      </c>
      <c r="S95" s="7">
        <v>1.0923700000000001</v>
      </c>
      <c r="T95" s="20">
        <f>(S95-$C$12)/($C$12*S95*0.0075)</f>
        <v>-0.20859216525623564</v>
      </c>
      <c r="U95" s="21">
        <f>($H$2-$H$4)/-T95</f>
        <v>1419.0369980406126</v>
      </c>
      <c r="X95" s="1"/>
      <c r="AB95" s="1"/>
      <c r="AF95" s="1"/>
    </row>
    <row r="96" spans="2:34" x14ac:dyDescent="0.35">
      <c r="C96" s="7">
        <v>1.1163000000000001</v>
      </c>
      <c r="D96" s="20">
        <f>(C96-$C$13)/($C$13*C96*0.0075)</f>
        <v>-6.9508423104902933E-2</v>
      </c>
      <c r="E96" s="21">
        <f>($H$2-$H$4)/-D96</f>
        <v>4258.4766964612809</v>
      </c>
      <c r="G96" s="7">
        <v>1.1162000000000001</v>
      </c>
      <c r="H96" s="20">
        <f>(G96-$C$13)/($C$13*G96*0.0075)</f>
        <v>-8.0209211933346708E-2</v>
      </c>
      <c r="I96" s="21">
        <f>($H$2-$H$4)/-H96</f>
        <v>3690.3491863998606</v>
      </c>
      <c r="K96" s="7">
        <v>1.11588</v>
      </c>
      <c r="L96" s="20">
        <f>(K96-$C$13)/($C$13*K96*0.0075)</f>
        <v>-0.11446462454171821</v>
      </c>
      <c r="M96" s="21">
        <f>($H$2-$H$4)/-L96</f>
        <v>2585.9517836632463</v>
      </c>
      <c r="O96" s="7">
        <v>1.11538</v>
      </c>
      <c r="P96" s="20">
        <f>(O96-$C$13)/($C$13*O96*0.0075)</f>
        <v>-0.16802805633380977</v>
      </c>
      <c r="Q96" s="21">
        <f>($H$2-$H$4)/-P96</f>
        <v>1761.6105694394107</v>
      </c>
      <c r="S96" s="7">
        <v>1.1152200000000001</v>
      </c>
      <c r="T96" s="20">
        <f>(S96-$C$13)/($C$13*S96*0.0075)</f>
        <v>-0.18517849833252359</v>
      </c>
      <c r="U96" s="21">
        <f>($H$2-$H$4)/-T96</f>
        <v>1598.4577187167547</v>
      </c>
      <c r="X96" s="1"/>
      <c r="AB96" s="1"/>
      <c r="AF96" s="1"/>
    </row>
    <row r="97" spans="2:33" x14ac:dyDescent="0.35">
      <c r="C97" s="7">
        <v>1.1276200000000001</v>
      </c>
      <c r="D97" s="20">
        <f>(C97-$C$14)/($C$14*C97*0.0075)</f>
        <v>-7.0215021015633067E-2</v>
      </c>
      <c r="E97" s="21">
        <f>($H$2-$H$4)/-D97</f>
        <v>4215.6221805316682</v>
      </c>
      <c r="G97" s="7">
        <v>1.12754</v>
      </c>
      <c r="H97" s="20">
        <f>(G97-$C$14)/($C$14*G97*0.0075)</f>
        <v>-7.8604480786521339E-2</v>
      </c>
      <c r="I97" s="21">
        <f>($H$2-$H$4)/-H97</f>
        <v>3765.6886355358565</v>
      </c>
      <c r="K97" s="7">
        <v>1.1272200000000001</v>
      </c>
      <c r="L97" s="20">
        <f>(K97-$C$14)/($C$14*K97*0.0075)</f>
        <v>-0.1121742280473431</v>
      </c>
      <c r="M97" s="21">
        <f>($H$2-$H$4)/-L97</f>
        <v>2638.7522798469654</v>
      </c>
      <c r="O97" s="7">
        <v>1.12676</v>
      </c>
      <c r="P97" s="20">
        <f>(O97-$C$14)/($C$14*O97*0.0075)</f>
        <v>-0.1604641453217249</v>
      </c>
      <c r="Q97" s="21">
        <f>($H$2-$H$4)/-P97</f>
        <v>1844.6488429332953</v>
      </c>
      <c r="S97" s="7">
        <v>1.12663</v>
      </c>
      <c r="T97" s="20">
        <f>(S97-$C$14)/($C$14*S97*0.0075)</f>
        <v>-0.17411844267311755</v>
      </c>
      <c r="U97" s="21">
        <f>($H$2-$H$4)/-T97</f>
        <v>1699.9922320445837</v>
      </c>
      <c r="X97" s="1"/>
      <c r="AB97" s="1"/>
      <c r="AF97" s="1"/>
    </row>
    <row r="98" spans="2:33" x14ac:dyDescent="0.35">
      <c r="C98" s="7"/>
      <c r="D98" s="8"/>
      <c r="E98" s="21">
        <f>AVERAGE(E93:E97)</f>
        <v>4543.3328507831666</v>
      </c>
      <c r="G98" s="7"/>
      <c r="H98" s="8"/>
      <c r="I98" s="21">
        <f>AVERAGE(I93:I97)</f>
        <v>3761.5126577138085</v>
      </c>
      <c r="K98" s="7"/>
      <c r="L98" s="8"/>
      <c r="M98" s="21">
        <f>AVERAGE(M93:M97)</f>
        <v>2437.8724104979474</v>
      </c>
      <c r="O98" s="7"/>
      <c r="P98" s="8"/>
      <c r="Q98" s="21">
        <f>AVERAGE(Q93:Q97)</f>
        <v>1595.2231529104261</v>
      </c>
      <c r="S98" s="7"/>
      <c r="T98" s="8"/>
      <c r="U98" s="21">
        <f>AVERAGE(U93:U97)</f>
        <v>1395.220641127037</v>
      </c>
      <c r="X98" s="1"/>
      <c r="AB98" s="1"/>
      <c r="AF98" s="1"/>
    </row>
    <row r="99" spans="2:33" x14ac:dyDescent="0.35">
      <c r="C99" s="7" t="s">
        <v>1</v>
      </c>
      <c r="D99" s="8"/>
      <c r="E99" s="9"/>
      <c r="G99" s="7" t="s">
        <v>1</v>
      </c>
      <c r="H99" s="8"/>
      <c r="I99" s="9"/>
      <c r="K99" s="7" t="s">
        <v>1</v>
      </c>
      <c r="L99" s="8"/>
      <c r="M99" s="9"/>
      <c r="O99" s="7" t="s">
        <v>1</v>
      </c>
      <c r="P99" s="8"/>
      <c r="Q99" s="9"/>
      <c r="S99" s="7" t="s">
        <v>1</v>
      </c>
      <c r="T99" s="8"/>
      <c r="U99" s="9"/>
    </row>
    <row r="100" spans="2:33" x14ac:dyDescent="0.35">
      <c r="C100" s="22">
        <v>8.9439999999999994E-6</v>
      </c>
      <c r="D100" s="23">
        <f>C100*250/SUM(C100:C104)</f>
        <v>36.605330364743629</v>
      </c>
      <c r="E100" s="24">
        <f>(D100-$F$10)/D100</f>
        <v>2.8090272674589577E-3</v>
      </c>
      <c r="G100" s="22">
        <v>8.9420000000000001E-6</v>
      </c>
      <c r="H100" s="23">
        <f>G100*250/SUM(G100:G104)</f>
        <v>36.598343210765861</v>
      </c>
      <c r="I100" s="24">
        <f>(H100-$F$10)/H100</f>
        <v>2.618649062861082E-3</v>
      </c>
      <c r="K100" s="22">
        <v>8.9339999999999995E-6</v>
      </c>
      <c r="L100" s="23">
        <f>K100*250/SUM(K100:K104)</f>
        <v>36.570390018665883</v>
      </c>
      <c r="M100" s="24">
        <f>(L100-$F$10)/L100</f>
        <v>1.8562838683566783E-3</v>
      </c>
      <c r="O100" s="22">
        <v>8.9360000000000005E-6</v>
      </c>
      <c r="P100" s="23">
        <f>O100*250/SUM(O100:O104)</f>
        <v>36.577379003209124</v>
      </c>
      <c r="Q100" s="24">
        <f>(P100-$F$10)/P100</f>
        <v>2.0470031378638106E-3</v>
      </c>
      <c r="S100" s="22">
        <v>8.9139999999999997E-6</v>
      </c>
      <c r="T100" s="23">
        <f>S100*250/SUM(S100:S104)</f>
        <v>36.482548621570295</v>
      </c>
      <c r="U100" s="24">
        <f>(T100-$F$10)/T100</f>
        <v>-5.470114561192367E-4</v>
      </c>
    </row>
    <row r="101" spans="2:33" x14ac:dyDescent="0.35">
      <c r="C101" s="22">
        <v>1.1229999999999999E-5</v>
      </c>
      <c r="D101" s="23">
        <f>C101*250/SUM(C100:C104)</f>
        <v>45.961299194551756</v>
      </c>
      <c r="E101" s="24">
        <f>(D101-$F$11)/D101</f>
        <v>5.2451215103923822E-3</v>
      </c>
      <c r="G101" s="22">
        <v>1.1240000000000001E-5</v>
      </c>
      <c r="H101" s="23">
        <f>G101*250/SUM(G100:G104)</f>
        <v>46.003732687207361</v>
      </c>
      <c r="I101" s="24">
        <f>(H101-$F$11)/H101</f>
        <v>6.1626758340278037E-3</v>
      </c>
      <c r="K101" s="22">
        <v>1.1270000000000001E-5</v>
      </c>
      <c r="L101" s="23">
        <f>K101*250/SUM(K100:K104)</f>
        <v>46.132560500376599</v>
      </c>
      <c r="M101" s="24">
        <f>(L101-$F$11)/L101</f>
        <v>8.9380233917950355E-3</v>
      </c>
      <c r="O101" s="22">
        <v>1.131E-5</v>
      </c>
      <c r="P101" s="23">
        <f>O101*250/SUM(O100:O104)</f>
        <v>46.29478027375729</v>
      </c>
      <c r="Q101" s="24">
        <f>(P101-$F$11)/P101</f>
        <v>1.2410765854355922E-2</v>
      </c>
      <c r="S101" s="22">
        <v>1.13E-5</v>
      </c>
      <c r="T101" s="23">
        <f>S101*250/SUM(S100:S104)</f>
        <v>46.247789928622886</v>
      </c>
      <c r="U101" s="24">
        <f>(T101-$F$11)/T101</f>
        <v>1.1407319872717699E-2</v>
      </c>
      <c r="X101" s="2"/>
      <c r="Y101" s="5"/>
      <c r="AB101" s="2"/>
      <c r="AC101" s="5"/>
      <c r="AF101" s="2"/>
      <c r="AG101" s="5"/>
    </row>
    <row r="102" spans="2:33" x14ac:dyDescent="0.35">
      <c r="C102" s="22">
        <v>1.677E-5</v>
      </c>
      <c r="D102" s="23">
        <f>C102*250/SUM(C100:C104)</f>
        <v>68.634994433894306</v>
      </c>
      <c r="E102" s="24">
        <f>(D102-$F$12)/D102</f>
        <v>2.2872109551969233E-3</v>
      </c>
      <c r="G102" s="22">
        <v>1.677E-5</v>
      </c>
      <c r="H102" s="23">
        <f>G102*250/SUM(G100:G104)</f>
        <v>68.637241740610989</v>
      </c>
      <c r="I102" s="24">
        <f>(H102-$F$12)/H102</f>
        <v>2.3198778659771404E-3</v>
      </c>
      <c r="K102" s="22">
        <v>1.677E-5</v>
      </c>
      <c r="L102" s="23">
        <f>K102*250/SUM(K100:K104)</f>
        <v>68.646232439335904</v>
      </c>
      <c r="M102" s="24">
        <f>(L102-$F$12)/L102</f>
        <v>2.4505455090975455E-3</v>
      </c>
      <c r="O102" s="22">
        <v>1.6779999999999999E-5</v>
      </c>
      <c r="P102" s="23">
        <f>O102*250/SUM(O100:O104)</f>
        <v>68.684917152400288</v>
      </c>
      <c r="Q102" s="24">
        <f>(P102-$F$12)/P102</f>
        <v>3.0123852260894022E-3</v>
      </c>
      <c r="S102" s="22">
        <v>1.6529999999999999E-5</v>
      </c>
      <c r="T102" s="23">
        <f>S102*250/SUM(S100:S104)</f>
        <v>67.652740488507632</v>
      </c>
      <c r="U102" s="24">
        <f>(T102-$F$12)/T102</f>
        <v>-1.2198637161605925E-2</v>
      </c>
      <c r="X102" s="2"/>
      <c r="Y102" s="5"/>
      <c r="AB102" s="2"/>
      <c r="AC102" s="5"/>
      <c r="AF102" s="2"/>
      <c r="AG102" s="5"/>
    </row>
    <row r="103" spans="2:33" x14ac:dyDescent="0.35">
      <c r="C103" s="22">
        <v>1.155E-5</v>
      </c>
      <c r="D103" s="23">
        <f>C103*250/SUM(C100:C104)</f>
        <v>47.270971121734007</v>
      </c>
      <c r="E103" s="24">
        <f>(D103-$F$13)/D103</f>
        <v>-1.3952409728302747E-2</v>
      </c>
      <c r="G103" s="22">
        <v>1.152E-5</v>
      </c>
      <c r="H103" s="23">
        <f>G103*250/SUM(G100:G104)</f>
        <v>47.149733145607541</v>
      </c>
      <c r="I103" s="24">
        <f>(H103-$F$13)/H103</f>
        <v>-1.6559625715387594E-2</v>
      </c>
      <c r="K103" s="22">
        <v>1.147E-5</v>
      </c>
      <c r="L103" s="23">
        <f>K103*250/SUM(K100:K104)</f>
        <v>46.951239479975122</v>
      </c>
      <c r="M103" s="24">
        <f>(L103-$F$13)/L103</f>
        <v>-2.0857289604074236E-2</v>
      </c>
      <c r="O103" s="22">
        <v>1.1399999999999999E-5</v>
      </c>
      <c r="P103" s="23">
        <f>O103*250/SUM(O100:O104)</f>
        <v>46.663173750736782</v>
      </c>
      <c r="Q103" s="24">
        <f>(P103-$F$13)/P103</f>
        <v>-2.7159347006962098E-2</v>
      </c>
      <c r="S103" s="22">
        <v>1.168E-5</v>
      </c>
      <c r="T103" s="23">
        <f>S103*250/SUM(S100:S104)</f>
        <v>47.803025342151791</v>
      </c>
      <c r="U103" s="24">
        <f>(T103-$F$13)/T103</f>
        <v>-2.6669805104363909E-3</v>
      </c>
      <c r="X103" s="2"/>
      <c r="Y103" s="5"/>
      <c r="AB103" s="2"/>
      <c r="AC103" s="5"/>
      <c r="AF103" s="2"/>
      <c r="AG103" s="5"/>
    </row>
    <row r="104" spans="2:33" ht="15" thickBot="1" x14ac:dyDescent="0.4">
      <c r="C104" s="25">
        <v>1.259E-5</v>
      </c>
      <c r="D104" s="26">
        <f>C104*250/SUM(C100:C104)</f>
        <v>51.527404885076294</v>
      </c>
      <c r="E104" s="27">
        <f>(D104-$F$14)/D104</f>
        <v>3.0792017634140769E-3</v>
      </c>
      <c r="G104" s="25">
        <v>1.261E-5</v>
      </c>
      <c r="H104" s="26">
        <f>G104*250/SUM(G100:G104)</f>
        <v>51.610949215808262</v>
      </c>
      <c r="I104" s="27">
        <f>(H104-$F$14)/H104</f>
        <v>4.6929500502978262E-3</v>
      </c>
      <c r="K104" s="25">
        <v>1.2629999999999999E-5</v>
      </c>
      <c r="L104" s="26">
        <f>K104*250/SUM(K100:K104)</f>
        <v>51.699577561646528</v>
      </c>
      <c r="M104" s="27">
        <f>(L104-$F$14)/L104</f>
        <v>6.3992003060764635E-3</v>
      </c>
      <c r="O104" s="25">
        <v>1.2649999999999999E-5</v>
      </c>
      <c r="P104" s="26">
        <f>O104*250/SUM(O100:O104)</f>
        <v>51.779749819896523</v>
      </c>
      <c r="Q104" s="27">
        <f>(P104-$F$14)/P104</f>
        <v>7.9376245006223655E-3</v>
      </c>
      <c r="S104" s="25">
        <v>1.2660000000000001E-5</v>
      </c>
      <c r="T104" s="26">
        <f>S104*250/SUM(S100:S104)</f>
        <v>51.813895619147409</v>
      </c>
      <c r="U104" s="27">
        <f>(T104-$F$14)/T104</f>
        <v>8.5914020696195356E-3</v>
      </c>
      <c r="X104" s="2"/>
      <c r="Y104" s="5"/>
      <c r="AB104" s="2"/>
      <c r="AC104" s="5"/>
      <c r="AF104" s="2"/>
      <c r="AG104" s="5"/>
    </row>
    <row r="105" spans="2:33" ht="15" thickBot="1" x14ac:dyDescent="0.4">
      <c r="X105" s="2"/>
      <c r="Y105" s="5"/>
      <c r="AB105" s="2"/>
      <c r="AC105" s="5"/>
      <c r="AF105" s="2"/>
      <c r="AG105" s="5"/>
    </row>
    <row r="106" spans="2:33" ht="15" thickBot="1" x14ac:dyDescent="0.4">
      <c r="B106">
        <f>B91+5</f>
        <v>31</v>
      </c>
      <c r="C106" s="100" t="str">
        <f>"FE " &amp; B106</f>
        <v>FE 31</v>
      </c>
      <c r="D106" s="101"/>
      <c r="E106" s="102"/>
      <c r="G106" s="100" t="str">
        <f>"FE " &amp; B106+1</f>
        <v>FE 32</v>
      </c>
      <c r="H106" s="101"/>
      <c r="I106" s="102"/>
      <c r="K106" s="100" t="str">
        <f>"FE " &amp;B106+2</f>
        <v>FE 33</v>
      </c>
      <c r="L106" s="101"/>
      <c r="M106" s="102"/>
      <c r="O106" s="100" t="str">
        <f>"FE " &amp; B106+3</f>
        <v>FE 34</v>
      </c>
      <c r="P106" s="101"/>
      <c r="Q106" s="102"/>
      <c r="S106" s="100" t="str">
        <f>"FE " &amp; B106+4</f>
        <v>FE 35</v>
      </c>
      <c r="T106" s="101"/>
      <c r="U106" s="102"/>
    </row>
    <row r="107" spans="2:33" x14ac:dyDescent="0.35">
      <c r="C107" s="17" t="s">
        <v>0</v>
      </c>
      <c r="D107" s="18" t="s">
        <v>2</v>
      </c>
      <c r="E107" s="19" t="s">
        <v>6</v>
      </c>
      <c r="G107" s="17" t="s">
        <v>0</v>
      </c>
      <c r="H107" s="18" t="s">
        <v>2</v>
      </c>
      <c r="I107" s="19" t="s">
        <v>6</v>
      </c>
      <c r="K107" s="17" t="s">
        <v>0</v>
      </c>
      <c r="L107" s="18" t="s">
        <v>2</v>
      </c>
      <c r="M107" s="19" t="s">
        <v>6</v>
      </c>
      <c r="O107" s="17" t="s">
        <v>0</v>
      </c>
      <c r="P107" s="18" t="s">
        <v>2</v>
      </c>
      <c r="Q107" s="19" t="s">
        <v>6</v>
      </c>
      <c r="S107" s="17" t="s">
        <v>0</v>
      </c>
      <c r="T107" s="18" t="s">
        <v>2</v>
      </c>
      <c r="U107" s="19" t="s">
        <v>6</v>
      </c>
    </row>
    <row r="108" spans="2:33" x14ac:dyDescent="0.35">
      <c r="C108" s="7">
        <v>1.04189</v>
      </c>
      <c r="D108" s="20">
        <f>(C108-$C$10)/($C$10*C108*0.0075)</f>
        <v>-0.25619519148503106</v>
      </c>
      <c r="E108" s="21">
        <f>($H$2-$H$4)/-D108</f>
        <v>1155.3690695139164</v>
      </c>
      <c r="G108" s="7">
        <v>1.0424800000000001</v>
      </c>
      <c r="H108" s="20">
        <f>(G108-$C$10)/($C$10*G108*0.0075)</f>
        <v>-0.18376808306786957</v>
      </c>
      <c r="I108" s="21">
        <f>($H$2-$H$4)/-H108</f>
        <v>1610.725840192177</v>
      </c>
      <c r="K108" s="7">
        <v>1.0431900000000001</v>
      </c>
      <c r="L108" s="20">
        <f>(K108-$C$10)/($C$10*K108*0.0075)</f>
        <v>-9.6718651748895476E-2</v>
      </c>
      <c r="M108" s="21">
        <f>($H$2-$H$4)/-L108</f>
        <v>3060.4231412208483</v>
      </c>
      <c r="O108" s="7">
        <v>1.04356</v>
      </c>
      <c r="P108" s="20">
        <f>(O108-$C$10)/($C$10*O108*0.0075)</f>
        <v>-5.1401811439912029E-2</v>
      </c>
      <c r="Q108" s="21">
        <f>($H$2-$H$4)/-P108</f>
        <v>5758.5519208018513</v>
      </c>
      <c r="S108" s="7">
        <v>1.0437099999999999</v>
      </c>
      <c r="T108" s="20">
        <f>(S108-$C$10)/($C$10*S108*0.0075)</f>
        <v>-3.303927261652137E-2</v>
      </c>
      <c r="U108" s="21">
        <f>($H$2-$H$4)/-T108</f>
        <v>8959.0350076891355</v>
      </c>
    </row>
    <row r="109" spans="2:33" x14ac:dyDescent="0.35">
      <c r="C109" s="7">
        <v>1.0639700000000001</v>
      </c>
      <c r="D109" s="20">
        <f>(C109-$C$11)/($C$11*C109*0.0075)</f>
        <v>-0.22221378354601021</v>
      </c>
      <c r="E109" s="21">
        <f>($H$2-$H$4)/-D109</f>
        <v>1332.0505833460691</v>
      </c>
      <c r="G109" s="7">
        <v>1.06446</v>
      </c>
      <c r="H109" s="20">
        <f>(G109-$C$11)/($C$11*G109*0.0075)</f>
        <v>-0.16452703146263453</v>
      </c>
      <c r="I109" s="21">
        <f>($H$2-$H$4)/-H109</f>
        <v>1799.0964607370556</v>
      </c>
      <c r="K109" s="7">
        <v>1.06507</v>
      </c>
      <c r="L109" s="20">
        <f>(K109-$C$11)/($C$11*K109*0.0075)</f>
        <v>-9.2787080855497694E-2</v>
      </c>
      <c r="M109" s="21">
        <f>($H$2-$H$4)/-L109</f>
        <v>3190.0992818275713</v>
      </c>
      <c r="O109" s="7">
        <v>1.06542</v>
      </c>
      <c r="P109" s="20">
        <f>(O109-$C$11)/($C$11*O109*0.0075)</f>
        <v>-5.1661903501979488E-2</v>
      </c>
      <c r="Q109" s="21">
        <f>($H$2-$H$4)/-P109</f>
        <v>5729.5604678727796</v>
      </c>
      <c r="S109" s="7">
        <v>1.0655300000000001</v>
      </c>
      <c r="T109" s="20">
        <f>(S109-$C$11)/($C$11*S109*0.0075)</f>
        <v>-3.874242763864208E-2</v>
      </c>
      <c r="U109" s="21">
        <f>($H$2-$H$4)/-T109</f>
        <v>7640.2026935649919</v>
      </c>
    </row>
    <row r="110" spans="2:33" x14ac:dyDescent="0.35">
      <c r="C110" s="7">
        <v>1.09256</v>
      </c>
      <c r="D110" s="20">
        <f>(C110-$C$12)/($C$12*C110*0.0075)</f>
        <v>-0.18736571967286747</v>
      </c>
      <c r="E110" s="21">
        <f>($H$2-$H$4)/-D110</f>
        <v>1579.7980575998818</v>
      </c>
      <c r="G110" s="7">
        <v>1.0929599999999999</v>
      </c>
      <c r="H110" s="20">
        <f>(G110-$C$12)/($C$12*G110*0.0075)</f>
        <v>-0.14270258881834211</v>
      </c>
      <c r="I110" s="21">
        <f>($H$2-$H$4)/-H110</f>
        <v>2074.244079599725</v>
      </c>
      <c r="K110" s="7">
        <v>1.09348</v>
      </c>
      <c r="L110" s="20">
        <f>(K110-$C$12)/($C$12*K110*0.0075)</f>
        <v>-8.4689369262097303E-2</v>
      </c>
      <c r="M110" s="21">
        <f>($H$2-$H$4)/-L110</f>
        <v>3495.1258059785159</v>
      </c>
      <c r="O110" s="7">
        <v>1.09379</v>
      </c>
      <c r="P110" s="20">
        <f>(O110-$C$12)/($C$12*O110*0.0075)</f>
        <v>-5.0130809261620647E-2</v>
      </c>
      <c r="Q110" s="21">
        <f>($H$2-$H$4)/-P110</f>
        <v>5904.5525966925279</v>
      </c>
      <c r="S110" s="7">
        <v>1.09389</v>
      </c>
      <c r="T110" s="20">
        <f>(S110-$C$12)/($C$12*S110*0.0075)</f>
        <v>-3.8987065024403571E-2</v>
      </c>
      <c r="U110" s="21">
        <f>($H$2-$H$4)/-T110</f>
        <v>7592.2616851184284</v>
      </c>
    </row>
    <row r="111" spans="2:33" x14ac:dyDescent="0.35">
      <c r="C111" s="7">
        <v>1.1154200000000001</v>
      </c>
      <c r="D111" s="20">
        <f>(C111-$C$13)/($C$13*C111*0.0075)</f>
        <v>-0.1637412146226534</v>
      </c>
      <c r="E111" s="21">
        <f>($H$2-$H$4)/-D111</f>
        <v>1807.7305746274144</v>
      </c>
      <c r="G111" s="7">
        <v>1.1157600000000001</v>
      </c>
      <c r="H111" s="20">
        <f>(G111-$C$13)/($C$13*G111*0.0075)</f>
        <v>-0.12731547000358504</v>
      </c>
      <c r="I111" s="21">
        <f>($H$2-$H$4)/-H111</f>
        <v>2324.9334899495325</v>
      </c>
      <c r="K111" s="7">
        <v>1.11622</v>
      </c>
      <c r="L111" s="20">
        <f>(K111-$C$13)/($C$13*K111*0.0075)</f>
        <v>-7.8068900781577563E-2</v>
      </c>
      <c r="M111" s="21">
        <f>($H$2-$H$4)/-L111</f>
        <v>3791.5225786021197</v>
      </c>
      <c r="O111" s="7">
        <v>1.1165</v>
      </c>
      <c r="P111" s="20">
        <f>(O111-$C$13)/($C$13*O111*0.0075)</f>
        <v>-4.8112595983883802E-2</v>
      </c>
      <c r="Q111" s="21">
        <f>($H$2-$H$4)/-P111</f>
        <v>6152.2350633324932</v>
      </c>
      <c r="S111" s="7">
        <v>1.11659</v>
      </c>
      <c r="T111" s="20">
        <f>(S111-$C$13)/($C$13*S111*0.0075)</f>
        <v>-3.8486974388822766E-2</v>
      </c>
      <c r="U111" s="21">
        <f>($H$2-$H$4)/-T111</f>
        <v>7690.9137364137187</v>
      </c>
    </row>
    <row r="112" spans="2:33" x14ac:dyDescent="0.35">
      <c r="C112" s="7">
        <v>1.1268199999999999</v>
      </c>
      <c r="D112" s="20">
        <f>(C112-$C$14)/($C$14*C112*0.0075)</f>
        <v>-0.15416322454467465</v>
      </c>
      <c r="E112" s="21">
        <f>($H$2-$H$4)/-D112</f>
        <v>1920.0428693305046</v>
      </c>
      <c r="G112" s="7">
        <v>1.12713</v>
      </c>
      <c r="H112" s="20">
        <f>(G112-$C$14)/($C$14*G112*0.0075)</f>
        <v>-0.12161915386110479</v>
      </c>
      <c r="I112" s="21">
        <f>($H$2-$H$4)/-H112</f>
        <v>2433.8271612878257</v>
      </c>
      <c r="K112" s="7">
        <v>1.12758</v>
      </c>
      <c r="L112" s="20">
        <f>(K112-$C$14)/($C$14*K112*0.0075)</f>
        <v>-7.4409602096384489E-2</v>
      </c>
      <c r="M112" s="21">
        <f>($H$2-$H$4)/-L112</f>
        <v>3977.9812236676703</v>
      </c>
      <c r="O112" s="7">
        <v>1.12784</v>
      </c>
      <c r="P112" s="20">
        <f>(O112-$C$14)/($C$14*O112*0.0075)</f>
        <v>-4.7150143424267453E-2</v>
      </c>
      <c r="Q112" s="21">
        <f>($H$2-$H$4)/-P112</f>
        <v>6277.8175950924751</v>
      </c>
      <c r="S112" s="7">
        <v>1.1279300000000001</v>
      </c>
      <c r="T112" s="20">
        <f>(S112-$C$14)/($C$14*S112*0.0075)</f>
        <v>-3.7717104969000638E-2</v>
      </c>
      <c r="U112" s="21">
        <f>($H$2-$H$4)/-T112</f>
        <v>7847.8981948185001</v>
      </c>
    </row>
    <row r="113" spans="2:21" x14ac:dyDescent="0.35">
      <c r="C113" s="7"/>
      <c r="D113" s="8"/>
      <c r="E113" s="21">
        <f>AVERAGE(E108:E112)</f>
        <v>1558.9982308835574</v>
      </c>
      <c r="G113" s="7"/>
      <c r="H113" s="8"/>
      <c r="I113" s="21">
        <f>AVERAGE(I108:I112)</f>
        <v>2048.5654063532629</v>
      </c>
      <c r="K113" s="7"/>
      <c r="L113" s="8"/>
      <c r="M113" s="21">
        <f>AVERAGE(M108:M112)</f>
        <v>3503.030406259345</v>
      </c>
      <c r="O113" s="7"/>
      <c r="P113" s="8"/>
      <c r="Q113" s="21">
        <f>AVERAGE(Q108:Q112)</f>
        <v>5964.5435287584251</v>
      </c>
      <c r="S113" s="7"/>
      <c r="T113" s="8"/>
      <c r="U113" s="21">
        <f>AVERAGE(U108:U112)</f>
        <v>7946.0622635209556</v>
      </c>
    </row>
    <row r="114" spans="2:21" x14ac:dyDescent="0.35">
      <c r="C114" s="7" t="s">
        <v>1</v>
      </c>
      <c r="D114" s="8"/>
      <c r="E114" s="9"/>
      <c r="G114" s="7" t="s">
        <v>1</v>
      </c>
      <c r="H114" s="8"/>
      <c r="I114" s="9"/>
      <c r="K114" s="7" t="s">
        <v>1</v>
      </c>
      <c r="L114" s="8"/>
      <c r="M114" s="9"/>
      <c r="O114" s="7" t="s">
        <v>1</v>
      </c>
      <c r="P114" s="8"/>
      <c r="Q114" s="9"/>
      <c r="S114" s="7" t="s">
        <v>1</v>
      </c>
      <c r="T114" s="8"/>
      <c r="U114" s="9"/>
    </row>
    <row r="115" spans="2:21" x14ac:dyDescent="0.35">
      <c r="C115" s="22">
        <v>8.8640000000000002E-6</v>
      </c>
      <c r="D115" s="23">
        <f>C115*250/SUM(C115:C119)</f>
        <v>36.283852375806404</v>
      </c>
      <c r="E115" s="24">
        <f>(D115-$F$10)/D115</f>
        <v>-6.0261687635492561E-3</v>
      </c>
      <c r="G115" s="32">
        <v>8.6240000000000008E-6</v>
      </c>
      <c r="H115" s="23">
        <f>G115*250/SUM(G115:G119)</f>
        <v>35.301437600288189</v>
      </c>
      <c r="I115" s="24">
        <f>(H115-$F$10)/H115</f>
        <v>-3.4023186447135714E-2</v>
      </c>
      <c r="K115" s="22">
        <v>8.7050000000000005E-6</v>
      </c>
      <c r="L115" s="23">
        <f>K115*250/SUM(K115:K119)</f>
        <v>35.632419156774468</v>
      </c>
      <c r="M115" s="24">
        <f>(L115-$F$10)/L115</f>
        <v>-2.441837678806133E-2</v>
      </c>
      <c r="O115" s="22">
        <v>8.7579999999999998E-6</v>
      </c>
      <c r="P115" s="23">
        <f>O115*250/SUM(O115:O119)</f>
        <v>35.847604702184093</v>
      </c>
      <c r="Q115" s="24">
        <f>(P115-$F$10)/P115</f>
        <v>-1.8269011189769323E-2</v>
      </c>
      <c r="S115" s="22">
        <v>8.7900000000000005E-6</v>
      </c>
      <c r="T115" s="23">
        <f>S115*250/SUM(S115:S119)</f>
        <v>35.977406679764243</v>
      </c>
      <c r="U115" s="24">
        <f>(T115-$F$10)/T115</f>
        <v>-1.4595224122861065E-2</v>
      </c>
    </row>
    <row r="116" spans="2:21" x14ac:dyDescent="0.35">
      <c r="C116" s="22">
        <v>1.1260000000000001E-5</v>
      </c>
      <c r="D116" s="23">
        <f>C116*250/SUM(C115:C119)</f>
        <v>46.091626551396679</v>
      </c>
      <c r="E116" s="24">
        <f>(D116-$F$11)/D116</f>
        <v>8.0578617784663985E-3</v>
      </c>
      <c r="G116" s="32">
        <v>1.1250000000000001E-5</v>
      </c>
      <c r="H116" s="23">
        <f>G116*250/SUM(G115:G119)</f>
        <v>46.050692602416753</v>
      </c>
      <c r="I116" s="24">
        <f>(H116-$F$11)/H116</f>
        <v>7.176135433380579E-3</v>
      </c>
      <c r="K116" s="22">
        <v>1.1229999999999999E-5</v>
      </c>
      <c r="L116" s="23">
        <f>K116*250/SUM(K115:K119)</f>
        <v>45.968072042570611</v>
      </c>
      <c r="M116" s="24">
        <f>(L116-$F$11)/L116</f>
        <v>5.3916867960059536E-3</v>
      </c>
      <c r="O116" s="22">
        <v>1.1209999999999999E-5</v>
      </c>
      <c r="P116" s="23">
        <f>O116*250/SUM(O115:O119)</f>
        <v>45.883951668358492</v>
      </c>
      <c r="Q116" s="24">
        <f>(P116-$F$11)/P116</f>
        <v>3.5682426404995866E-3</v>
      </c>
      <c r="S116" s="22">
        <v>1.1199999999999999E-5</v>
      </c>
      <c r="T116" s="23">
        <f>S116*250/SUM(S115:S119)</f>
        <v>45.841519318925997</v>
      </c>
      <c r="U116" s="24">
        <f>(T116-$F$11)/T116</f>
        <v>2.6459141238603574E-3</v>
      </c>
    </row>
    <row r="117" spans="2:21" x14ac:dyDescent="0.35">
      <c r="C117" s="22">
        <v>1.6540000000000001E-5</v>
      </c>
      <c r="D117" s="23">
        <f>C117*250/SUM(C115:C119)</f>
        <v>67.704751612797594</v>
      </c>
      <c r="E117" s="24">
        <f>(D117-$F$12)/D117</f>
        <v>-1.1421061173666092E-2</v>
      </c>
      <c r="G117" s="32">
        <v>1.677E-5</v>
      </c>
      <c r="H117" s="23">
        <f>G117*250/SUM(G115:G119)</f>
        <v>68.646232439335904</v>
      </c>
      <c r="I117" s="24">
        <f>(H117-$F$12)/H117</f>
        <v>2.4505455090975455E-3</v>
      </c>
      <c r="K117" s="22">
        <v>1.6759999999999999E-5</v>
      </c>
      <c r="L117" s="23">
        <f>K117*250/SUM(K115:K119)</f>
        <v>68.604175194433068</v>
      </c>
      <c r="M117" s="24">
        <f>(L117-$F$12)/L117</f>
        <v>1.8390057363168019E-3</v>
      </c>
      <c r="O117" s="22">
        <v>1.6759999999999999E-5</v>
      </c>
      <c r="P117" s="23">
        <f>O117*250/SUM(O115:O119)</f>
        <v>68.600805527358446</v>
      </c>
      <c r="Q117" s="24">
        <f>(P117-$F$12)/P117</f>
        <v>1.7899761336512574E-3</v>
      </c>
      <c r="S117" s="22">
        <v>1.6759999999999999E-5</v>
      </c>
      <c r="T117" s="23">
        <f>S117*250/SUM(S115:S119)</f>
        <v>68.598559266535673</v>
      </c>
      <c r="U117" s="24">
        <f>(T117-$F$12)/T117</f>
        <v>1.757289731874248E-3</v>
      </c>
    </row>
    <row r="118" spans="2:21" x14ac:dyDescent="0.35">
      <c r="C118" s="22">
        <v>1.173E-5</v>
      </c>
      <c r="D118" s="23">
        <f>C118*250/SUM(C115:C119)</f>
        <v>48.01552215345319</v>
      </c>
      <c r="E118" s="24">
        <f>(D118-$F$13)/D118</f>
        <v>1.7704082047115656E-3</v>
      </c>
      <c r="G118" s="32">
        <v>1.1749999999999999E-5</v>
      </c>
      <c r="H118" s="23">
        <f>G118*250/SUM(G115:G119)</f>
        <v>48.097390051413043</v>
      </c>
      <c r="I118" s="24">
        <f>(H118-$F$13)/H118</f>
        <v>3.4695224035120788E-3</v>
      </c>
      <c r="K118" s="22">
        <v>1.1739999999999999E-5</v>
      </c>
      <c r="L118" s="23">
        <f>K118*250/SUM(K115:K119)</f>
        <v>48.055669259107653</v>
      </c>
      <c r="M118" s="24">
        <f>(L118-$F$13)/L118</f>
        <v>2.6043582777639934E-3</v>
      </c>
      <c r="O118" s="22">
        <v>1.1739999999999999E-5</v>
      </c>
      <c r="P118" s="23">
        <f>O118*250/SUM(O115:O119)</f>
        <v>48.053308883722451</v>
      </c>
      <c r="Q118" s="24">
        <f>(P118-$F$13)/P118</f>
        <v>2.5553662691652703E-3</v>
      </c>
      <c r="S118" s="22">
        <v>1.1739999999999999E-5</v>
      </c>
      <c r="T118" s="23">
        <f>S118*250/SUM(S115:S119)</f>
        <v>48.051735428945634</v>
      </c>
      <c r="U118" s="24">
        <f>(T118-$F$13)/T118</f>
        <v>2.5227049300992634E-3</v>
      </c>
    </row>
    <row r="119" spans="2:21" ht="15" thickBot="1" x14ac:dyDescent="0.4">
      <c r="C119" s="25">
        <v>1.2680000000000001E-5</v>
      </c>
      <c r="D119" s="26">
        <f>C119*250/SUM(C115:C119)</f>
        <v>51.904247306546168</v>
      </c>
      <c r="E119" s="27">
        <f>(D119-$F$14)/D119</f>
        <v>1.0317184531999061E-2</v>
      </c>
      <c r="G119" s="33">
        <v>1.2680000000000001E-5</v>
      </c>
      <c r="H119" s="26">
        <f>G119*250/SUM(G115:G119)</f>
        <v>51.904247306546168</v>
      </c>
      <c r="I119" s="27">
        <f>(H119-$F$14)/H119</f>
        <v>1.0317184531999061E-2</v>
      </c>
      <c r="K119" s="25">
        <v>1.2639999999999999E-5</v>
      </c>
      <c r="L119" s="26">
        <f>K119*250/SUM(K115:K119)</f>
        <v>51.7396643471142</v>
      </c>
      <c r="M119" s="27">
        <f>(L119-$F$14)/L119</f>
        <v>7.1690209572237498E-3</v>
      </c>
      <c r="O119" s="25">
        <v>1.261E-5</v>
      </c>
      <c r="P119" s="26">
        <f>O119*250/SUM(O115:O119)</f>
        <v>51.614329218376504</v>
      </c>
      <c r="Q119" s="27">
        <f>(P119-$F$14)/P119</f>
        <v>4.7581284694687186E-3</v>
      </c>
      <c r="S119" s="25">
        <v>1.259E-5</v>
      </c>
      <c r="T119" s="26">
        <f>S119*250/SUM(S115:S119)</f>
        <v>51.530779305828418</v>
      </c>
      <c r="U119" s="27">
        <f>(T119-$F$14)/T119</f>
        <v>3.1444837225676208E-3</v>
      </c>
    </row>
    <row r="120" spans="2:21" ht="15" thickBot="1" x14ac:dyDescent="0.4"/>
    <row r="121" spans="2:21" ht="15" thickBot="1" x14ac:dyDescent="0.4">
      <c r="B121">
        <f>B106+5</f>
        <v>36</v>
      </c>
      <c r="C121" s="100" t="str">
        <f>"FE " &amp; B121</f>
        <v>FE 36</v>
      </c>
      <c r="D121" s="101"/>
      <c r="E121" s="102"/>
      <c r="G121" s="100" t="str">
        <f>"FE " &amp; B121+1</f>
        <v>FE 37</v>
      </c>
      <c r="H121" s="101"/>
      <c r="I121" s="102"/>
      <c r="K121" s="100" t="str">
        <f>"FE " &amp;B121+2</f>
        <v>FE 38</v>
      </c>
      <c r="L121" s="101"/>
      <c r="M121" s="102"/>
      <c r="O121" s="100" t="str">
        <f>"FE " &amp; B121+3</f>
        <v>FE 39</v>
      </c>
      <c r="P121" s="101"/>
      <c r="Q121" s="102"/>
      <c r="S121" s="100" t="str">
        <f>"FE " &amp; B121+4</f>
        <v>FE 40</v>
      </c>
      <c r="T121" s="101"/>
      <c r="U121" s="102"/>
    </row>
    <row r="122" spans="2:21" x14ac:dyDescent="0.35">
      <c r="C122" s="17" t="s">
        <v>0</v>
      </c>
      <c r="D122" s="18" t="s">
        <v>2</v>
      </c>
      <c r="E122" s="19" t="s">
        <v>6</v>
      </c>
      <c r="G122" s="17" t="s">
        <v>0</v>
      </c>
      <c r="H122" s="18" t="s">
        <v>2</v>
      </c>
      <c r="I122" s="19" t="s">
        <v>6</v>
      </c>
      <c r="K122" s="17" t="s">
        <v>0</v>
      </c>
      <c r="L122" s="18" t="s">
        <v>2</v>
      </c>
      <c r="M122" s="19" t="s">
        <v>6</v>
      </c>
      <c r="O122" s="17" t="s">
        <v>0</v>
      </c>
      <c r="P122" s="18" t="s">
        <v>2</v>
      </c>
      <c r="Q122" s="19" t="s">
        <v>6</v>
      </c>
      <c r="S122" s="17" t="s">
        <v>0</v>
      </c>
      <c r="T122" s="18" t="s">
        <v>2</v>
      </c>
      <c r="U122" s="19" t="s">
        <v>6</v>
      </c>
    </row>
    <row r="123" spans="2:21" x14ac:dyDescent="0.35">
      <c r="C123" s="7">
        <v>1.0437099999999999</v>
      </c>
      <c r="D123" s="20">
        <f>(C123-$C$10)/($C$10*C123*0.0075)</f>
        <v>-3.303927261652137E-2</v>
      </c>
      <c r="E123" s="21">
        <f>($H$2-$H$4)/-D123</f>
        <v>8959.0350076891355</v>
      </c>
      <c r="G123" s="7">
        <v>1.04359</v>
      </c>
      <c r="H123" s="20">
        <f>(G123-$C$10)/($C$10*G123*0.0075)</f>
        <v>-4.7728881382061529E-2</v>
      </c>
      <c r="I123" s="21">
        <f>($H$2-$H$4)/-H123</f>
        <v>6201.6957328325097</v>
      </c>
      <c r="K123" s="7">
        <v>1.04318</v>
      </c>
      <c r="L123" s="20">
        <f>(K123-$C$10)/($C$10*K123*0.0075)</f>
        <v>-9.7943877368095053E-2</v>
      </c>
      <c r="M123" s="21">
        <f>($H$2-$H$4)/-L123</f>
        <v>3022.1388815103328</v>
      </c>
      <c r="O123" s="7">
        <v>1.0425599999999999</v>
      </c>
      <c r="P123" s="20">
        <f>(O123-$C$10)/($C$10*O123*0.0075)</f>
        <v>-0.17395376941118473</v>
      </c>
      <c r="Q123" s="21">
        <f>($H$2-$H$4)/-P123</f>
        <v>1701.6015289690413</v>
      </c>
      <c r="S123" s="7">
        <v>1.04196</v>
      </c>
      <c r="T123" s="20">
        <f>(S123-$C$10)/($C$10*S123*0.0075)</f>
        <v>-0.24759785628235423</v>
      </c>
      <c r="U123" s="21">
        <f>($H$2-$H$4)/-T123</f>
        <v>1195.4869256317356</v>
      </c>
    </row>
    <row r="124" spans="2:21" x14ac:dyDescent="0.35">
      <c r="C124" s="7">
        <v>1.0655399999999999</v>
      </c>
      <c r="D124" s="20">
        <f>(C124-$C$11)/($C$11*C124*0.0075)</f>
        <v>-3.7568062103617184E-2</v>
      </c>
      <c r="E124" s="21">
        <f>($H$2-$H$4)/-D124</f>
        <v>7879.0329717725872</v>
      </c>
      <c r="G124" s="7">
        <v>1.06545</v>
      </c>
      <c r="H124" s="20">
        <f>(G124-$C$11)/($C$11*G124*0.0075)</f>
        <v>-4.8138145520936038E-2</v>
      </c>
      <c r="I124" s="21">
        <f>($H$2-$H$4)/-H124</f>
        <v>6148.9697369265077</v>
      </c>
      <c r="K124" s="7">
        <v>1.0650599999999999</v>
      </c>
      <c r="L124" s="20">
        <f>(K124-$C$11)/($C$11*K124*0.0075)</f>
        <v>-9.3962483085184637E-2</v>
      </c>
      <c r="M124" s="21">
        <f>($H$2-$H$4)/-L124</f>
        <v>3150.1934631894724</v>
      </c>
      <c r="O124" s="7">
        <v>1.06454</v>
      </c>
      <c r="P124" s="20">
        <f>(O124-$C$11)/($C$11*O124*0.0075)</f>
        <v>-0.15511382915365976</v>
      </c>
      <c r="Q124" s="21">
        <f>($H$2-$H$4)/-P124</f>
        <v>1908.2760164909266</v>
      </c>
      <c r="S124" s="7">
        <v>1.0640400000000001</v>
      </c>
      <c r="T124" s="20">
        <f>(S124-$C$11)/($C$11*S124*0.0075)</f>
        <v>-0.21396956607262069</v>
      </c>
      <c r="U124" s="21">
        <f>($H$2-$H$4)/-T124</f>
        <v>1383.3743061363148</v>
      </c>
    </row>
    <row r="125" spans="2:21" x14ac:dyDescent="0.35">
      <c r="C125" s="7">
        <v>1.09389</v>
      </c>
      <c r="D125" s="20">
        <f>(C125-$C$12)/($C$12*C125*0.0075)</f>
        <v>-3.8987065024403571E-2</v>
      </c>
      <c r="E125" s="21">
        <f>($H$2-$H$4)/-D125</f>
        <v>7592.2616851184284</v>
      </c>
      <c r="G125" s="7">
        <v>1.0938099999999999</v>
      </c>
      <c r="H125" s="20">
        <f>(G125-$C$12)/($C$12*G125*0.0075)</f>
        <v>-4.7901897406070738E-2</v>
      </c>
      <c r="I125" s="21">
        <f>($H$2-$H$4)/-H125</f>
        <v>6179.2959366675759</v>
      </c>
      <c r="K125" s="7">
        <v>1.0934699999999999</v>
      </c>
      <c r="L125" s="20">
        <f>(K125-$C$12)/($C$12*K125*0.0075)</f>
        <v>-8.5804487760065315E-2</v>
      </c>
      <c r="M125" s="21">
        <f>($H$2-$H$4)/-L125</f>
        <v>3449.7030135265582</v>
      </c>
      <c r="O125" s="7">
        <v>1.09304</v>
      </c>
      <c r="P125" s="20">
        <f>(O125-$C$12)/($C$12*O125*0.0075)</f>
        <v>-0.13377388534061496</v>
      </c>
      <c r="Q125" s="21">
        <f>($H$2-$H$4)/-P125</f>
        <v>2212.6889657598344</v>
      </c>
      <c r="S125" s="7">
        <v>1.09263</v>
      </c>
      <c r="T125" s="20">
        <f>(S125-$C$12)/($C$12*S125*0.0075)</f>
        <v>-0.17954731114272823</v>
      </c>
      <c r="U125" s="21">
        <f>($H$2-$H$4)/-T125</f>
        <v>1648.5905476172773</v>
      </c>
    </row>
    <row r="126" spans="2:21" x14ac:dyDescent="0.35">
      <c r="C126" s="7">
        <v>1.1166</v>
      </c>
      <c r="D126" s="20">
        <f>(C126-$C$13)/($C$13*C126*0.0075)</f>
        <v>-3.7417556661300214E-2</v>
      </c>
      <c r="E126" s="21">
        <f>($H$2-$H$4)/-D126</f>
        <v>7910.7249754269333</v>
      </c>
      <c r="G126" s="7">
        <v>1.11652</v>
      </c>
      <c r="H126" s="20">
        <f>(G126-$C$13)/($C$13*G126*0.0075)</f>
        <v>-4.5973434856892106E-2</v>
      </c>
      <c r="I126" s="21">
        <f>($H$2-$H$4)/-H126</f>
        <v>6438.5008629744616</v>
      </c>
      <c r="K126" s="7">
        <v>1.1162099999999999</v>
      </c>
      <c r="L126" s="20">
        <f>(K126-$C$13)/($C$13*K126*0.0075)</f>
        <v>-7.9139046770070443E-2</v>
      </c>
      <c r="M126" s="21">
        <f>($H$2-$H$4)/-L126</f>
        <v>3740.2522784990642</v>
      </c>
      <c r="O126" s="7">
        <v>1.1158399999999999</v>
      </c>
      <c r="P126" s="20">
        <f>(O126-$C$13)/($C$13*O126*0.0075)</f>
        <v>-0.11874793258246452</v>
      </c>
      <c r="Q126" s="21">
        <f>($H$2-$H$4)/-P126</f>
        <v>2492.6749759996264</v>
      </c>
      <c r="S126" s="7">
        <v>1.1154900000000001</v>
      </c>
      <c r="T126" s="20">
        <f>(S126-$C$13)/($C$13*S126*0.0075)</f>
        <v>-0.15623998140798975</v>
      </c>
      <c r="U126" s="21">
        <f>($H$2-$H$4)/-T126</f>
        <v>1894.5214748013484</v>
      </c>
    </row>
    <row r="127" spans="2:21" x14ac:dyDescent="0.35">
      <c r="C127" s="7">
        <v>1.1279399999999999</v>
      </c>
      <c r="D127" s="20">
        <f>(C127-$C$14)/($C$14*C127*0.0075)</f>
        <v>-3.6669082508073408E-2</v>
      </c>
      <c r="E127" s="21">
        <f>($H$2-$H$4)/-D127</f>
        <v>8072.1954233468987</v>
      </c>
      <c r="G127" s="7">
        <v>1.1278699999999999</v>
      </c>
      <c r="H127" s="20">
        <f>(G127-$C$14)/($C$14*G127*0.0075)</f>
        <v>-4.4005630000786951E-2</v>
      </c>
      <c r="I127" s="21">
        <f>($H$2-$H$4)/-H127</f>
        <v>6726.4120521557497</v>
      </c>
      <c r="K127" s="7">
        <v>1.1275599999999999</v>
      </c>
      <c r="L127" s="20">
        <f>(K127-$C$14)/($C$14*K127*0.0075)</f>
        <v>-7.6507004238311818E-2</v>
      </c>
      <c r="M127" s="21">
        <f>($H$2-$H$4)/-L127</f>
        <v>3868.9268119555304</v>
      </c>
      <c r="O127" s="7">
        <v>1.12721</v>
      </c>
      <c r="P127" s="20">
        <f>(O127-$C$14)/($C$14*O127*0.0075)</f>
        <v>-0.11322358976861537</v>
      </c>
      <c r="Q127" s="21">
        <f>($H$2-$H$4)/-P127</f>
        <v>2614.2961957389621</v>
      </c>
      <c r="S127" s="7">
        <v>1.1269</v>
      </c>
      <c r="T127" s="20">
        <f>(S127-$C$14)/($C$14*S127*0.0075)</f>
        <v>-0.14576304056530678</v>
      </c>
      <c r="U127" s="21">
        <f>($H$2-$H$4)/-T127</f>
        <v>2030.6930951222987</v>
      </c>
    </row>
    <row r="128" spans="2:21" x14ac:dyDescent="0.35">
      <c r="C128" s="7"/>
      <c r="D128" s="8"/>
      <c r="E128" s="21">
        <f>AVERAGE(E123:E127)</f>
        <v>8082.6500126707961</v>
      </c>
      <c r="G128" s="7"/>
      <c r="H128" s="8"/>
      <c r="I128" s="21">
        <f>AVERAGE(I123:I127)</f>
        <v>6338.9748643113608</v>
      </c>
      <c r="K128" s="7"/>
      <c r="L128" s="8"/>
      <c r="M128" s="21">
        <f>AVERAGE(M123:M127)</f>
        <v>3446.242889736192</v>
      </c>
      <c r="O128" s="7"/>
      <c r="P128" s="8"/>
      <c r="Q128" s="21">
        <f>AVERAGE(Q123:Q127)</f>
        <v>2185.9075365916779</v>
      </c>
      <c r="S128" s="7"/>
      <c r="T128" s="8"/>
      <c r="U128" s="21">
        <f>AVERAGE(U123:U127)</f>
        <v>1630.5332698617949</v>
      </c>
    </row>
    <row r="129" spans="1:21" x14ac:dyDescent="0.35">
      <c r="C129" s="7" t="s">
        <v>1</v>
      </c>
      <c r="D129" s="8"/>
      <c r="E129" s="9"/>
      <c r="G129" s="7" t="s">
        <v>1</v>
      </c>
      <c r="H129" s="8"/>
      <c r="I129" s="9"/>
      <c r="K129" s="7" t="s">
        <v>1</v>
      </c>
      <c r="L129" s="8"/>
      <c r="M129" s="9"/>
      <c r="O129" s="7" t="s">
        <v>1</v>
      </c>
      <c r="P129" s="8"/>
      <c r="Q129" s="9"/>
      <c r="S129" s="7" t="s">
        <v>1</v>
      </c>
      <c r="T129" s="8"/>
      <c r="U129" s="9"/>
    </row>
    <row r="130" spans="1:21" x14ac:dyDescent="0.35">
      <c r="C130" s="22">
        <v>8.7909999999999993E-6</v>
      </c>
      <c r="D130" s="23">
        <f>C130*250/SUM(C130:C134)</f>
        <v>35.980910594129114</v>
      </c>
      <c r="E130" s="24">
        <f>(D130-$F$10)/D130</f>
        <v>-1.4496420209296049E-2</v>
      </c>
      <c r="G130" s="22">
        <v>8.7639999999999994E-6</v>
      </c>
      <c r="H130" s="23">
        <f>G130*250/SUM(G130:G134)</f>
        <v>35.868639905703617</v>
      </c>
      <c r="I130" s="24">
        <f>(H130-$F$10)/H130</f>
        <v>-1.7671846202629803E-2</v>
      </c>
      <c r="K130" s="22">
        <v>8.7050000000000005E-6</v>
      </c>
      <c r="L130" s="23">
        <f>K130*250/SUM(K130:K134)</f>
        <v>35.632419156774468</v>
      </c>
      <c r="M130" s="24">
        <f>(L130-$F$10)/L130</f>
        <v>-2.441837678806133E-2</v>
      </c>
      <c r="O130" s="22">
        <v>8.6349999999999995E-6</v>
      </c>
      <c r="P130" s="23">
        <f>O130*250/SUM(O130:O134)</f>
        <v>35.345886205485058</v>
      </c>
      <c r="Q130" s="24">
        <f>(P130-$F$10)/P130</f>
        <v>-3.2722868551253809E-2</v>
      </c>
      <c r="S130" s="22">
        <v>8.8659999999999995E-6</v>
      </c>
      <c r="T130" s="23">
        <f>S130*250/SUM(S130:S134)</f>
        <v>36.290850743336172</v>
      </c>
      <c r="U130" s="24">
        <f>(T130-$F$10)/T130</f>
        <v>-5.8321655718532248E-3</v>
      </c>
    </row>
    <row r="131" spans="1:21" x14ac:dyDescent="0.35">
      <c r="C131" s="22">
        <v>1.1199999999999999E-5</v>
      </c>
      <c r="D131" s="23">
        <f>C131*250/SUM(C130:C134)</f>
        <v>45.84076881517985</v>
      </c>
      <c r="E131" s="24">
        <f>(D131-$F$11)/D131</f>
        <v>2.6295854715050059E-3</v>
      </c>
      <c r="G131" s="22">
        <v>1.1199999999999999E-5</v>
      </c>
      <c r="H131" s="23">
        <f>G131*250/SUM(G130:G134)</f>
        <v>45.838517451378429</v>
      </c>
      <c r="I131" s="24">
        <f>(H131-$F$11)/H131</f>
        <v>2.5805995144382483E-3</v>
      </c>
      <c r="K131" s="22">
        <v>1.119E-5</v>
      </c>
      <c r="L131" s="23">
        <f>K131*250/SUM(K130:K134)</f>
        <v>45.804338927548102</v>
      </c>
      <c r="M131" s="24">
        <f>(L131-$F$11)/L131</f>
        <v>1.8363398319166944E-3</v>
      </c>
      <c r="O131" s="22">
        <v>1.1199999999999999E-5</v>
      </c>
      <c r="P131" s="23">
        <f>O131*250/SUM(O130:O134)</f>
        <v>45.845272206303719</v>
      </c>
      <c r="Q131" s="24">
        <f>(P131-$F$11)/P131</f>
        <v>2.7275573856379441E-3</v>
      </c>
      <c r="S131" s="22">
        <v>1.118E-5</v>
      </c>
      <c r="T131" s="23">
        <f>S131*250/SUM(S130:S134)</f>
        <v>45.76265636256467</v>
      </c>
      <c r="U131" s="24">
        <f>(T131-$F$11)/T131</f>
        <v>9.2717010847616875E-4</v>
      </c>
    </row>
    <row r="132" spans="1:21" x14ac:dyDescent="0.35">
      <c r="C132" s="22">
        <v>1.6759999999999999E-5</v>
      </c>
      <c r="D132" s="23">
        <f>C132*250/SUM(C130:C134)</f>
        <v>68.597436191286974</v>
      </c>
      <c r="E132" s="24">
        <f>(D132-$F$12)/D132</f>
        <v>1.740946530985944E-3</v>
      </c>
      <c r="G132" s="22">
        <v>1.6759999999999999E-5</v>
      </c>
      <c r="H132" s="23">
        <f>G132*250/SUM(G130:G134)</f>
        <v>68.594067186169852</v>
      </c>
      <c r="I132" s="24">
        <f>(H132-$F$12)/H132</f>
        <v>1.6919169283204155E-3</v>
      </c>
      <c r="K132" s="22">
        <v>1.6759999999999999E-5</v>
      </c>
      <c r="L132" s="23">
        <f>K132*250/SUM(K130:K134)</f>
        <v>68.604175194433068</v>
      </c>
      <c r="M132" s="24">
        <f>(L132-$F$12)/L132</f>
        <v>1.8390057363168019E-3</v>
      </c>
      <c r="O132" s="22">
        <v>1.677E-5</v>
      </c>
      <c r="P132" s="23">
        <f>O132*250/SUM(O130:O134)</f>
        <v>68.645108473188699</v>
      </c>
      <c r="Q132" s="24">
        <f>(P132-$F$12)/P132</f>
        <v>2.434212053707229E-3</v>
      </c>
      <c r="S132" s="22">
        <v>1.6540000000000001E-5</v>
      </c>
      <c r="T132" s="23">
        <f>S132*250/SUM(S130:S134)</f>
        <v>67.702534547121616</v>
      </c>
      <c r="U132" s="24">
        <f>(T132-$F$12)/T132</f>
        <v>-1.1454182340158449E-2</v>
      </c>
    </row>
    <row r="133" spans="1:21" x14ac:dyDescent="0.35">
      <c r="C133" s="22">
        <v>1.1739999999999999E-5</v>
      </c>
      <c r="D133" s="23">
        <f>C133*250/SUM(C130:C134)</f>
        <v>48.050948740197441</v>
      </c>
      <c r="E133" s="24">
        <f>(D133-$F$13)/D133</f>
        <v>2.5063742605665627E-3</v>
      </c>
      <c r="G133" s="22">
        <v>1.1749999999999999E-5</v>
      </c>
      <c r="H133" s="23">
        <f>G133*250/SUM(G130:G134)</f>
        <v>48.089516076222907</v>
      </c>
      <c r="I133" s="24">
        <f>(H133-$F$13)/H133</f>
        <v>3.3063546926045146E-3</v>
      </c>
      <c r="K133" s="22">
        <v>1.1780000000000001E-5</v>
      </c>
      <c r="L133" s="23">
        <f>K133*250/SUM(K130:K134)</f>
        <v>48.219402374130176</v>
      </c>
      <c r="M133" s="24">
        <f>(L133-$F$13)/L133</f>
        <v>5.991100694478081E-3</v>
      </c>
      <c r="O133" s="22">
        <v>1.1790000000000001E-5</v>
      </c>
      <c r="P133" s="23">
        <f>O133*250/SUM(O130:O134)</f>
        <v>48.260335652885793</v>
      </c>
      <c r="Q133" s="24">
        <f>(P133-$F$13)/P133</f>
        <v>6.8341956048302774E-3</v>
      </c>
      <c r="S133" s="22">
        <v>1.181E-5</v>
      </c>
      <c r="T133" s="23">
        <f>S133*250/SUM(S130:S134)</f>
        <v>48.341410701421189</v>
      </c>
      <c r="U133" s="24">
        <f>(T133-$F$13)/T133</f>
        <v>8.4998682574627983E-3</v>
      </c>
    </row>
    <row r="134" spans="1:21" ht="15" thickBot="1" x14ac:dyDescent="0.4">
      <c r="C134" s="25">
        <v>1.259E-5</v>
      </c>
      <c r="D134" s="26">
        <f>C134*250/SUM(C130:C134)</f>
        <v>51.529935659206636</v>
      </c>
      <c r="E134" s="27">
        <f>(D134-$F$14)/D134</f>
        <v>3.1281632327794374E-3</v>
      </c>
      <c r="G134" s="25">
        <v>1.261E-5</v>
      </c>
      <c r="H134" s="26">
        <f>G134*250/SUM(G130:G134)</f>
        <v>51.609259380525174</v>
      </c>
      <c r="I134" s="27">
        <f>(H134-$F$14)/H134</f>
        <v>4.6603608407121957E-3</v>
      </c>
      <c r="K134" s="25">
        <v>1.2639999999999999E-5</v>
      </c>
      <c r="L134" s="26">
        <f>K134*250/SUM(K130:K134)</f>
        <v>51.7396643471142</v>
      </c>
      <c r="M134" s="27">
        <f>(L134-$F$14)/L134</f>
        <v>7.1690209572237498E-3</v>
      </c>
      <c r="O134" s="25">
        <v>1.2680000000000001E-5</v>
      </c>
      <c r="P134" s="26">
        <f>O134*250/SUM(O130:O134)</f>
        <v>51.903397462136709</v>
      </c>
      <c r="Q134" s="27">
        <f>(P134-$F$14)/P134</f>
        <v>1.0300979881648837E-2</v>
      </c>
      <c r="S134" s="25">
        <v>1.2680000000000001E-5</v>
      </c>
      <c r="T134" s="26">
        <f>S134*250/SUM(S130:S134)</f>
        <v>51.902547645556361</v>
      </c>
      <c r="U134" s="27">
        <f>(T134-$F$14)/T134</f>
        <v>1.0284775231299203E-2</v>
      </c>
    </row>
    <row r="140" spans="1:21" x14ac:dyDescent="0.35">
      <c r="A140" t="s">
        <v>8</v>
      </c>
      <c r="N140" t="s">
        <v>16</v>
      </c>
    </row>
    <row r="141" spans="1:21" x14ac:dyDescent="0.35">
      <c r="L141" t="s">
        <v>22</v>
      </c>
      <c r="M141" t="s">
        <v>6</v>
      </c>
      <c r="N141" t="s">
        <v>17</v>
      </c>
      <c r="O141" t="s">
        <v>18</v>
      </c>
      <c r="P141" t="s">
        <v>19</v>
      </c>
      <c r="Q141" t="s">
        <v>20</v>
      </c>
      <c r="R141" t="s">
        <v>21</v>
      </c>
      <c r="T141" t="s">
        <v>23</v>
      </c>
      <c r="U141" t="s">
        <v>24</v>
      </c>
    </row>
    <row r="142" spans="1:21" ht="15" thickBot="1" x14ac:dyDescent="0.4">
      <c r="C142" t="s">
        <v>11</v>
      </c>
      <c r="K142">
        <v>1</v>
      </c>
      <c r="L142" s="6">
        <f>D18</f>
        <v>-0.2488259763010518</v>
      </c>
      <c r="M142" s="4">
        <f>E18</f>
        <v>1189.5864105517378</v>
      </c>
      <c r="N142" s="23">
        <v>36.273353965057069</v>
      </c>
      <c r="O142" s="23">
        <v>45.766403039085652</v>
      </c>
      <c r="P142" s="23">
        <v>67.749013443369194</v>
      </c>
      <c r="Q142" s="23">
        <v>48.304432545725469</v>
      </c>
      <c r="R142" s="26">
        <v>51.906797006762623</v>
      </c>
      <c r="T142" s="31">
        <v>0.108</v>
      </c>
    </row>
    <row r="143" spans="1:21" ht="15" thickBot="1" x14ac:dyDescent="0.4">
      <c r="A143">
        <v>3.75</v>
      </c>
      <c r="B143">
        <v>1</v>
      </c>
      <c r="C143" s="6">
        <f>AVERAGE(L142:L181)</f>
        <v>-0.154119510034985</v>
      </c>
      <c r="D143" s="2">
        <f>$J$2/-C143</f>
        <v>1920.5874709360824</v>
      </c>
      <c r="E143" t="s">
        <v>12</v>
      </c>
      <c r="F143">
        <v>3.75</v>
      </c>
      <c r="K143">
        <v>2</v>
      </c>
      <c r="L143" s="6">
        <f>H18</f>
        <v>-0.20831045854742006</v>
      </c>
      <c r="M143" s="4">
        <f>I18</f>
        <v>1420.9560195107447</v>
      </c>
      <c r="N143" s="23">
        <v>36.590358289120331</v>
      </c>
      <c r="O143" s="23">
        <v>44.4176983035305</v>
      </c>
      <c r="P143" s="23">
        <v>68.693914980022285</v>
      </c>
      <c r="Q143" s="23">
        <v>48.511495382196898</v>
      </c>
      <c r="R143" s="26">
        <v>51.786533045130028</v>
      </c>
      <c r="T143" s="31">
        <v>0.14899999999999999</v>
      </c>
    </row>
    <row r="144" spans="1:21" ht="15" thickBot="1" x14ac:dyDescent="0.4">
      <c r="A144">
        <v>48.75</v>
      </c>
      <c r="B144">
        <v>2</v>
      </c>
      <c r="C144" s="28">
        <f>AVERAGE(D19,T19,AA11,AE11,Y88)</f>
        <v>-0.13751601112305217</v>
      </c>
      <c r="D144" s="29">
        <f>$J$2/-C144</f>
        <v>2152.4766285951464</v>
      </c>
      <c r="E144" s="30" t="s">
        <v>12</v>
      </c>
      <c r="F144">
        <v>48.75</v>
      </c>
      <c r="K144">
        <v>3</v>
      </c>
      <c r="L144" s="6">
        <f>L18</f>
        <v>-0.11877630748155121</v>
      </c>
      <c r="M144" s="4">
        <f>M18</f>
        <v>2492.0794919136197</v>
      </c>
      <c r="N144" s="23">
        <v>36.577379003209124</v>
      </c>
      <c r="O144" s="23">
        <v>44.739341148732734</v>
      </c>
      <c r="P144" s="23">
        <v>68.643984543847012</v>
      </c>
      <c r="Q144" s="23">
        <v>48.341410701421189</v>
      </c>
      <c r="R144" s="26">
        <v>51.697884602789962</v>
      </c>
      <c r="T144" s="31">
        <v>0.13200000000000001</v>
      </c>
    </row>
    <row r="145" spans="1:20" ht="15" thickBot="1" x14ac:dyDescent="0.4">
      <c r="A145">
        <v>82.5</v>
      </c>
      <c r="B145">
        <v>3</v>
      </c>
      <c r="C145" s="28">
        <f>AVERAGE(D20,T20,AA12,AE12,Y89)</f>
        <v>-0.12152772347243386</v>
      </c>
      <c r="D145" s="29">
        <f>$J$2/-C145</f>
        <v>2435.6582312441792</v>
      </c>
      <c r="E145" s="30" t="s">
        <v>12</v>
      </c>
      <c r="F145">
        <v>82.5</v>
      </c>
      <c r="K145">
        <v>4</v>
      </c>
      <c r="L145" s="6">
        <f>P18</f>
        <v>-6.9769629838613831E-2</v>
      </c>
      <c r="M145" s="4">
        <f>Q18</f>
        <v>4242.5336164845112</v>
      </c>
      <c r="N145" s="23">
        <v>36.601836844948686</v>
      </c>
      <c r="O145" s="23">
        <v>44.897925773128371</v>
      </c>
      <c r="P145" s="23">
        <v>68.63611806885713</v>
      </c>
      <c r="Q145" s="23">
        <v>48.254015028731402</v>
      </c>
      <c r="R145" s="26">
        <v>51.610104284334433</v>
      </c>
      <c r="T145" s="31">
        <v>0.104</v>
      </c>
    </row>
    <row r="146" spans="1:20" ht="15" thickBot="1" x14ac:dyDescent="0.4">
      <c r="A146">
        <v>116.25</v>
      </c>
      <c r="B146">
        <v>4</v>
      </c>
      <c r="C146" s="28">
        <f>AVERAGE(D21,T21,AA13,AE13,Y90)</f>
        <v>-0.10913035041602689</v>
      </c>
      <c r="D146" s="29">
        <f>$J$2/-C146</f>
        <v>2712.3526944758109</v>
      </c>
      <c r="E146" s="30" t="s">
        <v>12</v>
      </c>
      <c r="F146">
        <v>116.25</v>
      </c>
      <c r="K146">
        <v>5</v>
      </c>
      <c r="L146" s="6">
        <f>T18</f>
        <v>-5.1401811439912029E-2</v>
      </c>
      <c r="M146" s="4">
        <f>U18</f>
        <v>5758.5519208018513</v>
      </c>
      <c r="N146" s="23">
        <v>36.611323967645802</v>
      </c>
      <c r="O146" s="23">
        <v>45.027343877918582</v>
      </c>
      <c r="P146" s="23">
        <v>68.646232439335876</v>
      </c>
      <c r="Q146" s="23">
        <v>48.179257949372889</v>
      </c>
      <c r="R146" s="26">
        <v>51.535841765726822</v>
      </c>
      <c r="T146" s="31">
        <v>8.8999999999999996E-2</v>
      </c>
    </row>
    <row r="147" spans="1:20" ht="15" thickBot="1" x14ac:dyDescent="0.4">
      <c r="A147">
        <v>153.75</v>
      </c>
      <c r="B147">
        <v>5</v>
      </c>
      <c r="C147" s="28">
        <f>AVERAGE(D22,T22,AA14,AE14,Y91)</f>
        <v>-0.10327143424227551</v>
      </c>
      <c r="D147" s="29">
        <f>$J$2/-C147</f>
        <v>2866.2330698882511</v>
      </c>
      <c r="E147" s="30" t="s">
        <v>12</v>
      </c>
      <c r="F147">
        <v>153.75</v>
      </c>
      <c r="K147">
        <v>6</v>
      </c>
      <c r="L147" s="6">
        <f>D33</f>
        <v>-5.262616838786232E-2</v>
      </c>
      <c r="M147" s="4">
        <f>E33</f>
        <v>5624.5782101869554</v>
      </c>
      <c r="N147" s="23">
        <v>36.621805262209989</v>
      </c>
      <c r="O147" s="23">
        <v>45.02513221016094</v>
      </c>
      <c r="P147" s="23">
        <v>68.642860651309007</v>
      </c>
      <c r="Q147" s="23">
        <v>48.176891464872213</v>
      </c>
      <c r="R147" s="26">
        <v>51.53331041144785</v>
      </c>
      <c r="T147" s="31">
        <v>0.09</v>
      </c>
    </row>
    <row r="148" spans="1:20" ht="15" thickBot="1" x14ac:dyDescent="0.4">
      <c r="K148">
        <v>7</v>
      </c>
      <c r="L148" s="6">
        <f>H33</f>
        <v>-7.8343085853398914E-2</v>
      </c>
      <c r="M148" s="4">
        <f>I33</f>
        <v>3778.2530107876528</v>
      </c>
      <c r="N148" s="23">
        <v>36.666230066472373</v>
      </c>
      <c r="O148" s="23">
        <v>44.901601231212553</v>
      </c>
      <c r="P148" s="23">
        <v>68.641736795572868</v>
      </c>
      <c r="Q148" s="23">
        <v>48.257965224794525</v>
      </c>
      <c r="R148" s="26">
        <v>51.532466681947675</v>
      </c>
      <c r="T148" s="31">
        <v>0.111</v>
      </c>
    </row>
    <row r="149" spans="1:20" ht="15" thickBot="1" x14ac:dyDescent="0.4">
      <c r="K149">
        <v>8</v>
      </c>
      <c r="L149" s="6">
        <f>L33</f>
        <v>-0.14084157783601858</v>
      </c>
      <c r="M149" s="4">
        <f>M33</f>
        <v>2101.6521154330712</v>
      </c>
      <c r="N149" s="23">
        <v>36.744601077328625</v>
      </c>
      <c r="O149" s="23">
        <v>44.615812826432212</v>
      </c>
      <c r="P149" s="23">
        <v>68.683792589681872</v>
      </c>
      <c r="Q149" s="23">
        <v>48.422483095109456</v>
      </c>
      <c r="R149" s="26">
        <v>51.53331041144785</v>
      </c>
      <c r="T149" s="31">
        <v>0.151</v>
      </c>
    </row>
    <row r="150" spans="1:20" ht="15" thickBot="1" x14ac:dyDescent="0.4">
      <c r="K150">
        <v>9</v>
      </c>
      <c r="L150" s="6">
        <f>P33</f>
        <v>-0.22426805403125136</v>
      </c>
      <c r="M150" s="4">
        <f>Q33</f>
        <v>1319.8491478360663</v>
      </c>
      <c r="N150" s="23">
        <v>36.772530081034624</v>
      </c>
      <c r="O150" s="23">
        <v>44.364410248015055</v>
      </c>
      <c r="P150" s="23">
        <v>68.715723991159848</v>
      </c>
      <c r="Q150" s="23">
        <v>48.538921175411311</v>
      </c>
      <c r="R150" s="26">
        <v>51.608414504379141</v>
      </c>
      <c r="T150" s="31">
        <v>0.17399999999999999</v>
      </c>
    </row>
    <row r="151" spans="1:20" ht="15" thickBot="1" x14ac:dyDescent="0.4">
      <c r="K151">
        <v>10</v>
      </c>
      <c r="L151" s="6">
        <f>T33</f>
        <v>-0.28813826752686589</v>
      </c>
      <c r="M151" s="4">
        <f>U33</f>
        <v>1027.2845829907028</v>
      </c>
      <c r="N151" s="23">
        <v>36.762057561965889</v>
      </c>
      <c r="O151" s="23">
        <v>45.553518221407295</v>
      </c>
      <c r="P151" s="23">
        <v>67.654955633410822</v>
      </c>
      <c r="Q151" s="23">
        <v>48.500376543007761</v>
      </c>
      <c r="R151" s="26">
        <v>51.529092040208248</v>
      </c>
      <c r="T151" s="31">
        <v>0.12</v>
      </c>
    </row>
    <row r="152" spans="1:20" ht="15" thickBot="1" x14ac:dyDescent="0.4">
      <c r="K152">
        <v>11</v>
      </c>
      <c r="L152" s="6">
        <f>D48</f>
        <v>-0.3127207177652091</v>
      </c>
      <c r="M152" s="4">
        <f>E48</f>
        <v>946.53146780712166</v>
      </c>
      <c r="N152" s="23">
        <v>36.904839871635339</v>
      </c>
      <c r="O152" s="23">
        <v>45.803588971117954</v>
      </c>
      <c r="P152" s="23">
        <v>67.620669330015062</v>
      </c>
      <c r="Q152" s="23">
        <v>48.382343309974466</v>
      </c>
      <c r="R152" s="26">
        <v>51.288558517257187</v>
      </c>
      <c r="T152" s="31">
        <v>0.13200000000000001</v>
      </c>
    </row>
    <row r="153" spans="1:20" ht="15" thickBot="1" x14ac:dyDescent="0.4">
      <c r="K153">
        <v>12</v>
      </c>
      <c r="L153" s="6">
        <f>H48</f>
        <v>-0.26602213211203124</v>
      </c>
      <c r="M153" s="4">
        <f>I48</f>
        <v>1112.689375316126</v>
      </c>
      <c r="N153" s="23">
        <v>36.984137377838167</v>
      </c>
      <c r="O153" s="23">
        <v>45.918116784258515</v>
      </c>
      <c r="P153" s="23">
        <v>68.713474225285253</v>
      </c>
      <c r="Q153" s="23">
        <v>48.373631050796412</v>
      </c>
      <c r="R153" s="26">
        <v>50.010640561821667</v>
      </c>
      <c r="T153" s="31">
        <v>0.129</v>
      </c>
    </row>
    <row r="154" spans="1:20" ht="15" thickBot="1" x14ac:dyDescent="0.4">
      <c r="K154">
        <v>13</v>
      </c>
      <c r="L154" s="6">
        <f>L48</f>
        <v>-0.15923512270148107</v>
      </c>
      <c r="M154" s="4">
        <f>M48</f>
        <v>1858.8863749294353</v>
      </c>
      <c r="N154" s="23">
        <v>36.857872507612228</v>
      </c>
      <c r="O154" s="23">
        <v>45.877942572766266</v>
      </c>
      <c r="P154" s="23">
        <v>68.673673182071184</v>
      </c>
      <c r="Q154" s="23">
        <v>48.292571129227653</v>
      </c>
      <c r="R154" s="26">
        <v>50.297940608322698</v>
      </c>
      <c r="T154" s="31">
        <v>0.13</v>
      </c>
    </row>
    <row r="155" spans="1:20" ht="15" thickBot="1" x14ac:dyDescent="0.4">
      <c r="K155">
        <v>14</v>
      </c>
      <c r="L155" s="6">
        <f>P48</f>
        <v>-9.3043115827151773E-2</v>
      </c>
      <c r="M155" s="4">
        <f>Q48</f>
        <v>3181.3208034636937</v>
      </c>
      <c r="N155" s="23">
        <v>36.755075311067451</v>
      </c>
      <c r="O155" s="23">
        <v>45.882449246889323</v>
      </c>
      <c r="P155" s="23">
        <v>68.680419122462339</v>
      </c>
      <c r="Q155" s="23">
        <v>48.174525212835626</v>
      </c>
      <c r="R155" s="26">
        <v>50.507531106745247</v>
      </c>
      <c r="T155" s="31">
        <v>0.11799999999999999</v>
      </c>
    </row>
    <row r="156" spans="1:20" ht="15" thickBot="1" x14ac:dyDescent="0.4">
      <c r="K156">
        <v>15</v>
      </c>
      <c r="L156" s="6">
        <f>T48</f>
        <v>-6.6095643683564964E-2</v>
      </c>
      <c r="M156" s="4">
        <f>U48</f>
        <v>4478.3586860445685</v>
      </c>
      <c r="N156" s="23">
        <v>36.707161334686795</v>
      </c>
      <c r="O156" s="23">
        <v>45.883951668358492</v>
      </c>
      <c r="P156" s="23">
        <v>68.641736795572868</v>
      </c>
      <c r="Q156" s="23">
        <v>48.135171420151281</v>
      </c>
      <c r="R156" s="26">
        <v>50.631978781230558</v>
      </c>
      <c r="T156" s="31">
        <v>0.111</v>
      </c>
    </row>
    <row r="157" spans="1:20" ht="15" thickBot="1" x14ac:dyDescent="0.4">
      <c r="K157">
        <v>16</v>
      </c>
      <c r="L157" s="6">
        <f>D63</f>
        <v>-6.7320282261454811E-2</v>
      </c>
      <c r="M157" s="4">
        <f>E63</f>
        <v>4396.8918438340988</v>
      </c>
      <c r="N157" s="23">
        <v>36.707161334686795</v>
      </c>
      <c r="O157" s="23">
        <v>45.924882936572899</v>
      </c>
      <c r="P157" s="23">
        <v>68.641736795572868</v>
      </c>
      <c r="Q157" s="23">
        <v>48.094240151936866</v>
      </c>
      <c r="R157" s="26">
        <v>50.631978781230558</v>
      </c>
      <c r="T157" s="31">
        <v>0.112</v>
      </c>
    </row>
    <row r="158" spans="1:20" ht="15" thickBot="1" x14ac:dyDescent="0.4">
      <c r="K158">
        <v>17</v>
      </c>
      <c r="L158" s="6">
        <f>H63</f>
        <v>-9.9169126477725161E-2</v>
      </c>
      <c r="M158" s="4">
        <f>I63</f>
        <v>2984.7999121630455</v>
      </c>
      <c r="N158" s="23">
        <v>36.771568450870269</v>
      </c>
      <c r="O158" s="23">
        <v>45.969577390991098</v>
      </c>
      <c r="P158" s="23">
        <v>68.688291061516537</v>
      </c>
      <c r="Q158" s="23">
        <v>48.098177590752051</v>
      </c>
      <c r="R158" s="26">
        <v>50.472385505870022</v>
      </c>
      <c r="T158" s="31">
        <v>0.122</v>
      </c>
    </row>
    <row r="159" spans="1:20" ht="15" thickBot="1" x14ac:dyDescent="0.4">
      <c r="K159">
        <v>18</v>
      </c>
      <c r="L159" s="6">
        <f>L63</f>
        <v>-0.17027379009255383</v>
      </c>
      <c r="M159" s="4">
        <f>M63</f>
        <v>1738.3767627366876</v>
      </c>
      <c r="N159" s="23">
        <v>36.877865094957436</v>
      </c>
      <c r="O159" s="23">
        <v>46.087098886705959</v>
      </c>
      <c r="P159" s="23">
        <v>68.680419122462339</v>
      </c>
      <c r="Q159" s="23">
        <v>48.092665356908967</v>
      </c>
      <c r="R159" s="26">
        <v>50.261951538965285</v>
      </c>
      <c r="T159" s="31">
        <v>0.13900000000000001</v>
      </c>
    </row>
    <row r="160" spans="1:20" ht="15" thickBot="1" x14ac:dyDescent="0.4">
      <c r="K160">
        <v>19</v>
      </c>
      <c r="L160" s="6">
        <f>P63</f>
        <v>-0.26847910308742179</v>
      </c>
      <c r="M160" s="4">
        <f>Q63</f>
        <v>1102.5066628877141</v>
      </c>
      <c r="N160" s="23">
        <v>36.990192707565853</v>
      </c>
      <c r="O160" s="23">
        <v>46.171226484601398</v>
      </c>
      <c r="P160" s="23">
        <v>68.724724528054736</v>
      </c>
      <c r="Q160" s="23">
        <v>48.135959526499327</v>
      </c>
      <c r="R160" s="26">
        <v>49.977896753278642</v>
      </c>
      <c r="T160" s="31">
        <v>0.13700000000000001</v>
      </c>
    </row>
    <row r="161" spans="11:23" ht="15" thickBot="1" x14ac:dyDescent="0.4">
      <c r="K161">
        <v>20</v>
      </c>
      <c r="L161" s="6">
        <f>T63</f>
        <v>-0.32255634176935516</v>
      </c>
      <c r="M161" s="4">
        <f>U63</f>
        <v>917.66913766543041</v>
      </c>
      <c r="N161" s="23">
        <v>36.911817675758869</v>
      </c>
      <c r="O161" s="23">
        <v>46.170470545859395</v>
      </c>
      <c r="P161" s="23">
        <v>67.577523821998099</v>
      </c>
      <c r="Q161" s="23">
        <v>48.053308883722451</v>
      </c>
      <c r="R161" s="26">
        <v>51.286879072661186</v>
      </c>
      <c r="T161" s="31">
        <v>0.14099999999999999</v>
      </c>
    </row>
    <row r="162" spans="11:23" ht="15" thickBot="1" x14ac:dyDescent="0.4">
      <c r="K162">
        <v>21</v>
      </c>
      <c r="L162" s="6">
        <f>D78</f>
        <v>-0.3127207177652091</v>
      </c>
      <c r="M162" s="4">
        <f>E78</f>
        <v>946.53146780712166</v>
      </c>
      <c r="N162" s="23">
        <v>36.789023871115617</v>
      </c>
      <c r="O162" s="23">
        <v>46.293264350502639</v>
      </c>
      <c r="P162" s="23">
        <v>67.577523821998099</v>
      </c>
      <c r="Q162" s="23">
        <v>47.807721274435963</v>
      </c>
      <c r="R162" s="26">
        <v>51.532466681947675</v>
      </c>
      <c r="T162" s="31">
        <v>0.14099999999999999</v>
      </c>
    </row>
    <row r="163" spans="11:23" ht="15" thickBot="1" x14ac:dyDescent="0.4">
      <c r="K163">
        <v>22</v>
      </c>
      <c r="L163" s="6">
        <f>H78</f>
        <v>-0.2574234765340136</v>
      </c>
      <c r="M163" s="4">
        <f>I78</f>
        <v>1149.856275680005</v>
      </c>
      <c r="N163" s="23">
        <v>36.789981993779669</v>
      </c>
      <c r="O163" s="23">
        <v>46.366017351448683</v>
      </c>
      <c r="P163" s="23">
        <v>68.710099852676379</v>
      </c>
      <c r="Q163" s="23">
        <v>46.529710263545589</v>
      </c>
      <c r="R163" s="26">
        <v>51.60419053854968</v>
      </c>
      <c r="T163" s="31">
        <v>0.14199999999999999</v>
      </c>
    </row>
    <row r="164" spans="11:23" ht="15" thickBot="1" x14ac:dyDescent="0.4">
      <c r="K164">
        <v>23</v>
      </c>
      <c r="L164" s="6">
        <f>L78</f>
        <v>-0.1518770697287169</v>
      </c>
      <c r="M164" s="4">
        <f>M78</f>
        <v>1948.9446335033706</v>
      </c>
      <c r="N164" s="23">
        <v>36.745567941855327</v>
      </c>
      <c r="O164" s="23">
        <v>46.203080751035372</v>
      </c>
      <c r="P164" s="23">
        <v>68.670300708801918</v>
      </c>
      <c r="Q164" s="23">
        <v>46.857863117746241</v>
      </c>
      <c r="R164" s="26">
        <v>51.523187480561155</v>
      </c>
      <c r="T164" s="31">
        <v>0.14000000000000001</v>
      </c>
    </row>
    <row r="165" spans="11:23" ht="15" thickBot="1" x14ac:dyDescent="0.4">
      <c r="K165">
        <v>24</v>
      </c>
      <c r="L165" s="6">
        <f>P78</f>
        <v>-8.8142730089865548E-2</v>
      </c>
      <c r="M165" s="4">
        <f>Q78</f>
        <v>3358.189605634117</v>
      </c>
      <c r="N165" s="23">
        <v>36.673215455140799</v>
      </c>
      <c r="O165" s="23">
        <v>46.046168958742633</v>
      </c>
      <c r="P165" s="23">
        <v>68.639489194499006</v>
      </c>
      <c r="Q165" s="23">
        <v>47.110347085789122</v>
      </c>
      <c r="R165" s="26">
        <v>51.530779305828418</v>
      </c>
      <c r="T165" s="31">
        <v>0.122</v>
      </c>
      <c r="W165" s="23"/>
    </row>
    <row r="166" spans="11:23" ht="15" thickBot="1" x14ac:dyDescent="0.4">
      <c r="K166">
        <v>25</v>
      </c>
      <c r="L166" s="6">
        <f>T78</f>
        <v>-5.7523830840913719E-2</v>
      </c>
      <c r="M166" s="4">
        <f>U78</f>
        <v>5145.6934573535136</v>
      </c>
      <c r="N166" s="23">
        <v>36.619303300157149</v>
      </c>
      <c r="O166" s="23">
        <v>45.958289680460972</v>
      </c>
      <c r="P166" s="23">
        <v>68.630500261917234</v>
      </c>
      <c r="Q166" s="23">
        <v>47.267875851231011</v>
      </c>
      <c r="R166" s="26">
        <v>51.524030906233634</v>
      </c>
      <c r="T166" s="31">
        <v>0.112</v>
      </c>
      <c r="W166" s="23"/>
    </row>
    <row r="167" spans="11:23" ht="15" thickBot="1" x14ac:dyDescent="0.4">
      <c r="K167">
        <v>26</v>
      </c>
      <c r="L167" s="6">
        <f>D93</f>
        <v>-5.5074952680769701E-2</v>
      </c>
      <c r="M167" s="4">
        <f>E93</f>
        <v>5374.4939503752512</v>
      </c>
      <c r="N167" s="23">
        <v>36.605330364743629</v>
      </c>
      <c r="O167" s="23">
        <v>45.961299194551756</v>
      </c>
      <c r="P167" s="23">
        <v>68.634994433894306</v>
      </c>
      <c r="Q167" s="23">
        <v>47.270971121734007</v>
      </c>
      <c r="R167" s="26">
        <v>51.527404885076294</v>
      </c>
      <c r="T167" s="31">
        <v>0.11</v>
      </c>
      <c r="W167" s="23"/>
    </row>
    <row r="168" spans="11:23" ht="15" thickBot="1" x14ac:dyDescent="0.4">
      <c r="K168">
        <v>27</v>
      </c>
      <c r="L168" s="6">
        <f>H93</f>
        <v>-7.5893409604016776E-2</v>
      </c>
      <c r="M168" s="4">
        <f>I93</f>
        <v>3900.20690260744</v>
      </c>
      <c r="N168" s="23">
        <v>36.598343210765861</v>
      </c>
      <c r="O168" s="23">
        <v>46.003732687207361</v>
      </c>
      <c r="P168" s="23">
        <v>68.637241740610989</v>
      </c>
      <c r="Q168" s="23">
        <v>47.149733145607541</v>
      </c>
      <c r="R168" s="26">
        <v>51.610949215808262</v>
      </c>
      <c r="T168" s="31">
        <v>0.11700000000000001</v>
      </c>
      <c r="W168" s="23"/>
    </row>
    <row r="169" spans="11:23" ht="15" thickBot="1" x14ac:dyDescent="0.4">
      <c r="K169">
        <v>28</v>
      </c>
      <c r="L169" s="6">
        <f>L93</f>
        <v>-0.13225973428934518</v>
      </c>
      <c r="M169" s="4">
        <f>M93</f>
        <v>2238.020525222284</v>
      </c>
      <c r="N169" s="23">
        <v>36.570390018665883</v>
      </c>
      <c r="O169" s="23">
        <v>46.132560500376599</v>
      </c>
      <c r="P169" s="23">
        <v>68.646232439335904</v>
      </c>
      <c r="Q169" s="23">
        <v>46.951239479975122</v>
      </c>
      <c r="R169" s="26">
        <v>51.699577561646528</v>
      </c>
      <c r="T169" s="31">
        <v>0.128</v>
      </c>
      <c r="W169" s="23"/>
    </row>
    <row r="170" spans="11:23" ht="15" thickBot="1" x14ac:dyDescent="0.4">
      <c r="K170">
        <v>29</v>
      </c>
      <c r="L170" s="6">
        <f>P93</f>
        <v>-0.22549572627819617</v>
      </c>
      <c r="M170" s="4">
        <f>Q93</f>
        <v>1312.6634587957647</v>
      </c>
      <c r="N170" s="23">
        <v>36.577379003209124</v>
      </c>
      <c r="O170" s="23">
        <v>46.29478027375729</v>
      </c>
      <c r="P170" s="23">
        <v>68.684917152400288</v>
      </c>
      <c r="Q170" s="23">
        <v>46.663173750736782</v>
      </c>
      <c r="R170" s="26">
        <v>51.779749819896523</v>
      </c>
      <c r="T170" s="31">
        <v>0.13100000000000001</v>
      </c>
    </row>
    <row r="171" spans="11:23" ht="15" thickBot="1" x14ac:dyDescent="0.4">
      <c r="K171">
        <v>30</v>
      </c>
      <c r="L171" s="6">
        <f>T93</f>
        <v>-0.28076537314801076</v>
      </c>
      <c r="M171" s="4">
        <f>U93</f>
        <v>1054.2610603336689</v>
      </c>
      <c r="N171" s="23">
        <v>36.482548621570295</v>
      </c>
      <c r="O171" s="23">
        <v>46.247789928622886</v>
      </c>
      <c r="P171" s="23">
        <v>67.652740488507632</v>
      </c>
      <c r="Q171" s="23">
        <v>47.803025342151791</v>
      </c>
      <c r="R171" s="26">
        <v>51.813895619147409</v>
      </c>
      <c r="T171" s="31">
        <v>0.13</v>
      </c>
    </row>
    <row r="172" spans="11:23" ht="15" thickBot="1" x14ac:dyDescent="0.4">
      <c r="K172">
        <v>31</v>
      </c>
      <c r="L172" s="6">
        <f>D108</f>
        <v>-0.25619519148503106</v>
      </c>
      <c r="M172" s="4">
        <f>E108</f>
        <v>1155.3690695139164</v>
      </c>
      <c r="N172" s="23">
        <v>36.283852375806404</v>
      </c>
      <c r="O172" s="23">
        <v>46.091626551396679</v>
      </c>
      <c r="P172" s="23">
        <v>67.704751612797594</v>
      </c>
      <c r="Q172" s="23">
        <v>48.01552215345319</v>
      </c>
      <c r="R172" s="26">
        <v>51.904247306546168</v>
      </c>
      <c r="T172" s="31">
        <v>0.11700000000000001</v>
      </c>
    </row>
    <row r="173" spans="11:23" ht="15" thickBot="1" x14ac:dyDescent="0.4">
      <c r="K173">
        <v>32</v>
      </c>
      <c r="L173" s="6">
        <f>H108</f>
        <v>-0.18376808306786957</v>
      </c>
      <c r="M173" s="4">
        <f>I108</f>
        <v>1610.725840192177</v>
      </c>
      <c r="N173" s="23">
        <v>35.301437600288189</v>
      </c>
      <c r="O173" s="23">
        <v>46.050692602416753</v>
      </c>
      <c r="P173" s="23">
        <v>68.646232439335904</v>
      </c>
      <c r="Q173" s="23">
        <v>48.097390051413043</v>
      </c>
      <c r="R173" s="26">
        <v>51.904247306546168</v>
      </c>
      <c r="T173" s="31">
        <v>0.161</v>
      </c>
    </row>
    <row r="174" spans="11:23" ht="15" thickBot="1" x14ac:dyDescent="0.4">
      <c r="K174">
        <v>33</v>
      </c>
      <c r="L174" s="6">
        <f>L108</f>
        <v>-9.6718651748895476E-2</v>
      </c>
      <c r="M174" s="4">
        <f>M108</f>
        <v>3060.4231412208483</v>
      </c>
      <c r="N174" s="23">
        <v>35.632419156774468</v>
      </c>
      <c r="O174" s="23">
        <v>45.968072042570611</v>
      </c>
      <c r="P174" s="23">
        <v>68.604175194433068</v>
      </c>
      <c r="Q174" s="23">
        <v>48.055669259107653</v>
      </c>
      <c r="R174" s="26">
        <v>51.7396643471142</v>
      </c>
      <c r="T174" s="31">
        <v>0.14499999999999999</v>
      </c>
    </row>
    <row r="175" spans="11:23" ht="15" thickBot="1" x14ac:dyDescent="0.4">
      <c r="K175">
        <v>34</v>
      </c>
      <c r="L175" s="6">
        <f>P108</f>
        <v>-5.1401811439912029E-2</v>
      </c>
      <c r="M175" s="4">
        <f>Q108</f>
        <v>5758.5519208018513</v>
      </c>
      <c r="N175" s="23">
        <v>35.847604702184093</v>
      </c>
      <c r="O175" s="23">
        <v>45.883951668358492</v>
      </c>
      <c r="P175" s="23">
        <v>68.600805527358446</v>
      </c>
      <c r="Q175" s="23">
        <v>48.053308883722451</v>
      </c>
      <c r="R175" s="26">
        <v>51.614329218376504</v>
      </c>
      <c r="T175" s="31">
        <v>0.11700000000000001</v>
      </c>
    </row>
    <row r="176" spans="11:23" ht="15" thickBot="1" x14ac:dyDescent="0.4">
      <c r="K176">
        <v>35</v>
      </c>
      <c r="L176" s="6">
        <f>T108</f>
        <v>-3.303927261652137E-2</v>
      </c>
      <c r="M176" s="4">
        <f>U108</f>
        <v>8959.0350076891355</v>
      </c>
      <c r="N176" s="23">
        <v>35.977406679764243</v>
      </c>
      <c r="O176" s="23">
        <v>45.841519318925997</v>
      </c>
      <c r="P176" s="23">
        <v>68.598559266535673</v>
      </c>
      <c r="Q176" s="23">
        <v>48.051735428945634</v>
      </c>
      <c r="R176" s="26">
        <v>51.530779305828418</v>
      </c>
      <c r="T176" s="31">
        <v>9.7000000000000003E-2</v>
      </c>
    </row>
    <row r="177" spans="11:20" ht="15" thickBot="1" x14ac:dyDescent="0.4">
      <c r="K177">
        <v>36</v>
      </c>
      <c r="L177" s="6">
        <f>D123</f>
        <v>-3.303927261652137E-2</v>
      </c>
      <c r="M177" s="4">
        <f>E123</f>
        <v>8959.0350076891355</v>
      </c>
      <c r="N177" s="23">
        <v>35.980910594129114</v>
      </c>
      <c r="O177" s="23">
        <v>45.84076881517985</v>
      </c>
      <c r="P177" s="23">
        <v>68.597436191286974</v>
      </c>
      <c r="Q177" s="23">
        <v>48.050948740197441</v>
      </c>
      <c r="R177" s="26">
        <v>51.529935659206636</v>
      </c>
      <c r="T177" s="31">
        <v>9.6000000000000002E-2</v>
      </c>
    </row>
    <row r="178" spans="11:20" ht="15" thickBot="1" x14ac:dyDescent="0.4">
      <c r="K178">
        <v>37</v>
      </c>
      <c r="L178" s="6">
        <f>H123</f>
        <v>-4.7728881382061529E-2</v>
      </c>
      <c r="M178" s="4">
        <f>I123</f>
        <v>6201.6957328325097</v>
      </c>
      <c r="N178" s="23">
        <v>35.868639905703617</v>
      </c>
      <c r="O178" s="23">
        <v>45.838517451378429</v>
      </c>
      <c r="P178" s="23">
        <v>68.594067186169852</v>
      </c>
      <c r="Q178" s="23">
        <v>48.089516076222907</v>
      </c>
      <c r="R178" s="26">
        <v>51.609259380525174</v>
      </c>
      <c r="T178" s="31">
        <v>0.108</v>
      </c>
    </row>
    <row r="179" spans="11:20" ht="15" thickBot="1" x14ac:dyDescent="0.4">
      <c r="K179">
        <v>38</v>
      </c>
      <c r="L179" s="6">
        <f>L123</f>
        <v>-9.7943877368095053E-2</v>
      </c>
      <c r="M179" s="4">
        <f>M123</f>
        <v>3022.1388815103328</v>
      </c>
      <c r="N179" s="23">
        <v>35.632419156774468</v>
      </c>
      <c r="O179" s="23">
        <v>45.804338927548102</v>
      </c>
      <c r="P179" s="23">
        <v>68.604175194433068</v>
      </c>
      <c r="Q179" s="23">
        <v>48.219402374130176</v>
      </c>
      <c r="R179" s="26">
        <v>51.7396643471142</v>
      </c>
      <c r="T179" s="31">
        <v>0.13</v>
      </c>
    </row>
    <row r="180" spans="11:20" ht="15" thickBot="1" x14ac:dyDescent="0.4">
      <c r="K180">
        <v>39</v>
      </c>
      <c r="L180" s="6">
        <f>P123</f>
        <v>-0.17395376941118473</v>
      </c>
      <c r="M180" s="4">
        <f>Q123</f>
        <v>1701.6015289690413</v>
      </c>
      <c r="N180" s="23">
        <v>35.345886205485058</v>
      </c>
      <c r="O180" s="23">
        <v>45.845272206303719</v>
      </c>
      <c r="P180" s="23">
        <v>68.645108473188699</v>
      </c>
      <c r="Q180" s="23">
        <v>48.260335652885793</v>
      </c>
      <c r="R180" s="26">
        <v>51.903397462136709</v>
      </c>
      <c r="T180" s="31">
        <v>0.14799999999999999</v>
      </c>
    </row>
    <row r="181" spans="11:20" ht="15" thickBot="1" x14ac:dyDescent="0.4">
      <c r="K181">
        <v>40</v>
      </c>
      <c r="L181" s="6">
        <f>T123</f>
        <v>-0.24759785628235423</v>
      </c>
      <c r="M181" s="4">
        <f>U123</f>
        <v>1195.4869256317356</v>
      </c>
      <c r="N181" s="23">
        <v>36.290850743336172</v>
      </c>
      <c r="O181" s="23">
        <v>45.76265636256467</v>
      </c>
      <c r="P181" s="23">
        <v>67.702534547121616</v>
      </c>
      <c r="Q181" s="23">
        <v>48.341410701421189</v>
      </c>
      <c r="R181" s="26">
        <v>51.902547645556361</v>
      </c>
      <c r="T181" s="31">
        <v>0.11</v>
      </c>
    </row>
    <row r="201" spans="3:4" x14ac:dyDescent="0.35">
      <c r="C201" t="s">
        <v>25</v>
      </c>
    </row>
    <row r="202" spans="3:4" x14ac:dyDescent="0.35">
      <c r="C202" t="s">
        <v>26</v>
      </c>
    </row>
    <row r="204" spans="3:4" x14ac:dyDescent="0.35">
      <c r="C204">
        <f>60*110</f>
        <v>6600</v>
      </c>
      <c r="D204" t="s">
        <v>27</v>
      </c>
    </row>
    <row r="205" spans="3:4" x14ac:dyDescent="0.35">
      <c r="C205">
        <f>1.3*C204</f>
        <v>8580</v>
      </c>
      <c r="D205" t="s">
        <v>28</v>
      </c>
    </row>
    <row r="206" spans="3:4" x14ac:dyDescent="0.35">
      <c r="C206" t="s">
        <v>29</v>
      </c>
    </row>
    <row r="207" spans="3:4" x14ac:dyDescent="0.35">
      <c r="C207">
        <v>5</v>
      </c>
      <c r="D207" t="s">
        <v>30</v>
      </c>
    </row>
    <row r="208" spans="3:4" x14ac:dyDescent="0.35">
      <c r="C208">
        <f>C205/C207</f>
        <v>1716</v>
      </c>
      <c r="D208" t="s">
        <v>6</v>
      </c>
    </row>
  </sheetData>
  <mergeCells count="41">
    <mergeCell ref="S16:U16"/>
    <mergeCell ref="C8:F8"/>
    <mergeCell ref="C16:E16"/>
    <mergeCell ref="G16:I16"/>
    <mergeCell ref="K16:M16"/>
    <mergeCell ref="O16:Q16"/>
    <mergeCell ref="C46:E46"/>
    <mergeCell ref="G46:I46"/>
    <mergeCell ref="K46:M46"/>
    <mergeCell ref="O46:Q46"/>
    <mergeCell ref="S46:U46"/>
    <mergeCell ref="C31:E31"/>
    <mergeCell ref="G31:I31"/>
    <mergeCell ref="K31:M31"/>
    <mergeCell ref="O31:Q31"/>
    <mergeCell ref="S31:U31"/>
    <mergeCell ref="C76:E76"/>
    <mergeCell ref="G76:I76"/>
    <mergeCell ref="K76:M76"/>
    <mergeCell ref="O76:Q76"/>
    <mergeCell ref="S76:U76"/>
    <mergeCell ref="C61:E61"/>
    <mergeCell ref="G61:I61"/>
    <mergeCell ref="K61:M61"/>
    <mergeCell ref="O61:Q61"/>
    <mergeCell ref="S61:U61"/>
    <mergeCell ref="C106:E106"/>
    <mergeCell ref="G106:I106"/>
    <mergeCell ref="K106:M106"/>
    <mergeCell ref="O106:Q106"/>
    <mergeCell ref="S106:U106"/>
    <mergeCell ref="C91:E91"/>
    <mergeCell ref="G91:I91"/>
    <mergeCell ref="K91:M91"/>
    <mergeCell ref="O91:Q91"/>
    <mergeCell ref="S91:U91"/>
    <mergeCell ref="C121:E121"/>
    <mergeCell ref="G121:I121"/>
    <mergeCell ref="K121:M121"/>
    <mergeCell ref="O121:Q121"/>
    <mergeCell ref="S121:U1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8"/>
  <sheetViews>
    <sheetView topLeftCell="A151" workbookViewId="0">
      <selection activeCell="H153" sqref="H153"/>
    </sheetView>
  </sheetViews>
  <sheetFormatPr defaultRowHeight="14.5" x14ac:dyDescent="0.35"/>
  <cols>
    <col min="4" max="4" width="10.08984375" bestFit="1" customWidth="1"/>
    <col min="7" max="7" width="9.36328125" bestFit="1" customWidth="1"/>
    <col min="8" max="8" width="10.6328125" bestFit="1" customWidth="1"/>
  </cols>
  <sheetData>
    <row r="1" spans="2:32" x14ac:dyDescent="0.35">
      <c r="H1" t="s">
        <v>3</v>
      </c>
      <c r="J1" t="s">
        <v>10</v>
      </c>
    </row>
    <row r="2" spans="2:32" x14ac:dyDescent="0.35">
      <c r="H2">
        <v>1073</v>
      </c>
      <c r="I2" t="s">
        <v>4</v>
      </c>
      <c r="J2">
        <f>H2-H4</f>
        <v>254</v>
      </c>
      <c r="L2" t="s">
        <v>7</v>
      </c>
    </row>
    <row r="3" spans="2:32" x14ac:dyDescent="0.35">
      <c r="H3" t="s">
        <v>5</v>
      </c>
      <c r="L3" t="s">
        <v>9</v>
      </c>
    </row>
    <row r="4" spans="2:32" x14ac:dyDescent="0.35">
      <c r="H4">
        <v>819</v>
      </c>
      <c r="I4" t="s">
        <v>4</v>
      </c>
      <c r="L4" t="s">
        <v>15</v>
      </c>
    </row>
    <row r="7" spans="2:32" ht="15" thickBot="1" x14ac:dyDescent="0.4"/>
    <row r="8" spans="2:32" ht="15" thickBot="1" x14ac:dyDescent="0.4">
      <c r="C8" s="103" t="s">
        <v>13</v>
      </c>
      <c r="D8" s="104"/>
      <c r="E8" s="104"/>
      <c r="F8" s="105"/>
      <c r="I8" t="s">
        <v>14</v>
      </c>
      <c r="L8" s="35" t="s">
        <v>32</v>
      </c>
    </row>
    <row r="9" spans="2:32" x14ac:dyDescent="0.35">
      <c r="C9" s="7" t="s">
        <v>0</v>
      </c>
      <c r="D9" s="8"/>
      <c r="E9" s="8" t="s">
        <v>1</v>
      </c>
      <c r="F9" s="9"/>
      <c r="I9" s="5">
        <f>COUNTA(C18,G18,K18,O18,S18,S33,O33,K33,G33,C33,C48,G48,K48,O48,S48,S63,O63,K63,G63,C63,C78,G78,K78,O78,S78,S93,O93,K93,G93,C93,C108,G108,K108,O108,S108,S123,O123,K123,G123,C123)/40</f>
        <v>1</v>
      </c>
    </row>
    <row r="10" spans="2:32" x14ac:dyDescent="0.35">
      <c r="C10" s="10">
        <v>1.0439799999999999</v>
      </c>
      <c r="D10" s="8"/>
      <c r="E10" s="11">
        <v>8.918E-6</v>
      </c>
      <c r="F10" s="12">
        <f>E10*250/SUM(E$10:E$14)</f>
        <v>36.502504993614721</v>
      </c>
      <c r="AA10" s="3"/>
      <c r="AB10" s="4"/>
      <c r="AE10" s="3"/>
      <c r="AF10" s="4"/>
    </row>
    <row r="11" spans="2:32" x14ac:dyDescent="0.35">
      <c r="C11" s="10">
        <v>1.06586</v>
      </c>
      <c r="D11" s="8"/>
      <c r="E11" s="11">
        <v>1.117E-5</v>
      </c>
      <c r="F11" s="12">
        <f>E11*250/SUM(E$10:E$14)</f>
        <v>45.720226595500833</v>
      </c>
      <c r="AA11" s="3"/>
      <c r="AB11" s="4"/>
      <c r="AE11" s="3"/>
      <c r="AF11" s="4"/>
    </row>
    <row r="12" spans="2:32" x14ac:dyDescent="0.35">
      <c r="C12" s="10">
        <v>1.0942400000000001</v>
      </c>
      <c r="D12" s="8"/>
      <c r="E12" s="11">
        <v>1.6730000000000001E-5</v>
      </c>
      <c r="F12" s="12">
        <f>E12*250/SUM(E$10:E$14)</f>
        <v>68.478011722715223</v>
      </c>
      <c r="AA12" s="3"/>
      <c r="AB12" s="4"/>
      <c r="AE12" s="3"/>
      <c r="AF12" s="4"/>
    </row>
    <row r="13" spans="2:32" x14ac:dyDescent="0.35">
      <c r="C13" s="10">
        <v>1.1169500000000001</v>
      </c>
      <c r="D13" s="8"/>
      <c r="E13" s="11">
        <v>1.171E-5</v>
      </c>
      <c r="F13" s="12">
        <f>E13*250/SUM(E$10:E$14)</f>
        <v>47.930515079079207</v>
      </c>
      <c r="AA13" s="3"/>
      <c r="AB13" s="4"/>
      <c r="AE13" s="3"/>
      <c r="AF13" s="4"/>
    </row>
    <row r="14" spans="2:32" ht="15" thickBot="1" x14ac:dyDescent="0.4">
      <c r="C14" s="13">
        <v>1.12829</v>
      </c>
      <c r="D14" s="14"/>
      <c r="E14" s="15">
        <v>1.255E-5</v>
      </c>
      <c r="F14" s="16">
        <f>E14*250/SUM(E$10:E$14)</f>
        <v>51.368741609090016</v>
      </c>
      <c r="AA14" s="3"/>
      <c r="AB14" s="4"/>
      <c r="AE14" s="3"/>
      <c r="AF14" s="4"/>
    </row>
    <row r="15" spans="2:32" ht="15" thickBot="1" x14ac:dyDescent="0.4"/>
    <row r="16" spans="2:32" ht="15" thickBot="1" x14ac:dyDescent="0.4">
      <c r="B16">
        <v>1</v>
      </c>
      <c r="C16" s="100" t="str">
        <f>"FE " &amp; B16</f>
        <v>FE 1</v>
      </c>
      <c r="D16" s="101"/>
      <c r="E16" s="102"/>
      <c r="G16" s="100" t="str">
        <f>"FE " &amp; B16+1</f>
        <v>FE 2</v>
      </c>
      <c r="H16" s="101"/>
      <c r="I16" s="102"/>
      <c r="K16" s="100" t="str">
        <f>"FE " &amp;B16+2</f>
        <v>FE 3</v>
      </c>
      <c r="L16" s="101"/>
      <c r="M16" s="102"/>
      <c r="O16" s="100" t="str">
        <f>"FE " &amp; B16+3</f>
        <v>FE 4</v>
      </c>
      <c r="P16" s="101"/>
      <c r="Q16" s="102"/>
      <c r="S16" s="100" t="str">
        <f>"FE " &amp; B16+4</f>
        <v>FE 5</v>
      </c>
      <c r="T16" s="101"/>
      <c r="U16" s="102"/>
    </row>
    <row r="17" spans="2:31" x14ac:dyDescent="0.35">
      <c r="C17" s="17" t="s">
        <v>0</v>
      </c>
      <c r="D17" s="18" t="s">
        <v>2</v>
      </c>
      <c r="E17" s="19" t="s">
        <v>6</v>
      </c>
      <c r="G17" s="17" t="s">
        <v>0</v>
      </c>
      <c r="H17" s="18" t="s">
        <v>2</v>
      </c>
      <c r="I17" s="19" t="s">
        <v>6</v>
      </c>
      <c r="K17" s="17" t="s">
        <v>0</v>
      </c>
      <c r="L17" s="18" t="s">
        <v>2</v>
      </c>
      <c r="M17" s="19" t="s">
        <v>6</v>
      </c>
      <c r="O17" s="17" t="s">
        <v>0</v>
      </c>
      <c r="P17" s="18" t="s">
        <v>2</v>
      </c>
      <c r="Q17" s="19" t="s">
        <v>6</v>
      </c>
      <c r="S17" s="17" t="s">
        <v>0</v>
      </c>
      <c r="T17" s="18" t="s">
        <v>2</v>
      </c>
      <c r="U17" s="19" t="s">
        <v>6</v>
      </c>
      <c r="Z17" s="1"/>
      <c r="AD17" s="1"/>
    </row>
    <row r="18" spans="2:31" x14ac:dyDescent="0.35">
      <c r="C18" s="7">
        <v>1.0418099999999999</v>
      </c>
      <c r="D18" s="20">
        <f>(C18-$C$10)/($C$10*C18*0.0075)</f>
        <v>-0.26602213211203124</v>
      </c>
      <c r="E18" s="21">
        <f>($H$2-$H$4)/-D18</f>
        <v>954.80777476451362</v>
      </c>
      <c r="G18" s="7">
        <v>1.04227</v>
      </c>
      <c r="H18" s="20">
        <f>(G18-$C$10)/($C$10*G18*0.0075)</f>
        <v>-0.20953782456534689</v>
      </c>
      <c r="I18" s="21">
        <f>($H$2-$H$4)/-H18</f>
        <v>1212.1916438088583</v>
      </c>
      <c r="K18" s="7">
        <v>1.04301</v>
      </c>
      <c r="L18" s="20">
        <f>(K18-$C$10)/($C$10*K18*0.0075)</f>
        <v>-0.11877630748155121</v>
      </c>
      <c r="M18" s="21">
        <f>($H$2-$H$4)/-L18</f>
        <v>2138.4736180610116</v>
      </c>
      <c r="O18" s="7">
        <v>1.04342</v>
      </c>
      <c r="P18" s="20">
        <f>(O18-$C$10)/($C$10*O18*0.0075)</f>
        <v>-6.8544944312921866E-2</v>
      </c>
      <c r="Q18" s="21">
        <f>($H$2-$H$4)/-P18</f>
        <v>3705.5978751757007</v>
      </c>
      <c r="S18" s="7">
        <v>1.0435700000000001</v>
      </c>
      <c r="T18" s="20">
        <f>(S18-$C$10)/($C$10*S18*0.0075)</f>
        <v>-5.0177477956740289E-2</v>
      </c>
      <c r="U18" s="21">
        <f>($H$2-$H$4)/-T18</f>
        <v>5062.0320180097942</v>
      </c>
      <c r="Z18" s="1"/>
      <c r="AD18" s="1"/>
    </row>
    <row r="19" spans="2:31" x14ac:dyDescent="0.35">
      <c r="C19" s="7">
        <v>1.06389</v>
      </c>
      <c r="D19" s="20">
        <f>(C19-$C$11)/($C$11*C19*0.0075)</f>
        <v>-0.23163707479431853</v>
      </c>
      <c r="E19" s="21">
        <f>($H$2-$H$4)/-D19</f>
        <v>1096.5429442827258</v>
      </c>
      <c r="G19" s="7">
        <v>1.0642400000000001</v>
      </c>
      <c r="H19" s="20">
        <f>(G19-$C$11)/($C$11*G19*0.0075)</f>
        <v>-0.19042063493689537</v>
      </c>
      <c r="I19" s="21">
        <f>($H$2-$H$4)/-H19</f>
        <v>1333.8890508592967</v>
      </c>
      <c r="K19" s="7">
        <v>1.06487</v>
      </c>
      <c r="L19" s="20">
        <f>(K19-$C$11)/($C$11*K19*0.0075)</f>
        <v>-0.11629931988452549</v>
      </c>
      <c r="M19" s="21">
        <f>($H$2-$H$4)/-L19</f>
        <v>2184.0196507786854</v>
      </c>
      <c r="O19" s="7">
        <v>1.06525</v>
      </c>
      <c r="P19" s="20">
        <f>(O19-$C$11)/($C$11*O19*0.0075)</f>
        <v>-7.1633614366534662E-2</v>
      </c>
      <c r="Q19" s="21">
        <f>($H$2-$H$4)/-P19</f>
        <v>3545.8213611885276</v>
      </c>
      <c r="S19" s="7">
        <v>1.0653600000000001</v>
      </c>
      <c r="T19" s="20">
        <f>(S19-$C$11)/($C$11*S19*0.0075)</f>
        <v>-5.8710014827545953E-2</v>
      </c>
      <c r="U19" s="21">
        <f>($H$2-$H$4)/-T19</f>
        <v>4326.3487625764765</v>
      </c>
      <c r="Z19" s="1"/>
      <c r="AD19" s="1"/>
    </row>
    <row r="20" spans="2:31" x14ac:dyDescent="0.35">
      <c r="C20" s="7">
        <v>1.09249</v>
      </c>
      <c r="D20" s="20">
        <f>(C20-$C$12)/($C$12*C20*0.0075)</f>
        <v>-0.19518513011349953</v>
      </c>
      <c r="E20" s="21">
        <f>($H$2-$H$4)/-D20</f>
        <v>1301.3286404158955</v>
      </c>
      <c r="G20" s="7">
        <v>1.09274</v>
      </c>
      <c r="H20" s="20">
        <f>(G20-$C$12)/($C$12*G20*0.0075)</f>
        <v>-0.16726326440038386</v>
      </c>
      <c r="I20" s="21">
        <f>($H$2-$H$4)/-H20</f>
        <v>1518.5641683519425</v>
      </c>
      <c r="K20" s="7">
        <v>1.09327</v>
      </c>
      <c r="L20" s="20">
        <f>(K20-$C$12)/($C$12*K20*0.0075)</f>
        <v>-0.10811114165434438</v>
      </c>
      <c r="M20" s="21">
        <f>($H$2-$H$4)/-L20</f>
        <v>2349.4340741687392</v>
      </c>
      <c r="O20" s="7">
        <v>1.0935900000000001</v>
      </c>
      <c r="P20" s="20">
        <f>(O20-$C$12)/($C$12*O20*0.0075)</f>
        <v>-7.2424411770146496E-2</v>
      </c>
      <c r="Q20" s="21">
        <f>($H$2-$H$4)/-P20</f>
        <v>3507.1047702274795</v>
      </c>
      <c r="S20" s="7">
        <v>1.0936699999999999</v>
      </c>
      <c r="T20" s="20">
        <f>(S20-$C$12)/($C$12*S20*0.0075)</f>
        <v>-6.3505992324514857E-2</v>
      </c>
      <c r="U20" s="21">
        <f>($H$2-$H$4)/-T20</f>
        <v>3999.6225663566211</v>
      </c>
      <c r="Z20" s="1"/>
      <c r="AD20" s="1"/>
    </row>
    <row r="21" spans="2:31" x14ac:dyDescent="0.35">
      <c r="C21" s="7">
        <v>1.1153599999999999</v>
      </c>
      <c r="D21" s="20">
        <f>(C21-$C$13)/($C$13*C21*0.0075)</f>
        <v>-0.17017159249320432</v>
      </c>
      <c r="E21" s="21">
        <f>($H$2-$H$4)/-D21</f>
        <v>1492.6110538111307</v>
      </c>
      <c r="G21" s="7">
        <v>1.11555</v>
      </c>
      <c r="H21" s="20">
        <f>(G21-$C$13)/($C$13*G21*0.0075)</f>
        <v>-0.14981110221146945</v>
      </c>
      <c r="I21" s="21">
        <f>($H$2-$H$4)/-H21</f>
        <v>1695.4684682945608</v>
      </c>
      <c r="K21" s="7">
        <v>1.1160099999999999</v>
      </c>
      <c r="L21" s="20">
        <f>(K21-$C$13)/($C$13*K21*0.0075)</f>
        <v>-0.10054599393483678</v>
      </c>
      <c r="M21" s="21">
        <f>($H$2-$H$4)/-L21</f>
        <v>2526.2070626564773</v>
      </c>
      <c r="O21" s="7">
        <v>1.11629</v>
      </c>
      <c r="P21" s="20">
        <f>(O21-$C$13)/($C$13*O21*0.0075)</f>
        <v>-7.0578415713489273E-2</v>
      </c>
      <c r="Q21" s="21">
        <f>($H$2-$H$4)/-P21</f>
        <v>3598.8339697380648</v>
      </c>
      <c r="S21" s="7">
        <v>1.1163700000000001</v>
      </c>
      <c r="T21" s="20">
        <f>(S21-$C$13)/($C$13*S21*0.0075)</f>
        <v>-6.2019011580749746E-2</v>
      </c>
      <c r="U21" s="21">
        <f>($H$2-$H$4)/-T21</f>
        <v>4095.5183503575822</v>
      </c>
      <c r="Z21" s="1"/>
      <c r="AD21" s="1"/>
    </row>
    <row r="22" spans="2:31" x14ac:dyDescent="0.35">
      <c r="C22" s="7">
        <v>1.12676</v>
      </c>
      <c r="D22" s="20">
        <f>(C22-$C$14)/($C$14*C22*0.0075)</f>
        <v>-0.1604641453217249</v>
      </c>
      <c r="E22" s="21">
        <f>($H$2-$H$4)/-D22</f>
        <v>1582.9081287333008</v>
      </c>
      <c r="G22" s="7">
        <v>1.12693</v>
      </c>
      <c r="H22" s="20">
        <f>(G22-$C$14)/($C$14*G22*0.0075)</f>
        <v>-0.14261327905229784</v>
      </c>
      <c r="I22" s="21">
        <f>($H$2-$H$4)/-H22</f>
        <v>1781.0403188812134</v>
      </c>
      <c r="K22" s="34">
        <v>1.1273599999999999</v>
      </c>
      <c r="L22" s="20">
        <f>(K22-$C$14)/($C$14*K22*0.0075)</f>
        <v>-9.748511865765136E-2</v>
      </c>
      <c r="M22" s="21">
        <f>($H$2-$H$4)/-L22</f>
        <v>2605.5258843352108</v>
      </c>
      <c r="O22" s="7">
        <v>1.1276299999999999</v>
      </c>
      <c r="P22" s="20">
        <f>(O22-$C$14)/($C$14*O22*0.0075)</f>
        <v>-6.9166422243217715E-2</v>
      </c>
      <c r="Q22" s="21">
        <f>($H$2-$H$4)/-P22</f>
        <v>3672.3021339289617</v>
      </c>
      <c r="S22" s="7">
        <v>1.1276999999999999</v>
      </c>
      <c r="T22" s="20">
        <f>(S22-$C$14)/($C$14*S22*0.0075)</f>
        <v>-6.1826751555633885E-2</v>
      </c>
      <c r="U22" s="21">
        <f>($H$2-$H$4)/-T22</f>
        <v>4108.2540099400476</v>
      </c>
    </row>
    <row r="23" spans="2:31" x14ac:dyDescent="0.35">
      <c r="C23" s="7"/>
      <c r="D23" s="8"/>
      <c r="E23" s="9"/>
      <c r="G23" s="7"/>
      <c r="H23" s="8"/>
      <c r="I23" s="9"/>
      <c r="K23" s="7"/>
      <c r="L23" s="8"/>
      <c r="M23" s="9"/>
      <c r="O23" s="7"/>
      <c r="P23" s="8"/>
      <c r="Q23" s="9"/>
      <c r="S23" s="7"/>
      <c r="T23" s="8"/>
      <c r="U23" s="9"/>
    </row>
    <row r="24" spans="2:31" x14ac:dyDescent="0.35">
      <c r="C24" s="7" t="s">
        <v>1</v>
      </c>
      <c r="D24" s="8"/>
      <c r="E24" s="9"/>
      <c r="G24" s="7" t="s">
        <v>1</v>
      </c>
      <c r="H24" s="8"/>
      <c r="I24" s="9"/>
      <c r="K24" s="7" t="s">
        <v>1</v>
      </c>
      <c r="L24" s="8"/>
      <c r="M24" s="9"/>
      <c r="O24" s="7" t="s">
        <v>1</v>
      </c>
      <c r="P24" s="8"/>
      <c r="Q24" s="9"/>
      <c r="S24" s="7" t="s">
        <v>1</v>
      </c>
      <c r="T24" s="8"/>
      <c r="U24" s="9"/>
      <c r="Z24" s="2"/>
      <c r="AA24" s="5"/>
      <c r="AD24" s="2"/>
      <c r="AE24" s="5"/>
    </row>
    <row r="25" spans="2:31" x14ac:dyDescent="0.35">
      <c r="C25" s="22">
        <v>8.9150000000000002E-6</v>
      </c>
      <c r="D25" s="23">
        <f>C25*250/SUM(C25:C29)</f>
        <v>36.492018010642653</v>
      </c>
      <c r="E25" s="24">
        <f>(D25-$F$10)/D25</f>
        <v>-2.8737744700799899E-4</v>
      </c>
      <c r="G25" s="22">
        <v>8.9390000000000003E-6</v>
      </c>
      <c r="H25" s="23">
        <f>G25*250/SUM(G25:G29)</f>
        <v>36.593852854967338</v>
      </c>
      <c r="I25" s="24">
        <f>(H25-$F$10)/H25</f>
        <v>2.4962624655746478E-3</v>
      </c>
      <c r="K25" s="22">
        <v>8.935E-6</v>
      </c>
      <c r="L25" s="23">
        <f>K25*250/SUM(K25:K29)</f>
        <v>36.573884568153908</v>
      </c>
      <c r="M25" s="24">
        <f>(L25-$F$10)/L25</f>
        <v>1.9516541757048926E-3</v>
      </c>
      <c r="O25" s="22">
        <v>8.9420000000000001E-6</v>
      </c>
      <c r="P25" s="23">
        <f>O25*250/SUM(O25:O29)</f>
        <v>36.604335865863241</v>
      </c>
      <c r="Q25" s="24">
        <f>(P25-$F$10)/P25</f>
        <v>2.7819347036285502E-3</v>
      </c>
      <c r="S25" s="22">
        <v>8.9430000000000006E-6</v>
      </c>
      <c r="T25" s="23">
        <f>S25*250/SUM(S$25:S$29)</f>
        <v>36.607829973965586</v>
      </c>
      <c r="U25" s="24">
        <f>(T25-$F$10)/T25</f>
        <v>2.8771161914204948E-3</v>
      </c>
      <c r="Z25" s="2"/>
      <c r="AA25" s="5"/>
      <c r="AD25" s="2"/>
      <c r="AE25" s="5"/>
    </row>
    <row r="26" spans="2:31" x14ac:dyDescent="0.35">
      <c r="C26" s="22">
        <v>1.112E-5</v>
      </c>
      <c r="D26" s="23">
        <f>C26*250/SUM(C25:C29)</f>
        <v>45.517805976258693</v>
      </c>
      <c r="E26" s="24">
        <f>(D26-$F$11)/D26</f>
        <v>-4.4470645036739998E-3</v>
      </c>
      <c r="G26" s="22">
        <v>1.0859999999999999E-5</v>
      </c>
      <c r="H26" s="23">
        <f>G26*250/SUM(G25:G29)</f>
        <v>44.457908267697199</v>
      </c>
      <c r="I26" s="24">
        <f>(H26-$F$11)/H26</f>
        <v>-2.8393560943145522E-2</v>
      </c>
      <c r="K26" s="22">
        <v>1.093E-5</v>
      </c>
      <c r="L26" s="23">
        <f>K26*250/SUM(K25:K29)</f>
        <v>44.740073679901755</v>
      </c>
      <c r="M26" s="24">
        <f>(L26-$F$11)/L26</f>
        <v>-2.19077179579922E-2</v>
      </c>
      <c r="O26" s="22">
        <v>1.098E-5</v>
      </c>
      <c r="P26" s="23">
        <f>O26*250/SUM(O25:O29)</f>
        <v>44.9469478648153</v>
      </c>
      <c r="Q26" s="24">
        <f>(P26-$F$11)/P26</f>
        <v>-1.7204254513816707E-2</v>
      </c>
      <c r="S26" s="22">
        <v>1.101E-5</v>
      </c>
      <c r="T26" s="23">
        <f>S26*250/SUM(S$25:S$29)</f>
        <v>45.069015768015319</v>
      </c>
      <c r="U26" s="24">
        <f>(T26-$F$11)/T26</f>
        <v>-1.444919123234252E-2</v>
      </c>
      <c r="Z26" s="2"/>
      <c r="AA26" s="5"/>
      <c r="AD26" s="2"/>
      <c r="AE26" s="5"/>
    </row>
    <row r="27" spans="2:31" x14ac:dyDescent="0.35">
      <c r="C27" s="22">
        <v>1.6540000000000001E-5</v>
      </c>
      <c r="D27" s="23">
        <f>C27*250/SUM(C25:C29)</f>
        <v>67.703643061809245</v>
      </c>
      <c r="E27" s="24">
        <f>(D27-$F$12)/D27</f>
        <v>-1.1437621756912359E-2</v>
      </c>
      <c r="G27" s="22">
        <v>1.677E-5</v>
      </c>
      <c r="H27" s="23">
        <f>G27*250/SUM(G25:G29)</f>
        <v>68.651852822217492</v>
      </c>
      <c r="I27" s="24">
        <f>(H27-$F$12)/H27</f>
        <v>2.5322127860474813E-3</v>
      </c>
      <c r="K27" s="22">
        <v>1.677E-5</v>
      </c>
      <c r="L27" s="23">
        <f>K27*250/SUM(K25:K29)</f>
        <v>68.645108473188699</v>
      </c>
      <c r="M27" s="24">
        <f>(L27-$F$12)/L27</f>
        <v>2.434212053707229E-3</v>
      </c>
      <c r="O27" s="22">
        <v>1.677E-5</v>
      </c>
      <c r="P27" s="23">
        <f>O27*250/SUM(O25:O29)</f>
        <v>68.648480482053969</v>
      </c>
      <c r="Q27" s="24">
        <f>(P27-$F$12)/P27</f>
        <v>2.4832124198773775E-3</v>
      </c>
      <c r="S27" s="22">
        <v>1.6759999999999999E-5</v>
      </c>
      <c r="T27" s="23">
        <f>S27*250/SUM(S$25:S$29)</f>
        <v>68.606421823064181</v>
      </c>
      <c r="U27" s="24">
        <f>(T27-$F$12)/T27</f>
        <v>1.871692138093538E-3</v>
      </c>
      <c r="Z27" s="2"/>
      <c r="AA27" s="5"/>
      <c r="AD27" s="2"/>
      <c r="AE27" s="5"/>
    </row>
    <row r="28" spans="2:31" x14ac:dyDescent="0.35">
      <c r="C28" s="22">
        <v>1.184E-5</v>
      </c>
      <c r="D28" s="23">
        <f>C28*250/SUM(C25:C29)</f>
        <v>48.465002046663933</v>
      </c>
      <c r="E28" s="24">
        <f>(D28-$F$13)/D28</f>
        <v>1.1028307954472015E-2</v>
      </c>
      <c r="G28" s="22">
        <v>1.185E-5</v>
      </c>
      <c r="H28" s="23">
        <f>G28*250/SUM(G25:G29)</f>
        <v>48.510701010332575</v>
      </c>
      <c r="I28" s="24">
        <f>(H28-$F$13)/H28</f>
        <v>1.1959957682940734E-2</v>
      </c>
      <c r="K28" s="22">
        <v>1.181E-5</v>
      </c>
      <c r="L28" s="23">
        <f>K28*250/SUM(K25:K29)</f>
        <v>48.342202210397055</v>
      </c>
      <c r="M28" s="24">
        <f>(L28-$F$13)/L28</f>
        <v>8.5161021321719065E-3</v>
      </c>
      <c r="O28" s="22">
        <v>1.1780000000000001E-5</v>
      </c>
      <c r="P28" s="23">
        <f>O28*250/SUM(O25:O29)</f>
        <v>48.221771024364685</v>
      </c>
      <c r="Q28" s="24">
        <f>(P28-$F$13)/P28</f>
        <v>6.0399263465109364E-3</v>
      </c>
      <c r="S28" s="22">
        <v>1.1770000000000001E-5</v>
      </c>
      <c r="T28" s="23">
        <f>S28*250/SUM(S$25:S$29)</f>
        <v>48.180046829204393</v>
      </c>
      <c r="U28" s="24">
        <f>(T28-$F$13)/T28</f>
        <v>5.1791512575685619E-3</v>
      </c>
      <c r="Z28" s="2"/>
      <c r="AA28" s="5"/>
      <c r="AD28" s="2"/>
      <c r="AE28" s="5"/>
    </row>
    <row r="29" spans="2:31" ht="15" thickBot="1" x14ac:dyDescent="0.4">
      <c r="C29" s="25">
        <v>1.2660000000000001E-5</v>
      </c>
      <c r="D29" s="26">
        <f>C29*250/SUM(C25:C29)</f>
        <v>51.821530904625462</v>
      </c>
      <c r="E29" s="27">
        <f>(D29-$F$14)/D29</f>
        <v>8.7374743206405578E-3</v>
      </c>
      <c r="G29" s="25">
        <v>1.2649999999999999E-5</v>
      </c>
      <c r="H29" s="26">
        <f>G29*250/SUM(G25:G29)</f>
        <v>51.78568504478541</v>
      </c>
      <c r="I29" s="27">
        <f>(H29-$F$14)/H29</f>
        <v>8.0513260630773222E-3</v>
      </c>
      <c r="K29" s="25">
        <v>1.2629999999999999E-5</v>
      </c>
      <c r="L29" s="26">
        <f>K29*250/SUM(K25:K29)</f>
        <v>51.698731068358562</v>
      </c>
      <c r="M29" s="27">
        <f>(L29-$F$14)/L29</f>
        <v>6.3829315042997509E-3</v>
      </c>
      <c r="O29" s="22">
        <v>1.26E-5</v>
      </c>
      <c r="P29" s="26">
        <f>O29*250/SUM(O25:O29)</f>
        <v>51.578464762902804</v>
      </c>
      <c r="Q29" s="27">
        <f>(P29-$F$14)/P29</f>
        <v>4.0660991903665481E-3</v>
      </c>
      <c r="S29" s="25">
        <v>1.259E-5</v>
      </c>
      <c r="T29" s="26">
        <f>S29*250/SUM(S$25:S$29)</f>
        <v>51.536685605750492</v>
      </c>
      <c r="U29" s="27">
        <f>(T29-$F$14)/T29</f>
        <v>3.2587271510866587E-3</v>
      </c>
    </row>
    <row r="30" spans="2:31" ht="15" thickBot="1" x14ac:dyDescent="0.4"/>
    <row r="31" spans="2:31" ht="15" thickBot="1" x14ac:dyDescent="0.4">
      <c r="B31">
        <f>B16+5</f>
        <v>6</v>
      </c>
      <c r="C31" s="100" t="str">
        <f>"FE " &amp; B31</f>
        <v>FE 6</v>
      </c>
      <c r="D31" s="101"/>
      <c r="E31" s="102"/>
      <c r="G31" s="100" t="str">
        <f>"FE " &amp; B31+1</f>
        <v>FE 7</v>
      </c>
      <c r="H31" s="101"/>
      <c r="I31" s="102"/>
      <c r="K31" s="100" t="str">
        <f>"FE " &amp;B31+2</f>
        <v>FE 8</v>
      </c>
      <c r="L31" s="101"/>
      <c r="M31" s="102"/>
      <c r="O31" s="100" t="str">
        <f>"FE " &amp; B31+3</f>
        <v>FE 9</v>
      </c>
      <c r="P31" s="101"/>
      <c r="Q31" s="102"/>
      <c r="S31" s="100" t="str">
        <f>"FE " &amp; B31+4</f>
        <v>FE 10</v>
      </c>
      <c r="T31" s="101"/>
      <c r="U31" s="102"/>
    </row>
    <row r="32" spans="2:31" x14ac:dyDescent="0.35">
      <c r="C32" s="17" t="s">
        <v>0</v>
      </c>
      <c r="D32" s="18" t="s">
        <v>2</v>
      </c>
      <c r="E32" s="19" t="s">
        <v>6</v>
      </c>
      <c r="G32" s="17" t="s">
        <v>0</v>
      </c>
      <c r="H32" s="18" t="s">
        <v>2</v>
      </c>
      <c r="I32" s="19" t="s">
        <v>6</v>
      </c>
      <c r="K32" s="17" t="s">
        <v>0</v>
      </c>
      <c r="L32" s="18" t="s">
        <v>2</v>
      </c>
      <c r="M32" s="19" t="s">
        <v>6</v>
      </c>
      <c r="O32" s="17" t="s">
        <v>0</v>
      </c>
      <c r="P32" s="18" t="s">
        <v>2</v>
      </c>
      <c r="Q32" s="19" t="s">
        <v>6</v>
      </c>
      <c r="S32" s="17" t="s">
        <v>0</v>
      </c>
      <c r="T32" s="18" t="s">
        <v>2</v>
      </c>
      <c r="U32" s="19" t="s">
        <v>6</v>
      </c>
    </row>
    <row r="33" spans="2:21" x14ac:dyDescent="0.35">
      <c r="C33" s="7">
        <v>1.04356</v>
      </c>
      <c r="D33" s="20">
        <f>(C33-$C$10)/($C$10*C33*0.0075)</f>
        <v>-5.1401811439912029E-2</v>
      </c>
      <c r="E33" s="21">
        <f>($H$2-$H$4)/-D33</f>
        <v>4941.4600942015886</v>
      </c>
      <c r="G33" s="7">
        <v>1.04335</v>
      </c>
      <c r="H33" s="20">
        <f>(G33-$C$10)/($C$10*G33*0.0075)</f>
        <v>-7.7118235989232828E-2</v>
      </c>
      <c r="I33" s="21">
        <f>($H$2-$H$4)/-H33</f>
        <v>3293.6438021671452</v>
      </c>
      <c r="K33" s="7">
        <v>1.0427999999999999</v>
      </c>
      <c r="L33" s="20">
        <f>(K33-$C$10)/($C$10*K33*0.0075)</f>
        <v>-0.1445198634824168</v>
      </c>
      <c r="M33" s="21">
        <f>($H$2-$H$4)/-L33</f>
        <v>1757.5438689153152</v>
      </c>
      <c r="O33" s="7">
        <v>1.0421400000000001</v>
      </c>
      <c r="P33" s="20">
        <f>(O33-$C$10)/($C$10*O33*0.0075)</f>
        <v>-0.22549572627819617</v>
      </c>
      <c r="Q33" s="21">
        <f>($H$2-$H$4)/-P33</f>
        <v>1126.4071572098792</v>
      </c>
      <c r="S33" s="7">
        <v>1.04162</v>
      </c>
      <c r="T33" s="20">
        <f>(S33-$C$10)/($C$10*S33*0.0075)</f>
        <v>-0.28936716583680083</v>
      </c>
      <c r="U33" s="21">
        <f>($H$2-$H$4)/-T33</f>
        <v>877.77754350765758</v>
      </c>
    </row>
    <row r="34" spans="2:21" x14ac:dyDescent="0.35">
      <c r="C34" s="7">
        <v>1.06534</v>
      </c>
      <c r="D34" s="20">
        <f>(C34-$C$11)/($C$11*C34*0.0075)</f>
        <v>-6.1059561691627087E-2</v>
      </c>
      <c r="E34" s="21">
        <f>($H$2-$H$4)/-D34</f>
        <v>4159.8726385032378</v>
      </c>
      <c r="G34" s="7">
        <v>1.06517</v>
      </c>
      <c r="H34" s="20">
        <f>(G34-$C$11)/($C$11*G34*0.0075)</f>
        <v>-8.1034272395420506E-2</v>
      </c>
      <c r="I34" s="21">
        <f>($H$2-$H$4)/-H34</f>
        <v>3134.4762221170299</v>
      </c>
      <c r="K34" s="7">
        <v>1.0646599999999999</v>
      </c>
      <c r="L34" s="20">
        <f>(K34-$C$11)/($C$11*K34*0.0075)</f>
        <v>-0.14099667814330041</v>
      </c>
      <c r="M34" s="21">
        <f>($H$2-$H$4)/-L34</f>
        <v>1801.460880814865</v>
      </c>
      <c r="O34" s="7">
        <v>1.0641099999999999</v>
      </c>
      <c r="P34" s="20">
        <f>(O34-$C$11)/($C$11*O34*0.0075)</f>
        <v>-0.20572643325257908</v>
      </c>
      <c r="Q34" s="21">
        <f>($H$2-$H$4)/-P34</f>
        <v>1234.6493155216151</v>
      </c>
      <c r="S34" s="7">
        <v>1.06368</v>
      </c>
      <c r="T34" s="20">
        <f>(S34-$C$11)/($C$11*S34*0.0075)</f>
        <v>-0.25637995834230132</v>
      </c>
      <c r="U34" s="21">
        <f>($H$2-$H$4)/-T34</f>
        <v>990.71706557060998</v>
      </c>
    </row>
    <row r="35" spans="2:21" x14ac:dyDescent="0.35">
      <c r="C35" s="7">
        <v>1.09365</v>
      </c>
      <c r="D35" s="20">
        <f>(C35-$C$12)/($C$12*C35*0.0075)</f>
        <v>-6.5735474864980548E-2</v>
      </c>
      <c r="E35" s="21">
        <f>($H$2-$H$4)/-D35</f>
        <v>3863.9714784400862</v>
      </c>
      <c r="G35" s="7">
        <v>1.0934999999999999</v>
      </c>
      <c r="H35" s="20">
        <f>(G35-$C$12)/($C$12*G35*0.0075)</f>
        <v>-8.245919345238624E-2</v>
      </c>
      <c r="I35" s="21">
        <f>($H$2-$H$4)/-H35</f>
        <v>3080.3114772965273</v>
      </c>
      <c r="K35" s="7">
        <v>1.0930500000000001</v>
      </c>
      <c r="L35" s="20">
        <f>(K35-$C$12)/($C$12*K35*0.0075)</f>
        <v>-0.13265788930279981</v>
      </c>
      <c r="M35" s="21">
        <f>($H$2-$H$4)/-L35</f>
        <v>1914.6995428234904</v>
      </c>
      <c r="O35" s="7">
        <v>1.0926</v>
      </c>
      <c r="P35" s="20">
        <f>(O35-$C$12)/($C$12*O35*0.0075)</f>
        <v>-0.18289793498507542</v>
      </c>
      <c r="Q35" s="21">
        <f>($H$2-$H$4)/-P35</f>
        <v>1388.7526943413907</v>
      </c>
      <c r="S35" s="7">
        <v>1.0922700000000001</v>
      </c>
      <c r="T35" s="20">
        <f>(S35-$C$12)/($C$12*S35*0.0075)</f>
        <v>-0.21976694486132306</v>
      </c>
      <c r="U35" s="21">
        <f>($H$2-$H$4)/-T35</f>
        <v>1155.7698095147048</v>
      </c>
    </row>
    <row r="36" spans="2:21" x14ac:dyDescent="0.35">
      <c r="C36" s="7">
        <v>1.1163400000000001</v>
      </c>
      <c r="D36" s="20">
        <f>(C36-$C$13)/($C$13*C36*0.0075)</f>
        <v>-6.5228644367126914E-2</v>
      </c>
      <c r="E36" s="21">
        <f>($H$2-$H$4)/-D36</f>
        <v>3893.9947696967256</v>
      </c>
      <c r="G36" s="7">
        <v>1.1162000000000001</v>
      </c>
      <c r="H36" s="20">
        <f>(G36-$C$13)/($C$13*G36*0.0075)</f>
        <v>-8.0209211933346708E-2</v>
      </c>
      <c r="I36" s="21">
        <f>($H$2-$H$4)/-H36</f>
        <v>3166.7185585998805</v>
      </c>
      <c r="K36" s="7">
        <v>1.1157900000000001</v>
      </c>
      <c r="L36" s="20">
        <f>(K36-$C$13)/($C$13*K36*0.0075)</f>
        <v>-0.1241024994997295</v>
      </c>
      <c r="M36" s="21">
        <f>($H$2-$H$4)/-L36</f>
        <v>2046.6952803037914</v>
      </c>
      <c r="O36" s="7">
        <v>1.1153999999999999</v>
      </c>
      <c r="P36" s="20">
        <f>(O36-$C$13)/($C$13*O36*0.0075)</f>
        <v>-0.16588459704502034</v>
      </c>
      <c r="Q36" s="21">
        <f>($H$2-$H$4)/-P36</f>
        <v>1531.1849594514524</v>
      </c>
      <c r="S36" s="7">
        <v>1.11514</v>
      </c>
      <c r="T36" s="20">
        <f>(S36-$C$13)/($C$13*S36*0.0075)</f>
        <v>-0.19375556488764306</v>
      </c>
      <c r="U36" s="21">
        <f>($H$2-$H$4)/-T36</f>
        <v>1310.9300894004882</v>
      </c>
    </row>
    <row r="37" spans="2:21" x14ac:dyDescent="0.35">
      <c r="C37" s="7">
        <v>1.12768</v>
      </c>
      <c r="D37" s="20">
        <f>(C37-$C$14)/($C$14*C37*0.0075)</f>
        <v>-6.3923707342838143E-2</v>
      </c>
      <c r="E37" s="21">
        <f>($H$2-$H$4)/-D37</f>
        <v>3973.4866852721357</v>
      </c>
      <c r="G37" s="7">
        <v>1.12754</v>
      </c>
      <c r="H37" s="20">
        <f>(G37-$C$14)/($C$14*G37*0.0075)</f>
        <v>-7.8604480786521339E-2</v>
      </c>
      <c r="I37" s="21">
        <f>($H$2-$H$4)/-H37</f>
        <v>3231.3679507638772</v>
      </c>
      <c r="K37" s="7">
        <v>1.12714</v>
      </c>
      <c r="L37" s="20">
        <f>(K37-$C$14)/($C$14*K37*0.0075)</f>
        <v>-0.12056964317468301</v>
      </c>
      <c r="M37" s="21">
        <f>($H$2-$H$4)/-L37</f>
        <v>2106.6662661678547</v>
      </c>
      <c r="O37" s="7">
        <v>1.1267799999999999</v>
      </c>
      <c r="P37" s="20">
        <f>(O37-$C$14)/($C$14*O37*0.0075)</f>
        <v>-0.15836376383643955</v>
      </c>
      <c r="Q37" s="21">
        <f>($H$2-$H$4)/-P37</f>
        <v>1603.9022680866249</v>
      </c>
      <c r="S37" s="7">
        <v>1.1265499999999999</v>
      </c>
      <c r="T37" s="20">
        <f>(S37-$C$14)/($C$14*S37*0.0075)</f>
        <v>-0.18252265353264438</v>
      </c>
      <c r="U37" s="21">
        <f>($H$2-$H$4)/-T37</f>
        <v>1391.608083073216</v>
      </c>
    </row>
    <row r="38" spans="2:21" x14ac:dyDescent="0.35">
      <c r="C38" s="7"/>
      <c r="D38" s="8"/>
      <c r="E38" s="9"/>
      <c r="G38" s="7"/>
      <c r="H38" s="8"/>
      <c r="I38" s="9"/>
      <c r="K38" s="7"/>
      <c r="L38" s="8"/>
      <c r="M38" s="9"/>
      <c r="O38" s="7"/>
      <c r="P38" s="8"/>
      <c r="Q38" s="9"/>
      <c r="S38" s="7"/>
      <c r="T38" s="8"/>
      <c r="U38" s="9"/>
    </row>
    <row r="39" spans="2:21" x14ac:dyDescent="0.35">
      <c r="C39" s="7" t="s">
        <v>1</v>
      </c>
      <c r="D39" s="8"/>
      <c r="E39" s="9"/>
      <c r="G39" s="7" t="s">
        <v>1</v>
      </c>
      <c r="H39" s="8"/>
      <c r="I39" s="9"/>
      <c r="K39" s="7" t="s">
        <v>1</v>
      </c>
      <c r="L39" s="8"/>
      <c r="M39" s="9"/>
      <c r="O39" s="7" t="s">
        <v>1</v>
      </c>
      <c r="P39" s="8"/>
      <c r="Q39" s="9"/>
      <c r="S39" s="7" t="s">
        <v>1</v>
      </c>
      <c r="T39" s="8"/>
      <c r="U39" s="9"/>
    </row>
    <row r="40" spans="2:21" x14ac:dyDescent="0.35">
      <c r="C40" s="22">
        <v>8.9460000000000004E-6</v>
      </c>
      <c r="D40" s="23">
        <f>C40*250/SUM(C40:C44)</f>
        <v>36.612317061192421</v>
      </c>
      <c r="E40" s="24">
        <f>(D40-$F$10)/D40</f>
        <v>2.9993203487821874E-3</v>
      </c>
      <c r="G40" s="22">
        <v>8.9570000000000008E-6</v>
      </c>
      <c r="H40" s="23">
        <f>G40*250/SUM(G40:G44)</f>
        <v>36.662737200582868</v>
      </c>
      <c r="I40" s="24">
        <f>(H40-$F$10)/H40</f>
        <v>4.3704376487634141E-3</v>
      </c>
      <c r="K40" s="22">
        <v>8.9770000000000006E-6</v>
      </c>
      <c r="L40" s="23">
        <f>K40*250/SUM(K40:K44)</f>
        <v>36.744601077328625</v>
      </c>
      <c r="M40" s="24">
        <f>(L40-$F$10)/L40</f>
        <v>6.5886164665229265E-3</v>
      </c>
      <c r="O40" s="22">
        <v>8.9840000000000007E-6</v>
      </c>
      <c r="P40" s="23">
        <f>O40*250/SUM(O40:O44)</f>
        <v>36.775059763565515</v>
      </c>
      <c r="Q40" s="24">
        <f>(P40-$F$10)/P40</f>
        <v>7.4114025022149607E-3</v>
      </c>
      <c r="S40" s="22">
        <v>8.9800000000000004E-6</v>
      </c>
      <c r="T40" s="23">
        <f>S40*250/SUM(S40:S44)</f>
        <v>36.761093826756181</v>
      </c>
      <c r="U40" s="24">
        <f>(T40-$F$10)/T40</f>
        <v>7.0343073674605464E-3</v>
      </c>
    </row>
    <row r="41" spans="2:21" x14ac:dyDescent="0.35">
      <c r="C41" s="22">
        <v>1.101E-5</v>
      </c>
      <c r="D41" s="23">
        <f>C41*250/SUM(C40:C44)</f>
        <v>45.059424418033586</v>
      </c>
      <c r="E41" s="24">
        <f>(D41-$F$11)/D41</f>
        <v>-1.4665126907452945E-2</v>
      </c>
      <c r="G41" s="22">
        <v>1.097E-5</v>
      </c>
      <c r="H41" s="23">
        <f>G41*250/SUM(G40:G44)</f>
        <v>44.902336395042319</v>
      </c>
      <c r="I41" s="24">
        <f>(H41-$F$11)/H41</f>
        <v>-1.8214869561861319E-2</v>
      </c>
      <c r="K41" s="22">
        <v>1.0900000000000001E-5</v>
      </c>
      <c r="L41" s="23">
        <f>K41*250/SUM(K40:K44)</f>
        <v>44.615812826432212</v>
      </c>
      <c r="M41" s="24">
        <f>(L41-$F$11)/L41</f>
        <v>-2.4753864137029055E-2</v>
      </c>
      <c r="O41" s="22">
        <v>1.084E-5</v>
      </c>
      <c r="P41" s="23">
        <f>O41*250/SUM(O40:O44)</f>
        <v>44.372400694239779</v>
      </c>
      <c r="Q41" s="24">
        <f>(P41-$F$11)/P41</f>
        <v>-3.0375320698751873E-2</v>
      </c>
      <c r="S41" s="22">
        <v>1.112E-5</v>
      </c>
      <c r="T41" s="23">
        <f>S41*250/SUM(S40:S44)</f>
        <v>45.521532667430819</v>
      </c>
      <c r="U41" s="24">
        <f>(T41-$F$11)/T41</f>
        <v>-4.3648338803006347E-3</v>
      </c>
    </row>
    <row r="42" spans="2:21" x14ac:dyDescent="0.35">
      <c r="C42" s="22">
        <v>1.677E-5</v>
      </c>
      <c r="D42" s="23">
        <f>C42*250/SUM(C40:C44)</f>
        <v>68.632747274334534</v>
      </c>
      <c r="E42" s="24">
        <f>(D42-$F$12)/D42</f>
        <v>2.2545440444167483E-3</v>
      </c>
      <c r="G42" s="22">
        <v>1.677E-5</v>
      </c>
      <c r="H42" s="23">
        <f>G42*250/SUM(G40:G44)</f>
        <v>68.642860651308993</v>
      </c>
      <c r="I42" s="24">
        <f>(H42-$F$12)/H42</f>
        <v>2.4015451429270579E-3</v>
      </c>
      <c r="K42" s="22">
        <v>1.6779999999999999E-5</v>
      </c>
      <c r="L42" s="23">
        <f>K42*250/SUM(K40:K44)</f>
        <v>68.683792589681872</v>
      </c>
      <c r="M42" s="24">
        <f>(L42-$F$12)/L42</f>
        <v>2.9960615045821204E-3</v>
      </c>
      <c r="O42" s="22">
        <v>1.6779999999999999E-5</v>
      </c>
      <c r="P42" s="23">
        <f>O42*250/SUM(O40:O44)</f>
        <v>68.687166388315816</v>
      </c>
      <c r="Q42" s="24">
        <f>(P42-$F$12)/P42</f>
        <v>3.045032669103844E-3</v>
      </c>
      <c r="S42" s="22">
        <v>1.6529999999999999E-5</v>
      </c>
      <c r="T42" s="23">
        <f>S42*250/SUM(S40:S44)</f>
        <v>67.668249549697066</v>
      </c>
      <c r="U42" s="24">
        <f>(T42-$F$12)/T42</f>
        <v>-1.1966648737137051E-2</v>
      </c>
    </row>
    <row r="43" spans="2:21" x14ac:dyDescent="0.35">
      <c r="C43" s="22">
        <v>1.1770000000000001E-5</v>
      </c>
      <c r="D43" s="23">
        <f>C43*250/SUM(C40:C44)</f>
        <v>48.169793406017746</v>
      </c>
      <c r="E43" s="24">
        <f>(D43-$F$13)/D43</f>
        <v>4.9673936718326568E-3</v>
      </c>
      <c r="G43" s="22">
        <v>1.1790000000000001E-5</v>
      </c>
      <c r="H43" s="23">
        <f>G43*250/SUM(G40:G44)</f>
        <v>48.258755341617949</v>
      </c>
      <c r="I43" s="24">
        <f>(H43-$F$13)/H43</f>
        <v>6.80167277865267E-3</v>
      </c>
      <c r="K43" s="22">
        <v>1.183E-5</v>
      </c>
      <c r="L43" s="23">
        <f>K43*250/SUM(K40:K44)</f>
        <v>48.422483095109456</v>
      </c>
      <c r="M43" s="24">
        <f>(L43-$F$13)/L43</f>
        <v>1.0159908880838384E-2</v>
      </c>
      <c r="O43" s="22">
        <v>1.186E-5</v>
      </c>
      <c r="P43" s="23">
        <f>O43*250/SUM(O40:O44)</f>
        <v>48.547663490192235</v>
      </c>
      <c r="Q43" s="24">
        <f>(P43-$F$13)/P43</f>
        <v>1.271221654648131E-2</v>
      </c>
      <c r="S43" s="22">
        <v>1.185E-5</v>
      </c>
      <c r="T43" s="23">
        <f>S43*250/SUM(S40:S44)</f>
        <v>48.509906664483381</v>
      </c>
      <c r="U43" s="24">
        <f>(T43-$F$13)/T43</f>
        <v>1.1943778606120817E-2</v>
      </c>
    </row>
    <row r="44" spans="2:21" ht="15" thickBot="1" x14ac:dyDescent="0.4">
      <c r="C44" s="25">
        <v>1.259E-5</v>
      </c>
      <c r="D44" s="26">
        <f>C44*250/SUM(C40:C44)</f>
        <v>51.525717840421699</v>
      </c>
      <c r="E44" s="27">
        <f>(D44-$F$14)/D44</f>
        <v>3.0465607838370719E-3</v>
      </c>
      <c r="G44" s="25">
        <v>1.259E-5</v>
      </c>
      <c r="H44" s="26">
        <f>G44*250/SUM(G40:G44)</f>
        <v>51.533310411447836</v>
      </c>
      <c r="I44" s="27">
        <f>(H44-$F$14)/H44</f>
        <v>3.1934451919328317E-3</v>
      </c>
      <c r="K44" s="25">
        <v>1.259E-5</v>
      </c>
      <c r="L44" s="26">
        <f>K44*250/SUM(K40:K44)</f>
        <v>51.53331041144785</v>
      </c>
      <c r="M44" s="27">
        <f>(L44-$F$14)/L44</f>
        <v>3.1934451919331066E-3</v>
      </c>
      <c r="O44" s="25">
        <v>1.261E-5</v>
      </c>
      <c r="P44" s="26">
        <f>O44*250/SUM(O40:O44)</f>
        <v>51.617709663686682</v>
      </c>
      <c r="Q44" s="27">
        <f>(P44-$F$14)/P44</f>
        <v>4.8233068886397463E-3</v>
      </c>
      <c r="S44" s="25">
        <v>1.259E-5</v>
      </c>
      <c r="T44" s="26">
        <f>S44*250/SUM(S40:S44)</f>
        <v>51.539217291632561</v>
      </c>
      <c r="U44" s="27">
        <f>(T44-$F$14)/T44</f>
        <v>3.3076886204521723E-3</v>
      </c>
    </row>
    <row r="45" spans="2:21" ht="15" thickBot="1" x14ac:dyDescent="0.4"/>
    <row r="46" spans="2:21" ht="15" thickBot="1" x14ac:dyDescent="0.4">
      <c r="B46">
        <f>B31+5</f>
        <v>11</v>
      </c>
      <c r="C46" s="100" t="str">
        <f>"FE " &amp; B46</f>
        <v>FE 11</v>
      </c>
      <c r="D46" s="101"/>
      <c r="E46" s="102"/>
      <c r="G46" s="100" t="str">
        <f>"FE " &amp; B46+1</f>
        <v>FE 12</v>
      </c>
      <c r="H46" s="101"/>
      <c r="I46" s="102"/>
      <c r="K46" s="100" t="str">
        <f>"FE " &amp;B46+2</f>
        <v>FE 13</v>
      </c>
      <c r="L46" s="101"/>
      <c r="M46" s="102"/>
      <c r="O46" s="100" t="str">
        <f>"FE " &amp; B46+3</f>
        <v>FE 14</v>
      </c>
      <c r="P46" s="101"/>
      <c r="Q46" s="102"/>
      <c r="S46" s="100" t="str">
        <f>"FE " &amp; B46+4</f>
        <v>FE 15</v>
      </c>
      <c r="T46" s="101"/>
      <c r="U46" s="102"/>
    </row>
    <row r="47" spans="2:21" x14ac:dyDescent="0.35">
      <c r="C47" s="17" t="s">
        <v>0</v>
      </c>
      <c r="D47" s="18" t="s">
        <v>2</v>
      </c>
      <c r="E47" s="19" t="s">
        <v>6</v>
      </c>
      <c r="G47" s="17" t="s">
        <v>0</v>
      </c>
      <c r="H47" s="18" t="s">
        <v>2</v>
      </c>
      <c r="I47" s="19" t="s">
        <v>6</v>
      </c>
      <c r="K47" s="17" t="s">
        <v>0</v>
      </c>
      <c r="L47" s="18" t="s">
        <v>2</v>
      </c>
      <c r="M47" s="19" t="s">
        <v>6</v>
      </c>
      <c r="O47" s="17" t="s">
        <v>0</v>
      </c>
      <c r="P47" s="18" t="s">
        <v>2</v>
      </c>
      <c r="Q47" s="19" t="s">
        <v>6</v>
      </c>
      <c r="S47" s="17" t="s">
        <v>0</v>
      </c>
      <c r="T47" s="18" t="s">
        <v>2</v>
      </c>
      <c r="U47" s="19" t="s">
        <v>6</v>
      </c>
    </row>
    <row r="48" spans="2:21" x14ac:dyDescent="0.35">
      <c r="C48" s="7">
        <v>1.04142</v>
      </c>
      <c r="D48" s="20">
        <f>(C48-$C$10)/($C$10*C48*0.0075)</f>
        <v>-0.31395008812692365</v>
      </c>
      <c r="E48" s="21">
        <f>($H$2-$H$4)/-D48</f>
        <v>809.04579933518903</v>
      </c>
      <c r="G48" s="7">
        <v>1.0418000000000001</v>
      </c>
      <c r="H48" s="20">
        <f>(G48-$C$10)/($C$10*G48*0.0075)</f>
        <v>-0.26725060580776155</v>
      </c>
      <c r="I48" s="21">
        <f>($H$2-$H$4)/-H48</f>
        <v>950.4187997340108</v>
      </c>
      <c r="K48" s="7">
        <v>1.04267</v>
      </c>
      <c r="L48" s="20">
        <f>(K48-$C$10)/($C$10*K48*0.0075)</f>
        <v>-0.16046154719450967</v>
      </c>
      <c r="M48" s="21">
        <f>($H$2-$H$4)/-L48</f>
        <v>1582.9337585291016</v>
      </c>
      <c r="O48" s="7">
        <v>1.0432300000000001</v>
      </c>
      <c r="P48" s="20">
        <f>(O48-$C$10)/($C$10*O48*0.0075)</f>
        <v>-9.1817984162919142E-2</v>
      </c>
      <c r="Q48" s="21">
        <f>($H$2-$H$4)/-P48</f>
        <v>2766.3425887167141</v>
      </c>
      <c r="S48" s="7">
        <v>1.04345</v>
      </c>
      <c r="T48" s="20">
        <f>(S48-$C$10)/($C$10*S48*0.0075)</f>
        <v>-6.487102857852306E-2</v>
      </c>
      <c r="U48" s="21">
        <f>($H$2-$H$4)/-T48</f>
        <v>3915.4612708590862</v>
      </c>
    </row>
    <row r="49" spans="2:21" x14ac:dyDescent="0.35">
      <c r="C49" s="7">
        <v>1.0634999999999999</v>
      </c>
      <c r="D49" s="20">
        <f>(C49-$C$11)/($C$11*C49*0.0075)</f>
        <v>-0.27759592157249929</v>
      </c>
      <c r="E49" s="21">
        <f>($H$2-$H$4)/-D49</f>
        <v>914.99903370757272</v>
      </c>
      <c r="G49" s="7">
        <v>1.06376</v>
      </c>
      <c r="H49" s="20">
        <f>(G49-$C$11)/($C$11*G49*0.0075)</f>
        <v>-0.24695294602735585</v>
      </c>
      <c r="I49" s="21">
        <f>($H$2-$H$4)/-H49</f>
        <v>1028.5360190514332</v>
      </c>
      <c r="K49" s="7">
        <v>1.0644899999999999</v>
      </c>
      <c r="L49" s="20">
        <f>(K49-$C$11)/($C$11*K49*0.0075)</f>
        <v>-0.16099691479198328</v>
      </c>
      <c r="M49" s="21">
        <f>($H$2-$H$4)/-L49</f>
        <v>1577.6699840998924</v>
      </c>
      <c r="O49" s="7">
        <v>1.06504</v>
      </c>
      <c r="P49" s="20">
        <f>(O49-$C$11)/($C$11*O49*0.0075)</f>
        <v>-9.631335376188932E-2</v>
      </c>
      <c r="Q49" s="21">
        <f>($H$2-$H$4)/-P49</f>
        <v>2637.2251622340082</v>
      </c>
      <c r="S49" s="7">
        <v>1.06521</v>
      </c>
      <c r="T49" s="20">
        <f>(S49-$C$11)/($C$11*S49*0.0075)</f>
        <v>-7.6333766877602113E-2</v>
      </c>
      <c r="U49" s="21">
        <f>($H$2-$H$4)/-T49</f>
        <v>3327.4920181428752</v>
      </c>
    </row>
    <row r="50" spans="2:21" x14ac:dyDescent="0.35">
      <c r="C50" s="7">
        <v>1.09209</v>
      </c>
      <c r="D50" s="20">
        <f>(C50-$C$12)/($C$12*C50*0.0075)</f>
        <v>-0.2398867053160362</v>
      </c>
      <c r="E50" s="21">
        <f>($H$2-$H$4)/-D50</f>
        <v>1058.8331673711155</v>
      </c>
      <c r="G50" s="7">
        <v>1.09223</v>
      </c>
      <c r="H50" s="20">
        <f>(G50-$C$12)/($C$12*G50*0.0075)</f>
        <v>-0.22423742964830853</v>
      </c>
      <c r="I50" s="21">
        <f>($H$2-$H$4)/-H50</f>
        <v>1132.7279321671263</v>
      </c>
      <c r="K50" s="7">
        <v>1.0928599999999999</v>
      </c>
      <c r="L50" s="20">
        <f>(K50-$C$12)/($C$12*K50*0.0075)</f>
        <v>-0.15386530642316346</v>
      </c>
      <c r="M50" s="21">
        <f>($H$2-$H$4)/-L50</f>
        <v>1650.794489704158</v>
      </c>
      <c r="O50" s="7">
        <v>1.09334</v>
      </c>
      <c r="P50" s="20">
        <f>(O50-$C$12)/($C$12*O50*0.0075)</f>
        <v>-0.10030288448656054</v>
      </c>
      <c r="Q50" s="21">
        <f>($H$2-$H$4)/-P50</f>
        <v>2532.329965386321</v>
      </c>
      <c r="S50" s="7">
        <v>1.09348</v>
      </c>
      <c r="T50" s="20">
        <f>(S50-$C$12)/($C$12*S50*0.0075)</f>
        <v>-8.4689369262097303E-2</v>
      </c>
      <c r="U50" s="21">
        <f>($H$2-$H$4)/-T50</f>
        <v>2999.1957929680511</v>
      </c>
    </row>
    <row r="51" spans="2:21" x14ac:dyDescent="0.35">
      <c r="C51" s="7">
        <v>1.1149500000000001</v>
      </c>
      <c r="D51" s="20">
        <f>(C51-$C$13)/($C$13*C51*0.0075)</f>
        <v>-0.21413103095205646</v>
      </c>
      <c r="E51" s="21">
        <f>($H$2-$H$4)/-D51</f>
        <v>1186.1895908812494</v>
      </c>
      <c r="G51" s="7">
        <v>1.1150100000000001</v>
      </c>
      <c r="H51" s="20">
        <f>(G51-$C$13)/($C$13*G51*0.0075)</f>
        <v>-0.20769592306006374</v>
      </c>
      <c r="I51" s="21">
        <f>($H$2-$H$4)/-H51</f>
        <v>1222.9416748182657</v>
      </c>
      <c r="K51" s="7">
        <v>1.11555</v>
      </c>
      <c r="L51" s="20">
        <f>(K51-$C$13)/($C$13*K51*0.0075)</f>
        <v>-0.14981110221146945</v>
      </c>
      <c r="M51" s="21">
        <f>($H$2-$H$4)/-L51</f>
        <v>1695.4684682945608</v>
      </c>
      <c r="O51" s="7">
        <v>1.11599</v>
      </c>
      <c r="P51" s="20">
        <f>(O51-$C$13)/($C$13*O51*0.0075)</f>
        <v>-0.10268711065583588</v>
      </c>
      <c r="Q51" s="21">
        <f>($H$2-$H$4)/-P51</f>
        <v>2473.5334198982523</v>
      </c>
      <c r="S51" s="7">
        <v>1.11612</v>
      </c>
      <c r="T51" s="20">
        <f>(S51-$C$13)/($C$13*S51*0.0075)</f>
        <v>-8.8771223594605389E-2</v>
      </c>
      <c r="U51" s="21">
        <f>($H$2-$H$4)/-T51</f>
        <v>2861.2875852646862</v>
      </c>
    </row>
    <row r="52" spans="2:21" x14ac:dyDescent="0.35">
      <c r="C52" s="7">
        <v>1.12636</v>
      </c>
      <c r="D52" s="20">
        <f>(C52-$C$14)/($C$14*C52*0.0075)</f>
        <v>-0.20248743894011212</v>
      </c>
      <c r="E52" s="21">
        <f>($H$2-$H$4)/-D52</f>
        <v>1254.3987979181429</v>
      </c>
      <c r="G52" s="7">
        <v>1.1263799999999999</v>
      </c>
      <c r="H52" s="20">
        <f>(G52-$C$14)/($C$14*G52*0.0075)</f>
        <v>-0.20038556540199692</v>
      </c>
      <c r="I52" s="21">
        <f>($H$2-$H$4)/-H52</f>
        <v>1267.5563705920945</v>
      </c>
      <c r="K52" s="7">
        <v>1.1268899999999999</v>
      </c>
      <c r="L52" s="20">
        <f>(K52-$C$14)/($C$14*K52*0.0075)</f>
        <v>-0.14681299833754763</v>
      </c>
      <c r="M52" s="21">
        <f>($H$2-$H$4)/-L52</f>
        <v>1730.0920414145587</v>
      </c>
      <c r="O52" s="7">
        <v>1.12731</v>
      </c>
      <c r="P52" s="20">
        <f>(O52-$C$14)/($C$14*O52*0.0075)</f>
        <v>-0.10273081032512037</v>
      </c>
      <c r="Q52" s="21">
        <f>($H$2-$H$4)/-P52</f>
        <v>2472.4812273566808</v>
      </c>
      <c r="S52" s="7">
        <v>1.1274299999999999</v>
      </c>
      <c r="T52" s="20">
        <f>(S52-$C$14)/($C$14*S52*0.0075)</f>
        <v>-9.0141931991395086E-2</v>
      </c>
      <c r="U52" s="21">
        <f>($H$2-$H$4)/-T52</f>
        <v>2817.7785231433331</v>
      </c>
    </row>
    <row r="53" spans="2:21" x14ac:dyDescent="0.35">
      <c r="C53" s="7"/>
      <c r="D53" s="8"/>
      <c r="E53" s="9"/>
      <c r="G53" s="7"/>
      <c r="H53" s="8"/>
      <c r="I53" s="9"/>
      <c r="K53" s="7"/>
      <c r="L53" s="8"/>
      <c r="M53" s="9"/>
      <c r="O53" s="7"/>
      <c r="P53" s="8"/>
      <c r="Q53" s="9"/>
      <c r="S53" s="7"/>
      <c r="T53" s="8"/>
      <c r="U53" s="9"/>
    </row>
    <row r="54" spans="2:21" x14ac:dyDescent="0.35">
      <c r="C54" s="7" t="s">
        <v>1</v>
      </c>
      <c r="D54" s="8"/>
      <c r="E54" s="9"/>
      <c r="G54" s="7" t="s">
        <v>1</v>
      </c>
      <c r="H54" s="8"/>
      <c r="I54" s="9"/>
      <c r="K54" s="7" t="s">
        <v>1</v>
      </c>
      <c r="L54" s="8"/>
      <c r="M54" s="9"/>
      <c r="O54" s="7" t="s">
        <v>1</v>
      </c>
      <c r="P54" s="8"/>
      <c r="Q54" s="9"/>
      <c r="S54" s="7" t="s">
        <v>1</v>
      </c>
      <c r="T54" s="8"/>
      <c r="U54" s="9"/>
    </row>
    <row r="55" spans="2:21" x14ac:dyDescent="0.35">
      <c r="C55" s="22">
        <v>9.0140000000000004E-6</v>
      </c>
      <c r="D55" s="23">
        <f>C55*250/SUM(C55:C59)</f>
        <v>36.891821098814752</v>
      </c>
      <c r="E55" s="24">
        <f>(D55-$F$10)/D55</f>
        <v>1.0552911013995423E-2</v>
      </c>
      <c r="G55" s="22">
        <v>9.0350000000000007E-6</v>
      </c>
      <c r="H55" s="23">
        <f>G55*250/SUM(G55:G59)</f>
        <v>36.983217355710202</v>
      </c>
      <c r="I55" s="24">
        <f>(H55-$F$10)/H55</f>
        <v>1.2998121755387495E-2</v>
      </c>
      <c r="K55" s="22">
        <v>9.0059999999999998E-6</v>
      </c>
      <c r="L55" s="23">
        <f>K55*250/SUM(K55:K59)</f>
        <v>36.863907263082062</v>
      </c>
      <c r="M55" s="24">
        <f>(L55-$F$10)/L55</f>
        <v>9.8036886564456197E-3</v>
      </c>
      <c r="O55" s="22">
        <v>8.9779999999999994E-6</v>
      </c>
      <c r="P55" s="23">
        <f>O55*250/SUM(O55:O59)</f>
        <v>36.754110172266977</v>
      </c>
      <c r="Q55" s="24">
        <f>(P55-$F$10)/P55</f>
        <v>6.8456337936894313E-3</v>
      </c>
      <c r="S55" s="22">
        <v>8.9660000000000002E-6</v>
      </c>
      <c r="T55" s="23">
        <f>S55*250/SUM(S55:S59)</f>
        <v>36.700176828868955</v>
      </c>
      <c r="U55" s="24">
        <f>(T55-$F$10)/T55</f>
        <v>5.3861275975853502E-3</v>
      </c>
    </row>
    <row r="56" spans="2:21" x14ac:dyDescent="0.35">
      <c r="C56" s="22">
        <v>1.119E-5</v>
      </c>
      <c r="D56" s="23">
        <f>C56*250/SUM(C55:C59)</f>
        <v>45.797590203653989</v>
      </c>
      <c r="E56" s="24">
        <f>(D56-$F$11)/D56</f>
        <v>1.6892506310732447E-3</v>
      </c>
      <c r="G56" s="22">
        <v>1.1219999999999999E-5</v>
      </c>
      <c r="H56" s="23">
        <f>G56*250/SUM(G55:G59)</f>
        <v>45.92713876381498</v>
      </c>
      <c r="I56" s="24">
        <f>(H56-$F$11)/H56</f>
        <v>4.5052266238098252E-3</v>
      </c>
      <c r="K56" s="22">
        <v>1.1199999999999999E-5</v>
      </c>
      <c r="L56" s="23">
        <f>K56*250/SUM(K55:K59)</f>
        <v>45.84452157967123</v>
      </c>
      <c r="M56" s="24">
        <f>(L56-$F$11)/L56</f>
        <v>2.7112287332825709E-3</v>
      </c>
      <c r="O56" s="22">
        <v>1.1209999999999999E-5</v>
      </c>
      <c r="P56" s="23">
        <f>O56*250/SUM(O55:O59)</f>
        <v>45.891465251850391</v>
      </c>
      <c r="Q56" s="24">
        <f>(P56-$F$11)/P56</f>
        <v>3.7313835025708612E-3</v>
      </c>
      <c r="S56" s="22">
        <v>1.1209999999999999E-5</v>
      </c>
      <c r="T56" s="23">
        <f>S56*250/SUM(S55:S59)</f>
        <v>45.885454188224507</v>
      </c>
      <c r="U56" s="24">
        <f>(T56-$F$11)/T56</f>
        <v>3.6008708129138755E-3</v>
      </c>
    </row>
    <row r="57" spans="2:21" x14ac:dyDescent="0.35">
      <c r="C57" s="22">
        <v>1.6529999999999999E-5</v>
      </c>
      <c r="D57" s="23">
        <f>C57*250/SUM(C55:C59)</f>
        <v>67.652740488507632</v>
      </c>
      <c r="E57" s="24">
        <f>(D57-$F$12)/D57</f>
        <v>-1.2198637161605925E-2</v>
      </c>
      <c r="G57" s="22">
        <v>1.6779999999999999E-5</v>
      </c>
      <c r="H57" s="23">
        <f>G57*250/SUM(G55:G59)</f>
        <v>68.68604175194433</v>
      </c>
      <c r="I57" s="24">
        <f>(H57-$F$12)/H57</f>
        <v>3.0287089475965947E-3</v>
      </c>
      <c r="K57" s="22">
        <v>1.6779999999999999E-5</v>
      </c>
      <c r="L57" s="23">
        <f>K57*250/SUM(K55:K59)</f>
        <v>68.684917152400288</v>
      </c>
      <c r="M57" s="24">
        <f>(L57-$F$12)/L57</f>
        <v>3.0123852260894022E-3</v>
      </c>
      <c r="O57" s="22">
        <v>1.677E-5</v>
      </c>
      <c r="P57" s="23">
        <f>O57*250/SUM(O55:O59)</f>
        <v>68.652977009235599</v>
      </c>
      <c r="Q57" s="24">
        <f>(P57-$F$12)/P57</f>
        <v>2.5485462414374009E-3</v>
      </c>
      <c r="S57" s="22">
        <v>1.677E-5</v>
      </c>
      <c r="T57" s="23">
        <f>S57*250/SUM(S55:S59)</f>
        <v>68.643984543847012</v>
      </c>
      <c r="U57" s="24">
        <f>(T57-$F$12)/T57</f>
        <v>2.4178785983172582E-3</v>
      </c>
    </row>
    <row r="58" spans="2:21" x14ac:dyDescent="0.35">
      <c r="C58" s="22">
        <v>1.182E-5</v>
      </c>
      <c r="D58" s="23">
        <f>C58*250/SUM(C55:C59)</f>
        <v>48.376006810294022</v>
      </c>
      <c r="E58" s="24">
        <f>(D58-$F$13)/D58</f>
        <v>9.2089397324960354E-3</v>
      </c>
      <c r="G58" s="22">
        <v>1.182E-5</v>
      </c>
      <c r="H58" s="23">
        <f>G58*250/SUM(G55:G59)</f>
        <v>48.383135489152686</v>
      </c>
      <c r="I58" s="24">
        <f>(H58-$F$13)/H58</f>
        <v>9.3549209966963497E-3</v>
      </c>
      <c r="K58" s="22">
        <v>1.1800000000000001E-5</v>
      </c>
      <c r="L58" s="23">
        <f>K58*250/SUM(K55:K59)</f>
        <v>48.300478092867905</v>
      </c>
      <c r="M58" s="24">
        <f>(L58-$F$13)/L58</f>
        <v>7.6596139085283203E-3</v>
      </c>
      <c r="O58" s="22">
        <v>1.1770000000000001E-5</v>
      </c>
      <c r="P58" s="23">
        <f>O58*250/SUM(O55:O59)</f>
        <v>48.183991615903579</v>
      </c>
      <c r="Q58" s="24">
        <f>(P58-$F$13)/P58</f>
        <v>5.2605964828515836E-3</v>
      </c>
      <c r="S58" s="22">
        <v>1.1759999999999999E-5</v>
      </c>
      <c r="T58" s="23">
        <f>S58*250/SUM(S55:S59)</f>
        <v>48.136747658654791</v>
      </c>
      <c r="U58" s="24">
        <f>(T58-$F$13)/T58</f>
        <v>4.2843064728429808E-3</v>
      </c>
    </row>
    <row r="59" spans="2:21" ht="15" thickBot="1" x14ac:dyDescent="0.4">
      <c r="C59" s="25">
        <v>1.253E-5</v>
      </c>
      <c r="D59" s="26">
        <f>C59*250/SUM(C55:C59)</f>
        <v>51.281841398729618</v>
      </c>
      <c r="E59" s="27">
        <f>(D59-$F$14)/D59</f>
        <v>-1.694561037399688E-3</v>
      </c>
      <c r="G59" s="25">
        <v>1.222E-5</v>
      </c>
      <c r="H59" s="26">
        <f>G59*250/SUM(G55:G59)</f>
        <v>50.020466639377823</v>
      </c>
      <c r="I59" s="27">
        <f>(H59-$F$14)/H59</f>
        <v>-2.6954466047519537E-2</v>
      </c>
      <c r="K59" s="25">
        <v>1.2289999999999999E-5</v>
      </c>
      <c r="L59" s="26">
        <f>K59*250/SUM(K55:K59)</f>
        <v>50.306175911978514</v>
      </c>
      <c r="M59" s="27">
        <f>(L59-$F$14)/L59</f>
        <v>-2.1121973154363583E-2</v>
      </c>
      <c r="O59" s="25">
        <v>1.234E-5</v>
      </c>
      <c r="P59" s="26">
        <f>O59*250/SUM(O55:O59)</f>
        <v>50.517455950743432</v>
      </c>
      <c r="Q59" s="27">
        <f>(P59-$F$14)/P59</f>
        <v>-1.6851316882952723E-2</v>
      </c>
      <c r="S59" s="25">
        <v>1.237E-5</v>
      </c>
      <c r="T59" s="26">
        <f>S59*250/SUM(S55:S59)</f>
        <v>50.63363678040475</v>
      </c>
      <c r="U59" s="27">
        <f>(T59-$F$14)/T59</f>
        <v>-1.4518112374060241E-2</v>
      </c>
    </row>
    <row r="60" spans="2:21" ht="15" thickBot="1" x14ac:dyDescent="0.4"/>
    <row r="61" spans="2:21" ht="15" thickBot="1" x14ac:dyDescent="0.4">
      <c r="B61">
        <f>B46+5</f>
        <v>16</v>
      </c>
      <c r="C61" s="100" t="str">
        <f>"FE " &amp; B61</f>
        <v>FE 16</v>
      </c>
      <c r="D61" s="101"/>
      <c r="E61" s="102"/>
      <c r="G61" s="100" t="str">
        <f>"FE " &amp; B61+1</f>
        <v>FE 17</v>
      </c>
      <c r="H61" s="101"/>
      <c r="I61" s="102"/>
      <c r="K61" s="100" t="str">
        <f>"FE " &amp;B61+2</f>
        <v>FE 18</v>
      </c>
      <c r="L61" s="101"/>
      <c r="M61" s="102"/>
      <c r="O61" s="100" t="str">
        <f>"FE " &amp; B61+3</f>
        <v>FE 19</v>
      </c>
      <c r="P61" s="101"/>
      <c r="Q61" s="102"/>
      <c r="S61" s="100" t="str">
        <f>"FE " &amp; B61+4</f>
        <v>FE 20</v>
      </c>
      <c r="T61" s="101"/>
      <c r="U61" s="102"/>
    </row>
    <row r="62" spans="2:21" x14ac:dyDescent="0.35">
      <c r="C62" s="17" t="s">
        <v>0</v>
      </c>
      <c r="D62" s="18" t="s">
        <v>2</v>
      </c>
      <c r="E62" s="19" t="s">
        <v>6</v>
      </c>
      <c r="G62" s="17" t="s">
        <v>0</v>
      </c>
      <c r="H62" s="18" t="s">
        <v>2</v>
      </c>
      <c r="I62" s="19" t="s">
        <v>6</v>
      </c>
      <c r="K62" s="17" t="s">
        <v>0</v>
      </c>
      <c r="L62" s="18" t="s">
        <v>2</v>
      </c>
      <c r="M62" s="19" t="s">
        <v>6</v>
      </c>
      <c r="O62" s="17" t="s">
        <v>0</v>
      </c>
      <c r="P62" s="18" t="s">
        <v>2</v>
      </c>
      <c r="Q62" s="19" t="s">
        <v>6</v>
      </c>
      <c r="S62" s="17" t="s">
        <v>0</v>
      </c>
      <c r="T62" s="18" t="s">
        <v>2</v>
      </c>
      <c r="U62" s="19" t="s">
        <v>6</v>
      </c>
    </row>
    <row r="63" spans="2:21" x14ac:dyDescent="0.35">
      <c r="C63" s="7">
        <v>1.0434399999999999</v>
      </c>
      <c r="D63" s="20">
        <f>(C63-$C$10)/($C$10*C63*0.0075)</f>
        <v>-6.6095643683564964E-2</v>
      </c>
      <c r="E63" s="21">
        <f>($H$2-$H$4)/-D63</f>
        <v>3842.915899511218</v>
      </c>
      <c r="G63" s="7">
        <v>1.0431699999999999</v>
      </c>
      <c r="H63" s="20">
        <f>(G63-$C$10)/($C$10*G63*0.0075)</f>
        <v>-9.9169126477725161E-2</v>
      </c>
      <c r="I63" s="21">
        <f>($H$2-$H$4)/-H63</f>
        <v>2561.281005707478</v>
      </c>
      <c r="K63" s="7">
        <v>1.04254</v>
      </c>
      <c r="L63" s="20">
        <f>(K63-$C$10)/($C$10*K63*0.0075)</f>
        <v>-0.17640720661762099</v>
      </c>
      <c r="M63" s="21">
        <f>($H$2-$H$4)/-L63</f>
        <v>1439.8504736292809</v>
      </c>
      <c r="O63" s="7">
        <v>1.0417799999999999</v>
      </c>
      <c r="P63" s="20">
        <f>(O63-$C$10)/($C$10*O63*0.0075)</f>
        <v>-0.26970762395166376</v>
      </c>
      <c r="Q63" s="21">
        <f>($H$2-$H$4)/-P63</f>
        <v>941.76054899182668</v>
      </c>
      <c r="S63" s="7">
        <v>1.0413399999999999</v>
      </c>
      <c r="T63" s="20">
        <f>(S63-$C$10)/($C$10*S63*0.0075)</f>
        <v>-0.32378590102794197</v>
      </c>
      <c r="U63" s="21">
        <f>($H$2-$H$4)/-T63</f>
        <v>784.46899384318897</v>
      </c>
    </row>
    <row r="64" spans="2:21" x14ac:dyDescent="0.35">
      <c r="C64" s="7">
        <v>1.0651999999999999</v>
      </c>
      <c r="D64" s="20">
        <f>(C64-$C$11)/($C$11*C64*0.0075)</f>
        <v>-7.7508860161126902E-2</v>
      </c>
      <c r="E64" s="21">
        <f>($H$2-$H$4)/-D64</f>
        <v>3277.0447078176603</v>
      </c>
      <c r="G64" s="7">
        <v>1.06497</v>
      </c>
      <c r="H64" s="20">
        <f>(G64-$C$11)/($C$11*G64*0.0075)</f>
        <v>-0.10454209647792875</v>
      </c>
      <c r="I64" s="21">
        <f>($H$2-$H$4)/-H64</f>
        <v>2429.6432591020907</v>
      </c>
      <c r="K64" s="7">
        <v>1.0643800000000001</v>
      </c>
      <c r="L64" s="20">
        <f>(K64-$C$11)/($C$11*K64*0.0075)</f>
        <v>-0.17394164878536536</v>
      </c>
      <c r="M64" s="21">
        <f>($H$2-$H$4)/-L64</f>
        <v>1460.2598157122354</v>
      </c>
      <c r="O64" s="7">
        <v>1.0637399999999999</v>
      </c>
      <c r="P64" s="20">
        <f>(O64-$C$11)/($C$11*O64*0.0075)</f>
        <v>-0.24930956617401223</v>
      </c>
      <c r="Q64" s="21">
        <f>($H$2-$H$4)/-P64</f>
        <v>1018.8136937461676</v>
      </c>
      <c r="S64" s="7">
        <v>1.06342</v>
      </c>
      <c r="T64" s="20">
        <f>(S64-$C$11)/($C$11*S64*0.0075)</f>
        <v>-0.28702754397679581</v>
      </c>
      <c r="U64" s="21">
        <f>($H$2-$H$4)/-T64</f>
        <v>884.93249282213185</v>
      </c>
    </row>
    <row r="65" spans="2:21" x14ac:dyDescent="0.35">
      <c r="C65" s="7">
        <v>1.0934600000000001</v>
      </c>
      <c r="D65" s="20">
        <f>(C65-$C$12)/($C$12*C65*0.0075)</f>
        <v>-8.6919626654154689E-2</v>
      </c>
      <c r="E65" s="21">
        <f>($H$2-$H$4)/-D65</f>
        <v>2922.2398873230663</v>
      </c>
      <c r="G65" s="7">
        <v>1.09327</v>
      </c>
      <c r="H65" s="20">
        <f>(G65-$C$12)/($C$12*G65*0.0075)</f>
        <v>-0.10811114165434438</v>
      </c>
      <c r="I65" s="21">
        <f>($H$2-$H$4)/-H65</f>
        <v>2349.4340741687392</v>
      </c>
      <c r="K65" s="7">
        <v>1.09274</v>
      </c>
      <c r="L65" s="20">
        <f>(K65-$C$12)/($C$12*K65*0.0075)</f>
        <v>-0.16726326440038386</v>
      </c>
      <c r="M65" s="21">
        <f>($H$2-$H$4)/-L65</f>
        <v>1518.5641683519425</v>
      </c>
      <c r="O65" s="7">
        <v>1.0922000000000001</v>
      </c>
      <c r="P65" s="20">
        <f>(O65-$C$12)/($C$12*O65*0.0075)</f>
        <v>-0.22759050812633794</v>
      </c>
      <c r="Q65" s="21">
        <f>($H$2-$H$4)/-P65</f>
        <v>1116.0395136470361</v>
      </c>
      <c r="S65" s="7">
        <v>1.0920099999999999</v>
      </c>
      <c r="T65" s="20">
        <f>(S65-$C$12)/($C$12*S65*0.0075)</f>
        <v>-0.24883095012937556</v>
      </c>
      <c r="U65" s="21">
        <f>($H$2-$H$4)/-T65</f>
        <v>1020.773339763148</v>
      </c>
    </row>
    <row r="66" spans="2:21" x14ac:dyDescent="0.35">
      <c r="C66" s="7">
        <v>1.1161000000000001</v>
      </c>
      <c r="D66" s="20">
        <f>(C66-$C$13)/($C$13*C66*0.0075)</f>
        <v>-9.0911918294059701E-2</v>
      </c>
      <c r="E66" s="21">
        <f>($H$2-$H$4)/-D66</f>
        <v>2793.9131058528842</v>
      </c>
      <c r="G66" s="7">
        <v>1.11591</v>
      </c>
      <c r="H66" s="20">
        <f>(G66-$C$13)/($C$13*G66*0.0075)</f>
        <v>-0.11125234502712193</v>
      </c>
      <c r="I66" s="21">
        <f>($H$2-$H$4)/-H66</f>
        <v>2283.0979422328401</v>
      </c>
      <c r="K66" s="7">
        <v>1.1154299999999999</v>
      </c>
      <c r="L66" s="20">
        <f>(K66-$C$13)/($C$13*K66*0.0075)</f>
        <v>-0.162669552235119</v>
      </c>
      <c r="M66" s="21">
        <f>($H$2-$H$4)/-L66</f>
        <v>1561.4477110803991</v>
      </c>
      <c r="O66" s="7">
        <v>1.1149800000000001</v>
      </c>
      <c r="P66" s="20">
        <f>(O66-$C$13)/($C$13*O66*0.0075)</f>
        <v>-0.21091339043354906</v>
      </c>
      <c r="Q66" s="21">
        <f>($H$2-$H$4)/-P66</f>
        <v>1204.2857946471916</v>
      </c>
      <c r="S66" s="7">
        <v>1.11487</v>
      </c>
      <c r="T66" s="20">
        <f>(S66-$C$13)/($C$13*S66*0.0075)</f>
        <v>-0.22271225226116476</v>
      </c>
      <c r="U66" s="21">
        <f>($H$2-$H$4)/-T66</f>
        <v>1140.4850762415419</v>
      </c>
    </row>
    <row r="67" spans="2:21" x14ac:dyDescent="0.35">
      <c r="C67" s="7">
        <v>1.1274</v>
      </c>
      <c r="D67" s="20">
        <f>(C67-$C$14)/($C$14*C67*0.0075)</f>
        <v>-9.3288900333241789E-2</v>
      </c>
      <c r="E67" s="21">
        <f>($H$2-$H$4)/-D67</f>
        <v>2722.7247731795992</v>
      </c>
      <c r="G67" s="7">
        <v>1.1272200000000001</v>
      </c>
      <c r="H67" s="20">
        <f>(G67-$C$14)/($C$14*G67*0.0075)</f>
        <v>-0.1121742280473431</v>
      </c>
      <c r="I67" s="21">
        <f>($H$2-$H$4)/-H67</f>
        <v>2264.3347266254364</v>
      </c>
      <c r="K67" s="7">
        <v>1.12676</v>
      </c>
      <c r="L67" s="20">
        <f>(K67-$C$14)/($C$14*K67*0.0075)</f>
        <v>-0.1604641453217249</v>
      </c>
      <c r="M67" s="21">
        <f>($H$2-$H$4)/-L67</f>
        <v>1582.9081287333008</v>
      </c>
      <c r="O67" s="7">
        <v>1.1263399999999999</v>
      </c>
      <c r="P67" s="20">
        <f>(O67-$C$14)/($C$14*O67*0.0075)</f>
        <v>-0.20458938712262223</v>
      </c>
      <c r="Q67" s="21">
        <f>($H$2-$H$4)/-P67</f>
        <v>1241.5111241706938</v>
      </c>
      <c r="S67" s="7">
        <v>1.1262700000000001</v>
      </c>
      <c r="T67" s="20">
        <f>(S67-$C$14)/($C$14*S67*0.0075)</f>
        <v>-0.21194679364317556</v>
      </c>
      <c r="U67" s="21">
        <f>($H$2-$H$4)/-T67</f>
        <v>1198.413977555251</v>
      </c>
    </row>
    <row r="68" spans="2:21" x14ac:dyDescent="0.35">
      <c r="C68" s="7"/>
      <c r="D68" s="8"/>
      <c r="E68" s="9"/>
      <c r="G68" s="7"/>
      <c r="H68" s="8"/>
      <c r="I68" s="9"/>
      <c r="K68" s="7"/>
      <c r="L68" s="8"/>
      <c r="M68" s="9"/>
      <c r="O68" s="7"/>
      <c r="P68" s="8"/>
      <c r="Q68" s="9"/>
      <c r="S68" s="7"/>
      <c r="T68" s="8"/>
      <c r="U68" s="9"/>
    </row>
    <row r="69" spans="2:21" x14ac:dyDescent="0.35">
      <c r="C69" s="7" t="s">
        <v>1</v>
      </c>
      <c r="D69" s="8"/>
      <c r="E69" s="9"/>
      <c r="G69" s="7" t="s">
        <v>1</v>
      </c>
      <c r="H69" s="8"/>
      <c r="I69" s="9"/>
      <c r="K69" s="7" t="s">
        <v>1</v>
      </c>
      <c r="L69" s="8"/>
      <c r="M69" s="9"/>
      <c r="O69" s="7" t="s">
        <v>1</v>
      </c>
      <c r="P69" s="8"/>
      <c r="Q69" s="9"/>
      <c r="S69" s="7" t="s">
        <v>1</v>
      </c>
      <c r="T69" s="8"/>
      <c r="U69" s="9"/>
    </row>
    <row r="70" spans="2:21" x14ac:dyDescent="0.35">
      <c r="C70" s="22">
        <v>8.9670000000000007E-6</v>
      </c>
      <c r="D70" s="23">
        <f>C70*250/SUM(C70:C74)</f>
        <v>36.703669138955739</v>
      </c>
      <c r="E70" s="24">
        <f>(D70-$F$10)/D70</f>
        <v>5.4807639143496581E-3</v>
      </c>
      <c r="G70" s="22">
        <v>8.9819999999999997E-6</v>
      </c>
      <c r="H70" s="23">
        <f>G70*250/SUM(G70:G74)</f>
        <v>36.768077023840711</v>
      </c>
      <c r="I70" s="24">
        <f>(H70-$F$10)/H70</f>
        <v>7.2228969182639175E-3</v>
      </c>
      <c r="K70" s="22">
        <v>9.0110000000000006E-6</v>
      </c>
      <c r="L70" s="23">
        <f>K70*250/SUM(K70:K74)</f>
        <v>36.887393361824763</v>
      </c>
      <c r="M70" s="24">
        <f>(L70-$F$10)/L70</f>
        <v>1.0434143839731654E-2</v>
      </c>
      <c r="O70" s="22">
        <v>9.037E-6</v>
      </c>
      <c r="P70" s="23">
        <f>O70*250/SUM(O70:O74)</f>
        <v>36.984137377838159</v>
      </c>
      <c r="Q70" s="24">
        <f>(P70-$F$10)/P70</f>
        <v>1.3022674540248833E-2</v>
      </c>
      <c r="S70" s="22">
        <v>9.0170000000000002E-6</v>
      </c>
      <c r="T70" s="23">
        <f>S70*250/SUM(S70:S74)</f>
        <v>36.908328830820118</v>
      </c>
      <c r="U70" s="24">
        <f>(T70-$F$10)/T70</f>
        <v>1.0995454144391258E-2</v>
      </c>
    </row>
    <row r="71" spans="2:21" x14ac:dyDescent="0.35">
      <c r="C71" s="22">
        <v>1.1219999999999999E-5</v>
      </c>
      <c r="D71" s="23">
        <f>C71*250/SUM(C70:C74)</f>
        <v>45.925634854364148</v>
      </c>
      <c r="E71" s="24">
        <f>(D71-$F$11)/D71</f>
        <v>4.4726275317628151E-3</v>
      </c>
      <c r="G71" s="22">
        <v>1.1229999999999999E-5</v>
      </c>
      <c r="H71" s="23">
        <f>G71*250/SUM(G70:G74)</f>
        <v>45.970330102174479</v>
      </c>
      <c r="I71" s="24">
        <f>(H71-$F$11)/H71</f>
        <v>5.4405418912103045E-3</v>
      </c>
      <c r="K71" s="22">
        <v>1.1260000000000001E-5</v>
      </c>
      <c r="L71" s="23">
        <f>K71*250/SUM(K70:K74)</f>
        <v>46.093890717361766</v>
      </c>
      <c r="M71" s="24">
        <f>(L71-$F$11)/L71</f>
        <v>8.1065867091186742E-3</v>
      </c>
      <c r="O71" s="22">
        <v>1.128E-5</v>
      </c>
      <c r="P71" s="23">
        <f>O71*250/SUM(O70:O74)</f>
        <v>46.163668210912299</v>
      </c>
      <c r="Q71" s="24">
        <f>(P71-$F$11)/P71</f>
        <v>9.6058574328511392E-3</v>
      </c>
      <c r="S71" s="22">
        <v>1.128E-5</v>
      </c>
      <c r="T71" s="23">
        <f>S71*250/SUM(S70:S74)</f>
        <v>46.171226484601405</v>
      </c>
      <c r="U71" s="24">
        <f>(T71-$F$11)/T71</f>
        <v>9.7679858959559031E-3</v>
      </c>
    </row>
    <row r="72" spans="2:21" x14ac:dyDescent="0.35">
      <c r="C72" s="22">
        <v>1.677E-5</v>
      </c>
      <c r="D72" s="23">
        <f>C72*250/SUM(C70:C74)</f>
        <v>68.642860651308993</v>
      </c>
      <c r="E72" s="24">
        <f>(D72-$F$12)/D72</f>
        <v>2.4015451429270579E-3</v>
      </c>
      <c r="G72" s="22">
        <v>1.6779999999999999E-5</v>
      </c>
      <c r="H72" s="23">
        <f>G72*250/SUM(G70:G74)</f>
        <v>68.68941577154834</v>
      </c>
      <c r="I72" s="24">
        <f>(H72-$F$12)/H72</f>
        <v>3.0776801121182654E-3</v>
      </c>
      <c r="K72" s="22">
        <v>1.6779999999999999E-5</v>
      </c>
      <c r="L72" s="23">
        <f>K72*250/SUM(K70:K74)</f>
        <v>68.690540518413002</v>
      </c>
      <c r="M72" s="24">
        <f>(L72-$F$12)/L72</f>
        <v>3.0940038336255151E-3</v>
      </c>
      <c r="O72" s="22">
        <v>1.679E-5</v>
      </c>
      <c r="P72" s="23">
        <f>O72*250/SUM(O70:O74)</f>
        <v>68.713474225285239</v>
      </c>
      <c r="Q72" s="24">
        <f>(P72-$F$12)/P72</f>
        <v>3.4267296949361675E-3</v>
      </c>
      <c r="S72" s="22">
        <v>1.6520000000000001E-5</v>
      </c>
      <c r="T72" s="23">
        <f>S72*250/SUM(S70:S74)</f>
        <v>67.619562191987171</v>
      </c>
      <c r="U72" s="24">
        <f>(T72-$F$12)/T72</f>
        <v>-1.2695283774401265E-2</v>
      </c>
    </row>
    <row r="73" spans="2:21" x14ac:dyDescent="0.35">
      <c r="C73" s="22">
        <v>1.1749999999999999E-5</v>
      </c>
      <c r="D73" s="23">
        <f>C73*250/SUM(C70:C74)</f>
        <v>48.095027588126456</v>
      </c>
      <c r="E73" s="24">
        <f>(D73-$F$13)/D73</f>
        <v>3.4205720902396016E-3</v>
      </c>
      <c r="G73" s="22">
        <v>1.1749999999999999E-5</v>
      </c>
      <c r="H73" s="23">
        <f>G73*250/SUM(G70:G74)</f>
        <v>48.098965155881579</v>
      </c>
      <c r="I73" s="24">
        <f>(H73-$F$13)/H73</f>
        <v>3.5021559456934435E-3</v>
      </c>
      <c r="K73" s="22">
        <v>1.1749999999999999E-5</v>
      </c>
      <c r="L73" s="23">
        <f>K73*250/SUM(K70:K74)</f>
        <v>48.099752746802906</v>
      </c>
      <c r="M73" s="24">
        <f>(L73-$F$13)/L73</f>
        <v>3.5184727167843536E-3</v>
      </c>
      <c r="O73" s="22">
        <v>1.1759999999999999E-5</v>
      </c>
      <c r="P73" s="23">
        <f>O73*250/SUM(O70:O74)</f>
        <v>48.128079624142607</v>
      </c>
      <c r="Q73" s="24">
        <f>(P73-$F$13)/P73</f>
        <v>4.1049746137033832E-3</v>
      </c>
      <c r="S73" s="22">
        <v>1.1739999999999999E-5</v>
      </c>
      <c r="T73" s="23">
        <f>S73*250/SUM(S70:S74)</f>
        <v>48.054095649753584</v>
      </c>
      <c r="U73" s="24">
        <f>(T73-$F$13)/T73</f>
        <v>2.5716969386981119E-3</v>
      </c>
    </row>
    <row r="74" spans="2:21" ht="15" thickBot="1" x14ac:dyDescent="0.4">
      <c r="C74" s="25">
        <v>1.237E-5</v>
      </c>
      <c r="D74" s="26">
        <f>C74*250/SUM(C70:C74)</f>
        <v>50.632807767244621</v>
      </c>
      <c r="E74" s="27">
        <f>(D74-$F$14)/D74</f>
        <v>-1.4534723123166098E-2</v>
      </c>
      <c r="G74" s="25">
        <v>1.2330000000000001E-5</v>
      </c>
      <c r="H74" s="26">
        <f>G74*250/SUM(G70:G74)</f>
        <v>50.473211946554891</v>
      </c>
      <c r="I74" s="27">
        <f>(H74-$F$14)/H74</f>
        <v>-1.7742672360209297E-2</v>
      </c>
      <c r="K74" s="25">
        <v>1.2269999999999999E-5</v>
      </c>
      <c r="L74" s="26">
        <f>K74*250/SUM(K70:K74)</f>
        <v>50.228422655597583</v>
      </c>
      <c r="M74" s="27">
        <f>(L74-$F$14)/L74</f>
        <v>-2.2702663018332951E-2</v>
      </c>
      <c r="O74" s="25">
        <v>1.222E-5</v>
      </c>
      <c r="P74" s="26">
        <f>O74*250/SUM(O70:O74)</f>
        <v>50.01064056182166</v>
      </c>
      <c r="Q74" s="27">
        <f>(P74-$F$14)/P74</f>
        <v>-2.7156241791974491E-2</v>
      </c>
      <c r="S74" s="25">
        <v>1.252E-5</v>
      </c>
      <c r="T74" s="26">
        <f>S74*250/SUM(S70:S74)</f>
        <v>51.246786842837729</v>
      </c>
      <c r="U74" s="27">
        <f>(T74-$F$14)/T74</f>
        <v>-2.3797543956520567E-3</v>
      </c>
    </row>
    <row r="75" spans="2:21" ht="15" thickBot="1" x14ac:dyDescent="0.4"/>
    <row r="76" spans="2:21" ht="15" thickBot="1" x14ac:dyDescent="0.4">
      <c r="B76">
        <f>B61+5</f>
        <v>21</v>
      </c>
      <c r="C76" s="100" t="str">
        <f>"FE " &amp; B76</f>
        <v>FE 21</v>
      </c>
      <c r="D76" s="101"/>
      <c r="E76" s="102"/>
      <c r="G76" s="100" t="str">
        <f>"FE " &amp; B76+1</f>
        <v>FE 22</v>
      </c>
      <c r="H76" s="101"/>
      <c r="I76" s="102"/>
      <c r="K76" s="100" t="str">
        <f>"FE " &amp;B76+2</f>
        <v>FE 23</v>
      </c>
      <c r="L76" s="101"/>
      <c r="M76" s="102"/>
      <c r="O76" s="100" t="str">
        <f>"FE " &amp; B76+3</f>
        <v>FE 24</v>
      </c>
      <c r="P76" s="101"/>
      <c r="Q76" s="102"/>
      <c r="S76" s="100" t="str">
        <f>"FE " &amp; B76+4</f>
        <v>FE 25</v>
      </c>
      <c r="T76" s="101"/>
      <c r="U76" s="102"/>
    </row>
    <row r="77" spans="2:21" x14ac:dyDescent="0.35">
      <c r="C77" s="17" t="s">
        <v>0</v>
      </c>
      <c r="D77" s="18" t="s">
        <v>2</v>
      </c>
      <c r="E77" s="19" t="s">
        <v>6</v>
      </c>
      <c r="G77" s="17" t="s">
        <v>0</v>
      </c>
      <c r="H77" s="18" t="s">
        <v>2</v>
      </c>
      <c r="I77" s="19" t="s">
        <v>6</v>
      </c>
      <c r="K77" s="17" t="s">
        <v>0</v>
      </c>
      <c r="L77" s="18" t="s">
        <v>2</v>
      </c>
      <c r="M77" s="19" t="s">
        <v>6</v>
      </c>
      <c r="O77" s="17" t="s">
        <v>0</v>
      </c>
      <c r="P77" s="18" t="s">
        <v>2</v>
      </c>
      <c r="Q77" s="19" t="s">
        <v>6</v>
      </c>
      <c r="S77" s="17" t="s">
        <v>0</v>
      </c>
      <c r="T77" s="18" t="s">
        <v>2</v>
      </c>
      <c r="U77" s="19" t="s">
        <v>6</v>
      </c>
    </row>
    <row r="78" spans="2:21" x14ac:dyDescent="0.35">
      <c r="C78" s="7">
        <v>1.0414000000000001</v>
      </c>
      <c r="D78" s="20">
        <f>(C78-$C$10)/($C$10*C78*0.0075)</f>
        <v>-0.31640889968019076</v>
      </c>
      <c r="E78" s="21">
        <f>($H$2-$H$4)/-D78</f>
        <v>802.75870955820028</v>
      </c>
      <c r="G78" s="7">
        <v>1.0418700000000001</v>
      </c>
      <c r="H78" s="20">
        <f>(G78-$C$10)/($C$10*G78*0.0075)</f>
        <v>-0.25865178516143938</v>
      </c>
      <c r="I78" s="21">
        <f>($H$2-$H$4)/-H78</f>
        <v>982.0152597882286</v>
      </c>
      <c r="K78" s="7">
        <v>1.04271</v>
      </c>
      <c r="L78" s="20">
        <f>(K78-$C$10)/($C$10*K78*0.0075)</f>
        <v>-0.15555599036515547</v>
      </c>
      <c r="M78" s="21">
        <f>($H$2-$H$4)/-L78</f>
        <v>1632.8525787001513</v>
      </c>
      <c r="O78" s="7">
        <v>1.0432699999999999</v>
      </c>
      <c r="P78" s="20">
        <f>(O78-$C$10)/($C$10*O78*0.0075)</f>
        <v>-8.6917692369820249E-2</v>
      </c>
      <c r="Q78" s="21">
        <f>($H$2-$H$4)/-P78</f>
        <v>2922.3049194549767</v>
      </c>
      <c r="S78" s="7">
        <v>1.04352</v>
      </c>
      <c r="T78" s="20">
        <f>(S78-$C$10)/($C$10*S78*0.0075)</f>
        <v>-5.6299380027103198E-2</v>
      </c>
      <c r="U78" s="21">
        <f>($H$2-$H$4)/-T78</f>
        <v>4511.594974540063</v>
      </c>
    </row>
    <row r="79" spans="2:21" x14ac:dyDescent="0.35">
      <c r="C79" s="7">
        <v>1.06349</v>
      </c>
      <c r="D79" s="20">
        <f>(C79-$C$11)/($C$11*C79*0.0075)</f>
        <v>-0.27877479677314027</v>
      </c>
      <c r="E79" s="21">
        <f>($H$2-$H$4)/-D79</f>
        <v>911.12971093544957</v>
      </c>
      <c r="G79" s="7">
        <v>1.06385</v>
      </c>
      <c r="H79" s="20">
        <f>(G79-$C$11)/($C$11*G79*0.0075)</f>
        <v>-0.2363492518820012</v>
      </c>
      <c r="I79" s="21">
        <f>($H$2-$H$4)/-H79</f>
        <v>1074.6807869178745</v>
      </c>
      <c r="K79" s="7">
        <v>1.06457</v>
      </c>
      <c r="L79" s="20">
        <f>(K79-$C$11)/($C$11*K79*0.0075)</f>
        <v>-0.15158424303093201</v>
      </c>
      <c r="M79" s="21">
        <f>($H$2-$H$4)/-L79</f>
        <v>1675.635903318587</v>
      </c>
      <c r="O79" s="7">
        <v>1.0650900000000001</v>
      </c>
      <c r="P79" s="20">
        <f>(O79-$C$11)/($C$11*O79*0.0075)</f>
        <v>-9.0436342610372131E-2</v>
      </c>
      <c r="Q79" s="21">
        <f>($H$2-$H$4)/-P79</f>
        <v>2808.6053976586709</v>
      </c>
      <c r="S79" s="7">
        <v>1.0652900000000001</v>
      </c>
      <c r="T79" s="20">
        <f>(S79-$C$11)/($C$11*S79*0.0075)</f>
        <v>-6.6933814822453544E-2</v>
      </c>
      <c r="U79" s="21">
        <f>($H$2-$H$4)/-T79</f>
        <v>3794.7934190476385</v>
      </c>
    </row>
    <row r="80" spans="2:21" x14ac:dyDescent="0.35">
      <c r="C80" s="7">
        <v>1.09209</v>
      </c>
      <c r="D80" s="20">
        <f>(C80-$C$12)/($C$12*C80*0.0075)</f>
        <v>-0.2398867053160362</v>
      </c>
      <c r="E80" s="21">
        <f>($H$2-$H$4)/-D80</f>
        <v>1058.8331673711155</v>
      </c>
      <c r="G80" s="7">
        <v>1.09233</v>
      </c>
      <c r="H80" s="20">
        <f>(G80-$C$12)/($C$12*G80*0.0075)</f>
        <v>-0.21306183157292102</v>
      </c>
      <c r="I80" s="21">
        <f>($H$2-$H$4)/-H80</f>
        <v>1192.1421970554486</v>
      </c>
      <c r="K80" s="7">
        <v>1.0929500000000001</v>
      </c>
      <c r="L80" s="20">
        <f>(K80-$C$12)/($C$12*K80*0.0075)</f>
        <v>-0.1438187686583545</v>
      </c>
      <c r="M80" s="21">
        <f>($H$2-$H$4)/-L80</f>
        <v>1766.1116304185866</v>
      </c>
      <c r="O80" s="7">
        <v>1.0933999999999999</v>
      </c>
      <c r="P80" s="20">
        <f>(O80-$C$12)/($C$12*O80*0.0075)</f>
        <v>-9.3610888369222225E-2</v>
      </c>
      <c r="Q80" s="21">
        <f>($H$2-$H$4)/-P80</f>
        <v>2713.3595719994382</v>
      </c>
      <c r="S80" s="7">
        <v>1.09358</v>
      </c>
      <c r="T80" s="20">
        <f>(S80-$C$12)/($C$12*S80*0.0075)</f>
        <v>-7.3539305947434061E-2</v>
      </c>
      <c r="U80" s="21">
        <f>($H$2-$H$4)/-T80</f>
        <v>3453.9352354176331</v>
      </c>
    </row>
    <row r="81" spans="2:34" x14ac:dyDescent="0.35">
      <c r="C81" s="7">
        <v>1.1149500000000001</v>
      </c>
      <c r="D81" s="20">
        <f>(C81-$C$13)/($C$13*C81*0.0075)</f>
        <v>-0.21413103095205646</v>
      </c>
      <c r="E81" s="21">
        <f>($H$2-$H$4)/-D81</f>
        <v>1186.1895908812494</v>
      </c>
      <c r="G81" s="7">
        <v>1.11511</v>
      </c>
      <c r="H81" s="20">
        <f>(G81-$C$13)/($C$13*G81*0.0075)</f>
        <v>-0.196972282127506</v>
      </c>
      <c r="I81" s="21">
        <f>($H$2-$H$4)/-H81</f>
        <v>1289.521537023053</v>
      </c>
      <c r="K81" s="7">
        <v>1.1156600000000001</v>
      </c>
      <c r="L81" s="20">
        <f>(K81-$C$13)/($C$13*K81*0.0075)</f>
        <v>-0.13802661963250315</v>
      </c>
      <c r="M81" s="21">
        <f>($H$2-$H$4)/-L81</f>
        <v>1840.2247383604467</v>
      </c>
      <c r="O81" s="7">
        <v>1.1160699999999999</v>
      </c>
      <c r="P81" s="20">
        <f>(O81-$C$13)/($C$13*O81*0.0075)</f>
        <v>-9.4123104198144777E-2</v>
      </c>
      <c r="Q81" s="21">
        <f>($H$2-$H$4)/-P81</f>
        <v>2698.593529865821</v>
      </c>
      <c r="S81" s="7">
        <v>1.1162399999999999</v>
      </c>
      <c r="T81" s="20">
        <f>(S81-$C$13)/($C$13*S81*0.0075)</f>
        <v>-7.5928666326975758E-2</v>
      </c>
      <c r="U81" s="21">
        <f>($H$2-$H$4)/-T81</f>
        <v>3345.2451134356284</v>
      </c>
    </row>
    <row r="82" spans="2:34" x14ac:dyDescent="0.35">
      <c r="C82" s="7">
        <v>1.12635</v>
      </c>
      <c r="D82" s="20">
        <f>(C82-$C$14)/($C$14*C82*0.0075)</f>
        <v>-0.20353840370057219</v>
      </c>
      <c r="E82" s="21">
        <f>($H$2-$H$4)/-D82</f>
        <v>1247.92174539043</v>
      </c>
      <c r="G82" s="7">
        <v>1.1264799999999999</v>
      </c>
      <c r="H82" s="20">
        <f>(G82-$C$14)/($C$14*G82*0.0075)</f>
        <v>-0.18987731723779544</v>
      </c>
      <c r="I82" s="21">
        <f>($H$2-$H$4)/-H82</f>
        <v>1337.7058602629172</v>
      </c>
      <c r="K82" s="7">
        <v>1.1269899999999999</v>
      </c>
      <c r="L82" s="20">
        <f>(K82-$C$14)/($C$14*K82*0.0075)</f>
        <v>-0.1363142590982436</v>
      </c>
      <c r="M82" s="21">
        <f>($H$2-$H$4)/-L82</f>
        <v>1863.3413824810407</v>
      </c>
      <c r="O82" s="7">
        <v>1.1273899999999999</v>
      </c>
      <c r="P82" s="20">
        <f>(O82-$C$14)/($C$14*O82*0.0075)</f>
        <v>-9.4337926998866076E-2</v>
      </c>
      <c r="Q82" s="21">
        <f>($H$2-$H$4)/-P82</f>
        <v>2692.4483935612984</v>
      </c>
      <c r="S82" s="7">
        <v>1.1275599999999999</v>
      </c>
      <c r="T82" s="20">
        <f>(S82-$C$14)/($C$14*S82*0.0075)</f>
        <v>-7.6507004238311818E-2</v>
      </c>
      <c r="U82" s="21">
        <f>($H$2-$H$4)/-T82</f>
        <v>3319.9574670158945</v>
      </c>
    </row>
    <row r="83" spans="2:34" x14ac:dyDescent="0.35">
      <c r="C83" s="7"/>
      <c r="D83" s="8"/>
      <c r="E83" s="9"/>
      <c r="G83" s="7"/>
      <c r="H83" s="8"/>
      <c r="I83" s="9"/>
      <c r="K83" s="7"/>
      <c r="L83" s="8"/>
      <c r="M83" s="9"/>
      <c r="O83" s="7"/>
      <c r="P83" s="8"/>
      <c r="Q83" s="9"/>
      <c r="S83" s="7"/>
      <c r="T83" s="8"/>
      <c r="U83" s="9"/>
    </row>
    <row r="84" spans="2:34" x14ac:dyDescent="0.35">
      <c r="C84" s="7" t="s">
        <v>1</v>
      </c>
      <c r="D84" s="8"/>
      <c r="E84" s="9"/>
      <c r="G84" s="7" t="s">
        <v>1</v>
      </c>
      <c r="H84" s="8"/>
      <c r="I84" s="9"/>
      <c r="K84" s="7" t="s">
        <v>1</v>
      </c>
      <c r="L84" s="8"/>
      <c r="M84" s="9"/>
      <c r="O84" s="7" t="s">
        <v>1</v>
      </c>
      <c r="P84" s="8"/>
      <c r="Q84" s="9"/>
      <c r="S84" s="7" t="s">
        <v>1</v>
      </c>
      <c r="T84" s="8"/>
      <c r="U84" s="9"/>
    </row>
    <row r="85" spans="2:34" x14ac:dyDescent="0.35">
      <c r="C85" s="22">
        <v>8.986E-6</v>
      </c>
      <c r="D85" s="23">
        <f>C85*250/SUM(C85:C89)</f>
        <v>36.782042045975508</v>
      </c>
      <c r="E85" s="24">
        <f>(D85-$F$10)/D85</f>
        <v>7.5998241753783384E-3</v>
      </c>
      <c r="G85" s="22">
        <v>8.9889999999999998E-6</v>
      </c>
      <c r="H85" s="23">
        <f>G85*250/SUM(G85:G89)</f>
        <v>36.792514612223513</v>
      </c>
      <c r="I85" s="24">
        <f>(H85-$F$10)/H85</f>
        <v>7.8822994749166379E-3</v>
      </c>
      <c r="K85" s="22">
        <v>8.9789999999999999E-6</v>
      </c>
      <c r="L85" s="23">
        <f>K85*250/SUM(K85:K89)</f>
        <v>36.745567941855327</v>
      </c>
      <c r="M85" s="24">
        <f>(L85-$F$10)/L85</f>
        <v>6.6147555162358335E-3</v>
      </c>
      <c r="O85" s="22">
        <v>8.9590000000000001E-6</v>
      </c>
      <c r="P85" s="23">
        <f>O85*250/SUM(O85:O89)</f>
        <v>36.669722817989815</v>
      </c>
      <c r="Q85" s="24">
        <f>(P85-$F$10)/P85</f>
        <v>4.5601060363908178E-3</v>
      </c>
      <c r="S85" s="22">
        <v>8.9460000000000004E-6</v>
      </c>
      <c r="T85" s="23">
        <f>S85*250/SUM(S85:S89)</f>
        <v>36.612317061192428</v>
      </c>
      <c r="U85" s="24">
        <f>(T85-$F$10)/T85</f>
        <v>2.9993203487823808E-3</v>
      </c>
    </row>
    <row r="86" spans="2:34" x14ac:dyDescent="0.35">
      <c r="C86" s="22">
        <v>1.131E-5</v>
      </c>
      <c r="D86" s="23">
        <f>C86*250/SUM(C85:C89)</f>
        <v>46.29478027375729</v>
      </c>
      <c r="E86" s="24">
        <f>(D86-$F$11)/D86</f>
        <v>1.2410765854355922E-2</v>
      </c>
      <c r="G86" s="22">
        <v>1.133E-5</v>
      </c>
      <c r="H86" s="23">
        <f>G86*250/SUM(G85:G89)</f>
        <v>46.37436762225969</v>
      </c>
      <c r="I86" s="24">
        <f>(H86-$F$11)/H86</f>
        <v>1.4105659231563728E-2</v>
      </c>
      <c r="K86" s="22">
        <v>1.129E-5</v>
      </c>
      <c r="L86" s="23">
        <f>K86*250/SUM(K85:K89)</f>
        <v>46.203080751035372</v>
      </c>
      <c r="M86" s="24">
        <f>(L86-$F$11)/L86</f>
        <v>1.0450691765261113E-2</v>
      </c>
      <c r="O86" s="22">
        <v>1.1250000000000001E-5</v>
      </c>
      <c r="P86" s="23">
        <f>O86*250/SUM(O85:O89)</f>
        <v>46.046922837636508</v>
      </c>
      <c r="Q86" s="24">
        <f>(P86-$F$11)/P86</f>
        <v>7.0948550305439647E-3</v>
      </c>
      <c r="S86" s="22">
        <v>1.1229999999999999E-5</v>
      </c>
      <c r="T86" s="23">
        <f>S86*250/SUM(S85:S89)</f>
        <v>45.95979438823953</v>
      </c>
      <c r="U86" s="24">
        <f>(T86-$F$11)/T86</f>
        <v>5.2125514469229008E-3</v>
      </c>
    </row>
    <row r="87" spans="2:34" x14ac:dyDescent="0.35">
      <c r="C87" s="22">
        <v>1.6520000000000001E-5</v>
      </c>
      <c r="D87" s="23">
        <f>C87*250/SUM(C85:C89)</f>
        <v>67.620669330015062</v>
      </c>
      <c r="E87" s="24">
        <f>(D87-$F$12)/D87</f>
        <v>-1.2678703142023016E-2</v>
      </c>
      <c r="G87" s="22">
        <v>1.6779999999999999E-5</v>
      </c>
      <c r="H87" s="23">
        <f>G87*250/SUM(G85:G89)</f>
        <v>68.681543574714709</v>
      </c>
      <c r="I87" s="24">
        <f>(H87-$F$12)/H87</f>
        <v>2.9634140615677246E-3</v>
      </c>
      <c r="K87" s="22">
        <v>1.6779999999999999E-5</v>
      </c>
      <c r="L87" s="23">
        <f>K87*250/SUM(K85:K89)</f>
        <v>68.670300708801918</v>
      </c>
      <c r="M87" s="24">
        <f>(L87-$F$12)/L87</f>
        <v>2.800176846495848E-3</v>
      </c>
      <c r="O87" s="22">
        <v>1.677E-5</v>
      </c>
      <c r="P87" s="23">
        <f>O87*250/SUM(O85:O89)</f>
        <v>68.640612976636817</v>
      </c>
      <c r="Q87" s="24">
        <f>(P87-$F$12)/P87</f>
        <v>2.36887823214717E-3</v>
      </c>
      <c r="S87" s="22">
        <v>1.677E-5</v>
      </c>
      <c r="T87" s="23">
        <f>S87*250/SUM(S85:S89)</f>
        <v>68.632747274334562</v>
      </c>
      <c r="U87" s="24">
        <f>(T87-$F$12)/T87</f>
        <v>2.2545440444171616E-3</v>
      </c>
      <c r="Y87" s="3"/>
      <c r="Z87" s="4"/>
      <c r="AC87" s="3"/>
      <c r="AD87" s="4"/>
      <c r="AG87" s="3"/>
      <c r="AH87" s="4"/>
    </row>
    <row r="88" spans="2:34" x14ac:dyDescent="0.35">
      <c r="C88" s="22">
        <v>1.167E-5</v>
      </c>
      <c r="D88" s="23">
        <f>C88*250/SUM(C85:C89)</f>
        <v>47.768354181675292</v>
      </c>
      <c r="E88" s="24">
        <f>(D88-$F$13)/D88</f>
        <v>-3.3947348654126824E-3</v>
      </c>
      <c r="G88" s="22">
        <v>1.137E-5</v>
      </c>
      <c r="H88" s="23">
        <f>G88*250/SUM(G85:G89)</f>
        <v>46.538090014571289</v>
      </c>
      <c r="I88" s="24">
        <f>(H88-$F$13)/H88</f>
        <v>-2.9920116276193193E-2</v>
      </c>
      <c r="K88" s="22">
        <v>1.145E-5</v>
      </c>
      <c r="L88" s="23">
        <f>K88*250/SUM(K85:K89)</f>
        <v>46.857863117746241</v>
      </c>
      <c r="M88" s="24">
        <f>(L88-$F$13)/L88</f>
        <v>-2.2891610712967525E-2</v>
      </c>
      <c r="O88" s="22">
        <v>1.151E-5</v>
      </c>
      <c r="P88" s="23">
        <f>O88*250/SUM(O85:O89)</f>
        <v>47.111118387661875</v>
      </c>
      <c r="Q88" s="24">
        <f>(P88-$F$13)/P88</f>
        <v>-1.7392851612538385E-2</v>
      </c>
      <c r="S88" s="22">
        <v>1.155E-5</v>
      </c>
      <c r="T88" s="23">
        <f>S88*250/SUM(S85:S89)</f>
        <v>47.269423435811809</v>
      </c>
      <c r="U88" s="24">
        <f>(T88-$F$13)/T88</f>
        <v>-1.398560835346571E-2</v>
      </c>
      <c r="Y88" s="3"/>
      <c r="Z88" s="4"/>
      <c r="AC88" s="3"/>
      <c r="AD88" s="4"/>
      <c r="AG88" s="3"/>
      <c r="AH88" s="4"/>
    </row>
    <row r="89" spans="2:34" ht="15" thickBot="1" x14ac:dyDescent="0.4">
      <c r="C89" s="25">
        <v>1.259E-5</v>
      </c>
      <c r="D89" s="26">
        <f>C89*250/SUM(C85:C89)</f>
        <v>51.534154168576862</v>
      </c>
      <c r="E89" s="27">
        <f>(D89-$F$14)/D89</f>
        <v>3.2097656817215597E-3</v>
      </c>
      <c r="G89" s="25">
        <v>1.261E-5</v>
      </c>
      <c r="H89" s="26">
        <f>G89*250/SUM(G85:G89)</f>
        <v>51.613484176230777</v>
      </c>
      <c r="I89" s="27">
        <f>(H89-$F$14)/H89</f>
        <v>4.7418338646758361E-3</v>
      </c>
      <c r="K89" s="25">
        <v>1.259E-5</v>
      </c>
      <c r="L89" s="26">
        <f>K89*250/SUM(K85:K89)</f>
        <v>51.523187480561155</v>
      </c>
      <c r="M89" s="27">
        <f>(L89-$F$14)/L89</f>
        <v>2.9975993144719455E-3</v>
      </c>
      <c r="O89" s="25">
        <v>1.259E-5</v>
      </c>
      <c r="P89" s="26">
        <f>O89*250/SUM(O85:O89)</f>
        <v>51.531622980074985</v>
      </c>
      <c r="Q89" s="27">
        <f>(P89-$F$14)/P89</f>
        <v>3.1608042123561397E-3</v>
      </c>
      <c r="S89" s="25">
        <v>1.259E-5</v>
      </c>
      <c r="T89" s="26">
        <f>S89*250/SUM(S85:S89)</f>
        <v>51.525717840421713</v>
      </c>
      <c r="U89" s="27">
        <f>(T89-$F$14)/T89</f>
        <v>3.0465607838373468E-3</v>
      </c>
      <c r="Y89" s="3"/>
      <c r="Z89" s="4"/>
      <c r="AC89" s="3"/>
      <c r="AD89" s="4"/>
      <c r="AG89" s="3"/>
      <c r="AH89" s="4"/>
    </row>
    <row r="90" spans="2:34" ht="15" thickBot="1" x14ac:dyDescent="0.4">
      <c r="Y90" s="3"/>
      <c r="Z90" s="4"/>
      <c r="AC90" s="3"/>
      <c r="AD90" s="4"/>
      <c r="AG90" s="3"/>
      <c r="AH90" s="4"/>
    </row>
    <row r="91" spans="2:34" ht="15" thickBot="1" x14ac:dyDescent="0.4">
      <c r="B91">
        <f>B76+5</f>
        <v>26</v>
      </c>
      <c r="C91" s="100" t="str">
        <f>"FE " &amp; B91</f>
        <v>FE 26</v>
      </c>
      <c r="D91" s="101"/>
      <c r="E91" s="102"/>
      <c r="G91" s="100" t="str">
        <f>"FE " &amp; B91+1</f>
        <v>FE 27</v>
      </c>
      <c r="H91" s="101"/>
      <c r="I91" s="102"/>
      <c r="K91" s="100" t="str">
        <f>"FE " &amp;B91+2</f>
        <v>FE 28</v>
      </c>
      <c r="L91" s="101"/>
      <c r="M91" s="102"/>
      <c r="O91" s="100" t="str">
        <f>"FE " &amp; B91+3</f>
        <v>FE 29</v>
      </c>
      <c r="P91" s="101"/>
      <c r="Q91" s="102"/>
      <c r="S91" s="100" t="str">
        <f>"FE " &amp; B91+4</f>
        <v>FE 30</v>
      </c>
      <c r="T91" s="101"/>
      <c r="U91" s="102"/>
      <c r="Y91" s="3"/>
      <c r="Z91" s="4"/>
      <c r="AC91" s="3"/>
      <c r="AD91" s="4"/>
      <c r="AG91" s="3"/>
      <c r="AH91" s="4"/>
    </row>
    <row r="92" spans="2:34" x14ac:dyDescent="0.35">
      <c r="C92" s="17" t="s">
        <v>0</v>
      </c>
      <c r="D92" s="18" t="s">
        <v>2</v>
      </c>
      <c r="E92" s="19" t="s">
        <v>6</v>
      </c>
      <c r="G92" s="17" t="s">
        <v>0</v>
      </c>
      <c r="H92" s="18" t="s">
        <v>2</v>
      </c>
      <c r="I92" s="19" t="s">
        <v>6</v>
      </c>
      <c r="K92" s="17" t="s">
        <v>0</v>
      </c>
      <c r="L92" s="18" t="s">
        <v>2</v>
      </c>
      <c r="M92" s="19" t="s">
        <v>6</v>
      </c>
      <c r="O92" s="17" t="s">
        <v>0</v>
      </c>
      <c r="P92" s="18" t="s">
        <v>2</v>
      </c>
      <c r="Q92" s="19" t="s">
        <v>6</v>
      </c>
      <c r="S92" s="17" t="s">
        <v>0</v>
      </c>
      <c r="T92" s="18" t="s">
        <v>2</v>
      </c>
      <c r="U92" s="19" t="s">
        <v>6</v>
      </c>
    </row>
    <row r="93" spans="2:34" x14ac:dyDescent="0.35">
      <c r="C93" s="7">
        <v>1.0435399999999999</v>
      </c>
      <c r="D93" s="20">
        <f>(C93-$C$10)/($C$10*C93*0.0075)</f>
        <v>-5.3850548801265746E-2</v>
      </c>
      <c r="E93" s="21">
        <f>($H$2-$H$4)/-D93</f>
        <v>4716.7578725591329</v>
      </c>
      <c r="G93" s="7">
        <v>1.0433600000000001</v>
      </c>
      <c r="H93" s="20">
        <f>(G93-$C$10)/($C$10*G93*0.0075)</f>
        <v>-7.5893409604016776E-2</v>
      </c>
      <c r="I93" s="21">
        <f>($H$2-$H$4)/-H93</f>
        <v>3346.7991664266547</v>
      </c>
      <c r="K93" s="7">
        <v>1.04288</v>
      </c>
      <c r="L93" s="20">
        <f>(K93-$C$10)/($C$10*K93*0.0075)</f>
        <v>-0.134711572031459</v>
      </c>
      <c r="M93" s="21">
        <f>($H$2-$H$4)/-L93</f>
        <v>1885.5098798838435</v>
      </c>
      <c r="O93" s="7">
        <v>1.04213</v>
      </c>
      <c r="P93" s="20">
        <f>(O93-$C$10)/($C$10*O93*0.0075)</f>
        <v>-0.22672342208599547</v>
      </c>
      <c r="Q93" s="21">
        <f>($H$2-$H$4)/-P93</f>
        <v>1120.3077197011371</v>
      </c>
      <c r="S93" s="7">
        <v>1.0416700000000001</v>
      </c>
      <c r="T93" s="20">
        <f>(S93-$C$10)/($C$10*S93*0.0075)</f>
        <v>-0.28322291023487395</v>
      </c>
      <c r="U93" s="21">
        <f>($H$2-$H$4)/-T93</f>
        <v>896.82010466370934</v>
      </c>
    </row>
    <row r="94" spans="2:34" x14ac:dyDescent="0.35">
      <c r="C94" s="7">
        <v>1.06532</v>
      </c>
      <c r="D94" s="20">
        <f>(C94-$C$11)/($C$11*C94*0.0075)</f>
        <v>-6.3409196775066512E-2</v>
      </c>
      <c r="E94" s="21">
        <f>($H$2-$H$4)/-D94</f>
        <v>4005.7280791778894</v>
      </c>
      <c r="G94" s="7">
        <v>1.0651900000000001</v>
      </c>
      <c r="H94" s="20">
        <f>(G94-$C$11)/($C$11*G94*0.0075)</f>
        <v>-7.8683975508168871E-2</v>
      </c>
      <c r="I94" s="21">
        <f>($H$2-$H$4)/-H94</f>
        <v>3228.1032873539802</v>
      </c>
      <c r="K94" s="7">
        <v>1.06474</v>
      </c>
      <c r="L94" s="20">
        <f>(K94-$C$11)/($C$11*K94*0.0075)</f>
        <v>-0.13158701197340875</v>
      </c>
      <c r="M94" s="21">
        <f>($H$2-$H$4)/-L94</f>
        <v>1930.2816911089114</v>
      </c>
      <c r="O94" s="7">
        <v>1.0641099999999999</v>
      </c>
      <c r="P94" s="20">
        <f>(O94-$C$11)/($C$11*O94*0.0075)</f>
        <v>-0.20572643325257908</v>
      </c>
      <c r="Q94" s="21">
        <f>($H$2-$H$4)/-P94</f>
        <v>1234.6493155216151</v>
      </c>
      <c r="S94" s="7">
        <v>1.06375</v>
      </c>
      <c r="T94" s="20">
        <f>(S94-$C$11)/($C$11*S94*0.0075)</f>
        <v>-0.24813124502373854</v>
      </c>
      <c r="U94" s="21">
        <f>($H$2-$H$4)/-T94</f>
        <v>1023.6518177132428</v>
      </c>
      <c r="X94" s="1"/>
      <c r="AB94" s="1"/>
      <c r="AF94" s="1"/>
    </row>
    <row r="95" spans="2:34" x14ac:dyDescent="0.35">
      <c r="C95" s="7">
        <v>1.09361</v>
      </c>
      <c r="D95" s="20">
        <f>(C95-$C$12)/($C$12*C95*0.0075)</f>
        <v>-7.0194684583334721E-2</v>
      </c>
      <c r="E95" s="21">
        <f>($H$2-$H$4)/-D95</f>
        <v>3618.5076050659177</v>
      </c>
      <c r="G95" s="7">
        <v>1.0934999999999999</v>
      </c>
      <c r="H95" s="20">
        <f>(G95-$C$12)/($C$12*G95*0.0075)</f>
        <v>-8.245919345238624E-2</v>
      </c>
      <c r="I95" s="21">
        <f>($H$2-$H$4)/-H95</f>
        <v>3080.3114772965273</v>
      </c>
      <c r="K95" s="7">
        <v>1.0931200000000001</v>
      </c>
      <c r="L95" s="20">
        <f>(K95-$C$12)/($C$12*K95*0.0075)</f>
        <v>-0.12484648875742495</v>
      </c>
      <c r="M95" s="21">
        <f>($H$2-$H$4)/-L95</f>
        <v>2034.4985471999826</v>
      </c>
      <c r="O95" s="7">
        <v>1.09259</v>
      </c>
      <c r="P95" s="20">
        <f>(O95-$C$12)/($C$12*O95*0.0075)</f>
        <v>-0.18401485048826535</v>
      </c>
      <c r="Q95" s="21">
        <f>($H$2-$H$4)/-P95</f>
        <v>1380.323377847146</v>
      </c>
      <c r="S95" s="7">
        <v>1.0923499999999999</v>
      </c>
      <c r="T95" s="20">
        <f>(S95-$C$12)/($C$12*S95*0.0075)</f>
        <v>-0.21082695749669519</v>
      </c>
      <c r="U95" s="21">
        <f>($H$2-$H$4)/-T95</f>
        <v>1204.779516888781</v>
      </c>
      <c r="X95" s="1"/>
      <c r="AB95" s="1"/>
      <c r="AF95" s="1"/>
    </row>
    <row r="96" spans="2:34" x14ac:dyDescent="0.35">
      <c r="C96" s="7">
        <v>1.1162799999999999</v>
      </c>
      <c r="D96" s="20">
        <f>(C96-$C$13)/($C$13*C96*0.0075)</f>
        <v>-7.1648427492760541E-2</v>
      </c>
      <c r="E96" s="21">
        <f>($H$2-$H$4)/-D96</f>
        <v>3545.0882718349194</v>
      </c>
      <c r="G96" s="7">
        <v>1.1161799999999999</v>
      </c>
      <c r="H96" s="20">
        <f>(G96-$C$13)/($C$13*G96*0.0075)</f>
        <v>-8.2349599786429792E-2</v>
      </c>
      <c r="I96" s="21">
        <f>($H$2-$H$4)/-H96</f>
        <v>3084.4108612396208</v>
      </c>
      <c r="K96" s="7">
        <v>1.1158399999999999</v>
      </c>
      <c r="L96" s="20">
        <f>(K96-$C$13)/($C$13*K96*0.0075)</f>
        <v>-0.11874793258246452</v>
      </c>
      <c r="M96" s="21">
        <f>($H$2-$H$4)/-L96</f>
        <v>2138.9846077834632</v>
      </c>
      <c r="O96" s="7">
        <v>1.11537</v>
      </c>
      <c r="P96" s="20">
        <f>(O96-$C$13)/($C$13*O96*0.0075)</f>
        <v>-0.16909981480442596</v>
      </c>
      <c r="Q96" s="21">
        <f>($H$2-$H$4)/-P96</f>
        <v>1502.0714262387937</v>
      </c>
      <c r="S96" s="7">
        <v>1.1152</v>
      </c>
      <c r="T96" s="20">
        <f>(S96-$C$13)/($C$13*S96*0.0075)</f>
        <v>-0.18732264960546319</v>
      </c>
      <c r="U96" s="21">
        <f>($H$2-$H$4)/-T96</f>
        <v>1355.9492166856057</v>
      </c>
      <c r="X96" s="1"/>
      <c r="AB96" s="1"/>
      <c r="AF96" s="1"/>
    </row>
    <row r="97" spans="2:33" x14ac:dyDescent="0.35">
      <c r="C97" s="7">
        <v>1.1275999999999999</v>
      </c>
      <c r="D97" s="20">
        <f>(C97-$C$14)/($C$14*C97*0.0075)</f>
        <v>-7.2312274356826731E-2</v>
      </c>
      <c r="E97" s="21">
        <f>($H$2-$H$4)/-D97</f>
        <v>3512.5433719126386</v>
      </c>
      <c r="G97" s="7">
        <v>1.12751</v>
      </c>
      <c r="H97" s="20">
        <f>(G97-$C$14)/($C$14*G97*0.0075)</f>
        <v>-8.1750835129331442E-2</v>
      </c>
      <c r="I97" s="21">
        <f>($H$2-$H$4)/-H97</f>
        <v>3107.001899101911</v>
      </c>
      <c r="K97" s="7">
        <v>1.1271800000000001</v>
      </c>
      <c r="L97" s="20">
        <f>(K97-$C$14)/($C$14*K97*0.0075)</f>
        <v>-0.11637178664784609</v>
      </c>
      <c r="M97" s="21">
        <f>($H$2-$H$4)/-L97</f>
        <v>2182.6596232352445</v>
      </c>
      <c r="O97" s="7">
        <v>1.1267400000000001</v>
      </c>
      <c r="P97" s="20">
        <f>(O97-$C$14)/($C$14*O97*0.0075)</f>
        <v>-0.16256460137191378</v>
      </c>
      <c r="Q97" s="21">
        <f>($H$2-$H$4)/-P97</f>
        <v>1562.4557736213505</v>
      </c>
      <c r="S97" s="7">
        <v>1.1266099999999999</v>
      </c>
      <c r="T97" s="20">
        <f>(S97-$C$14)/($C$14*S97*0.0075)</f>
        <v>-0.17621938349200172</v>
      </c>
      <c r="U97" s="21">
        <f>($H$2-$H$4)/-T97</f>
        <v>1441.385135770428</v>
      </c>
      <c r="X97" s="1"/>
      <c r="AB97" s="1"/>
      <c r="AF97" s="1"/>
    </row>
    <row r="98" spans="2:33" x14ac:dyDescent="0.35">
      <c r="C98" s="7"/>
      <c r="D98" s="8"/>
      <c r="E98" s="9"/>
      <c r="G98" s="7"/>
      <c r="H98" s="8"/>
      <c r="I98" s="9"/>
      <c r="K98" s="7"/>
      <c r="L98" s="8"/>
      <c r="M98" s="9"/>
      <c r="O98" s="7"/>
      <c r="P98" s="8"/>
      <c r="Q98" s="9"/>
      <c r="S98" s="7"/>
      <c r="T98" s="8"/>
      <c r="U98" s="9"/>
      <c r="X98" s="1"/>
      <c r="AB98" s="1"/>
      <c r="AF98" s="1"/>
    </row>
    <row r="99" spans="2:33" x14ac:dyDescent="0.35">
      <c r="C99" s="7" t="s">
        <v>1</v>
      </c>
      <c r="D99" s="8"/>
      <c r="E99" s="9"/>
      <c r="G99" s="7" t="s">
        <v>1</v>
      </c>
      <c r="H99" s="8"/>
      <c r="I99" s="9"/>
      <c r="K99" s="7" t="s">
        <v>1</v>
      </c>
      <c r="L99" s="8"/>
      <c r="M99" s="9"/>
      <c r="O99" s="7" t="s">
        <v>1</v>
      </c>
      <c r="P99" s="8"/>
      <c r="Q99" s="9"/>
      <c r="S99" s="7" t="s">
        <v>1</v>
      </c>
      <c r="T99" s="8"/>
      <c r="U99" s="9"/>
    </row>
    <row r="100" spans="2:33" x14ac:dyDescent="0.35">
      <c r="C100" s="22">
        <v>8.9430000000000006E-6</v>
      </c>
      <c r="D100" s="23">
        <f>C100*250/SUM(C100:C104)</f>
        <v>36.607829973965593</v>
      </c>
      <c r="E100" s="24">
        <f>(D100-$F$10)/D100</f>
        <v>2.8771161914206886E-3</v>
      </c>
      <c r="G100" s="22">
        <v>8.9409999999999996E-6</v>
      </c>
      <c r="H100" s="23">
        <f>G100*250/SUM(G100:G104)</f>
        <v>36.600841643333169</v>
      </c>
      <c r="I100" s="24">
        <f>(H100-$F$10)/H100</f>
        <v>2.6867319248206323E-3</v>
      </c>
      <c r="K100" s="22">
        <v>8.9320000000000002E-6</v>
      </c>
      <c r="L100" s="23">
        <f>K100*250/SUM(K100:K104)</f>
        <v>36.557414622965844</v>
      </c>
      <c r="M100" s="24">
        <f>(L100-$F$10)/L100</f>
        <v>1.5020107389275745E-3</v>
      </c>
      <c r="O100" s="22">
        <v>8.9369999999999993E-6</v>
      </c>
      <c r="P100" s="23">
        <f>O100*250/SUM(O100:O104)</f>
        <v>36.586863608823087</v>
      </c>
      <c r="Q100" s="24">
        <f>(P100-$F$10)/P100</f>
        <v>2.3057077564861968E-3</v>
      </c>
      <c r="S100" s="22">
        <v>8.9139999999999997E-6</v>
      </c>
      <c r="T100" s="23">
        <f>S100*250/SUM(S100:S104)</f>
        <v>36.488522120706023</v>
      </c>
      <c r="U100" s="24">
        <f>(T100-$F$10)/T100</f>
        <v>-3.8321291452809433E-4</v>
      </c>
    </row>
    <row r="101" spans="2:33" x14ac:dyDescent="0.35">
      <c r="C101" s="22">
        <v>1.1229999999999999E-5</v>
      </c>
      <c r="D101" s="23">
        <f>C101*250/SUM(C100:C104)</f>
        <v>45.969577390991113</v>
      </c>
      <c r="E101" s="24">
        <f>(D101-$F$11)/D101</f>
        <v>5.4242568594756353E-3</v>
      </c>
      <c r="G101" s="22">
        <v>1.1240000000000001E-5</v>
      </c>
      <c r="H101" s="23">
        <f>G101*250/SUM(G100:G104)</f>
        <v>46.012018797792734</v>
      </c>
      <c r="I101" s="24">
        <f>(H101-$F$11)/H101</f>
        <v>6.341651810024454E-3</v>
      </c>
      <c r="K101" s="22">
        <v>1.128E-5</v>
      </c>
      <c r="L101" s="23">
        <f>K101*250/SUM(K100:K104)</f>
        <v>46.167447038407381</v>
      </c>
      <c r="M101" s="24">
        <f>(L101-$F$11)/L101</f>
        <v>9.6869216644034743E-3</v>
      </c>
      <c r="O101" s="22">
        <v>1.131E-5</v>
      </c>
      <c r="P101" s="23">
        <f>O101*250/SUM(O100:O104)</f>
        <v>46.301603157188005</v>
      </c>
      <c r="Q101" s="24">
        <f>(P101-$F$11)/P101</f>
        <v>1.2556294427073575E-2</v>
      </c>
      <c r="S101" s="22">
        <v>1.13E-5</v>
      </c>
      <c r="T101" s="23">
        <f>S101*250/SUM(S100:S104)</f>
        <v>46.255362347316371</v>
      </c>
      <c r="U101" s="24">
        <f>(T101-$F$11)/T101</f>
        <v>1.1569161382790152E-2</v>
      </c>
      <c r="X101" s="2"/>
      <c r="Y101" s="5"/>
      <c r="AB101" s="2"/>
      <c r="AC101" s="5"/>
      <c r="AF101" s="2"/>
      <c r="AG101" s="5"/>
    </row>
    <row r="102" spans="2:33" x14ac:dyDescent="0.35">
      <c r="C102" s="22">
        <v>1.6759999999999999E-5</v>
      </c>
      <c r="D102" s="23">
        <f>C102*250/SUM(C100:C104)</f>
        <v>68.606421823064196</v>
      </c>
      <c r="E102" s="24">
        <f>(D102-$F$12)/D102</f>
        <v>1.8716921380937449E-3</v>
      </c>
      <c r="G102" s="22">
        <v>1.677E-5</v>
      </c>
      <c r="H102" s="23">
        <f>G102*250/SUM(G100:G104)</f>
        <v>68.649604558628482</v>
      </c>
      <c r="I102" s="24">
        <f>(H102-$F$12)/H102</f>
        <v>2.499545875267416E-3</v>
      </c>
      <c r="K102" s="22">
        <v>1.677E-5</v>
      </c>
      <c r="L102" s="23">
        <f>K102*250/SUM(K100:K104)</f>
        <v>68.637241740610975</v>
      </c>
      <c r="M102" s="24">
        <f>(L102-$F$12)/L102</f>
        <v>2.319877865976934E-3</v>
      </c>
      <c r="O102" s="22">
        <v>1.677E-5</v>
      </c>
      <c r="P102" s="23">
        <f>O102*250/SUM(O100:O104)</f>
        <v>68.65410123307187</v>
      </c>
      <c r="Q102" s="24">
        <f>(P102-$F$12)/P102</f>
        <v>2.5648796968275149E-3</v>
      </c>
      <c r="S102" s="22">
        <v>1.6529999999999999E-5</v>
      </c>
      <c r="T102" s="23">
        <f>S102*250/SUM(S100:S104)</f>
        <v>67.663817663817653</v>
      </c>
      <c r="U102" s="24">
        <f>(T102-$F$12)/T102</f>
        <v>-1.20329311441283E-2</v>
      </c>
      <c r="X102" s="2"/>
      <c r="Y102" s="5"/>
      <c r="AB102" s="2"/>
      <c r="AC102" s="5"/>
      <c r="AF102" s="2"/>
      <c r="AG102" s="5"/>
    </row>
    <row r="103" spans="2:33" x14ac:dyDescent="0.35">
      <c r="C103" s="22">
        <v>1.155E-5</v>
      </c>
      <c r="D103" s="23">
        <f>C103*250/SUM(C100:C104)</f>
        <v>47.279485206228621</v>
      </c>
      <c r="E103" s="24">
        <f>(D103-$F$13)/D103</f>
        <v>-1.3769817289906085E-2</v>
      </c>
      <c r="G103" s="22">
        <v>1.152E-5</v>
      </c>
      <c r="H103" s="23">
        <f>G103*250/SUM(G100:G104)</f>
        <v>47.158225671759098</v>
      </c>
      <c r="I103" s="24">
        <f>(H103-$F$13)/H103</f>
        <v>-1.6376557775849437E-2</v>
      </c>
      <c r="K103" s="22">
        <v>1.147E-5</v>
      </c>
      <c r="L103" s="23">
        <f>K103*250/SUM(K100:K104)</f>
        <v>46.94509020660751</v>
      </c>
      <c r="M103" s="24">
        <f>(L103-$F$13)/L103</f>
        <v>-2.0991010308741474E-2</v>
      </c>
      <c r="O103" s="22">
        <v>1.1399999999999999E-5</v>
      </c>
      <c r="P103" s="23">
        <f>O103*250/SUM(O100:O104)</f>
        <v>46.6700509276696</v>
      </c>
      <c r="Q103" s="24">
        <f>(P103-$F$13)/P103</f>
        <v>-2.7007987485659826E-2</v>
      </c>
      <c r="S103" s="22">
        <v>1.167E-5</v>
      </c>
      <c r="T103" s="23">
        <f>S103*250/SUM(S100:S104)</f>
        <v>47.769918459573624</v>
      </c>
      <c r="U103" s="24">
        <f>(T103-$F$13)/T103</f>
        <v>-3.3618776142875632E-3</v>
      </c>
      <c r="X103" s="2"/>
      <c r="Y103" s="5"/>
      <c r="AB103" s="2"/>
      <c r="AC103" s="5"/>
      <c r="AF103" s="2"/>
      <c r="AG103" s="5"/>
    </row>
    <row r="104" spans="2:33" ht="15" thickBot="1" x14ac:dyDescent="0.4">
      <c r="C104" s="25">
        <v>1.259E-5</v>
      </c>
      <c r="D104" s="26">
        <f>C104*250/SUM(C100:C104)</f>
        <v>51.536685605750506</v>
      </c>
      <c r="E104" s="27">
        <f>(D104-$F$14)/D104</f>
        <v>3.2587271510869332E-3</v>
      </c>
      <c r="G104" s="25">
        <v>1.26E-5</v>
      </c>
      <c r="H104" s="26">
        <f>G104*250/SUM(G100:G104)</f>
        <v>51.579309328486517</v>
      </c>
      <c r="I104" s="27">
        <f>(H104-$F$14)/H104</f>
        <v>4.0824067273853007E-3</v>
      </c>
      <c r="K104" s="25">
        <v>1.2629999999999999E-5</v>
      </c>
      <c r="L104" s="26">
        <f>K104*250/SUM(K100:K104)</f>
        <v>51.692806391408261</v>
      </c>
      <c r="M104" s="27">
        <f>(L104-$F$14)/L104</f>
        <v>6.2690498918647935E-3</v>
      </c>
      <c r="O104" s="25">
        <v>1.2649999999999999E-5</v>
      </c>
      <c r="P104" s="26">
        <f>O104*250/SUM(O100:O104)</f>
        <v>51.78738107324741</v>
      </c>
      <c r="Q104" s="27">
        <f>(P104-$F$14)/P104</f>
        <v>8.0838122237785262E-3</v>
      </c>
      <c r="S104" s="25">
        <v>1.2660000000000001E-5</v>
      </c>
      <c r="T104" s="26">
        <f>S104*250/SUM(S100:S104)</f>
        <v>51.822379408586308</v>
      </c>
      <c r="U104" s="27">
        <f>(T104-$F$14)/T104</f>
        <v>8.7537045707540388E-3</v>
      </c>
      <c r="X104" s="2"/>
      <c r="Y104" s="5"/>
      <c r="AB104" s="2"/>
      <c r="AC104" s="5"/>
      <c r="AF104" s="2"/>
      <c r="AG104" s="5"/>
    </row>
    <row r="105" spans="2:33" ht="15" thickBot="1" x14ac:dyDescent="0.4">
      <c r="X105" s="2"/>
      <c r="Y105" s="5"/>
      <c r="AB105" s="2"/>
      <c r="AC105" s="5"/>
      <c r="AF105" s="2"/>
      <c r="AG105" s="5"/>
    </row>
    <row r="106" spans="2:33" ht="15" thickBot="1" x14ac:dyDescent="0.4">
      <c r="B106">
        <f>B91+5</f>
        <v>31</v>
      </c>
      <c r="C106" s="100" t="str">
        <f>"FE " &amp; B106</f>
        <v>FE 31</v>
      </c>
      <c r="D106" s="101"/>
      <c r="E106" s="102"/>
      <c r="G106" s="100" t="str">
        <f>"FE " &amp; B106+1</f>
        <v>FE 32</v>
      </c>
      <c r="H106" s="101"/>
      <c r="I106" s="102"/>
      <c r="K106" s="100" t="str">
        <f>"FE " &amp;B106+2</f>
        <v>FE 33</v>
      </c>
      <c r="L106" s="101"/>
      <c r="M106" s="102"/>
      <c r="O106" s="100" t="str">
        <f>"FE " &amp; B106+3</f>
        <v>FE 34</v>
      </c>
      <c r="P106" s="101"/>
      <c r="Q106" s="102"/>
      <c r="S106" s="100" t="str">
        <f>"FE " &amp; B106+4</f>
        <v>FE 35</v>
      </c>
      <c r="T106" s="101"/>
      <c r="U106" s="102"/>
    </row>
    <row r="107" spans="2:33" x14ac:dyDescent="0.35">
      <c r="C107" s="17" t="s">
        <v>0</v>
      </c>
      <c r="D107" s="18" t="s">
        <v>2</v>
      </c>
      <c r="E107" s="19" t="s">
        <v>6</v>
      </c>
      <c r="G107" s="17" t="s">
        <v>0</v>
      </c>
      <c r="H107" s="18" t="s">
        <v>2</v>
      </c>
      <c r="I107" s="19" t="s">
        <v>6</v>
      </c>
      <c r="K107" s="17" t="s">
        <v>0</v>
      </c>
      <c r="L107" s="18" t="s">
        <v>2</v>
      </c>
      <c r="M107" s="19" t="s">
        <v>6</v>
      </c>
      <c r="O107" s="17" t="s">
        <v>0</v>
      </c>
      <c r="P107" s="18" t="s">
        <v>2</v>
      </c>
      <c r="Q107" s="19" t="s">
        <v>6</v>
      </c>
      <c r="S107" s="17" t="s">
        <v>0</v>
      </c>
      <c r="T107" s="18" t="s">
        <v>2</v>
      </c>
      <c r="U107" s="19" t="s">
        <v>6</v>
      </c>
    </row>
    <row r="108" spans="2:33" x14ac:dyDescent="0.35">
      <c r="C108" s="7">
        <v>1.0418700000000001</v>
      </c>
      <c r="D108" s="20">
        <f>(C108-$C$10)/($C$10*C108*0.0075)</f>
        <v>-0.25865178516143938</v>
      </c>
      <c r="E108" s="21">
        <f>($H$2-$H$4)/-D108</f>
        <v>982.0152597882286</v>
      </c>
      <c r="G108" s="7">
        <v>1.0424800000000001</v>
      </c>
      <c r="H108" s="20">
        <f>(G108-$C$10)/($C$10*G108*0.0075)</f>
        <v>-0.18376808306786957</v>
      </c>
      <c r="I108" s="21">
        <f>($H$2-$H$4)/-H108</f>
        <v>1382.1769034081519</v>
      </c>
      <c r="K108" s="7">
        <v>1.04318</v>
      </c>
      <c r="L108" s="20">
        <f>(K108-$C$10)/($C$10*K108*0.0075)</f>
        <v>-9.7943877368095053E-2</v>
      </c>
      <c r="M108" s="21">
        <f>($H$2-$H$4)/-L108</f>
        <v>2593.3218780527859</v>
      </c>
      <c r="O108" s="7">
        <v>1.0435700000000001</v>
      </c>
      <c r="P108" s="20">
        <f>(O108-$C$10)/($C$10*O108*0.0075)</f>
        <v>-5.0177477956740289E-2</v>
      </c>
      <c r="Q108" s="21">
        <f>($H$2-$H$4)/-P108</f>
        <v>5062.0320180097942</v>
      </c>
      <c r="S108" s="7">
        <v>1.04372</v>
      </c>
      <c r="T108" s="20">
        <f>(S108-$C$10)/($C$10*S108*0.0075)</f>
        <v>-3.1815291024096873E-2</v>
      </c>
      <c r="U108" s="21">
        <f>($H$2-$H$4)/-T108</f>
        <v>7983.5824794945493</v>
      </c>
    </row>
    <row r="109" spans="2:33" x14ac:dyDescent="0.35">
      <c r="C109" s="7">
        <v>1.06395</v>
      </c>
      <c r="D109" s="20">
        <f>(C109-$C$11)/($C$11*C109*0.0075)</f>
        <v>-0.22456947350470619</v>
      </c>
      <c r="E109" s="21">
        <f>($H$2-$H$4)/-D109</f>
        <v>1131.0531036831997</v>
      </c>
      <c r="G109" s="7">
        <v>1.06447</v>
      </c>
      <c r="H109" s="20">
        <f>(G109-$C$11)/($C$11*G109*0.0075)</f>
        <v>-0.16335030379698268</v>
      </c>
      <c r="I109" s="21">
        <f>($H$2-$H$4)/-H109</f>
        <v>1554.9404812597095</v>
      </c>
      <c r="K109" s="7">
        <v>1.0650599999999999</v>
      </c>
      <c r="L109" s="20">
        <f>(K109-$C$11)/($C$11*K109*0.0075)</f>
        <v>-9.3962483085184637E-2</v>
      </c>
      <c r="M109" s="21">
        <f>($H$2-$H$4)/-L109</f>
        <v>2703.2065528720473</v>
      </c>
      <c r="O109" s="7">
        <v>1.0654300000000001</v>
      </c>
      <c r="P109" s="20">
        <f>(O109-$C$11)/($C$11*O109*0.0075)</f>
        <v>-5.0487295459239134E-2</v>
      </c>
      <c r="Q109" s="21">
        <f>($H$2-$H$4)/-P109</f>
        <v>5030.9686365566295</v>
      </c>
      <c r="S109" s="7">
        <v>1.0655399999999999</v>
      </c>
      <c r="T109" s="20">
        <f>(S109-$C$11)/($C$11*S109*0.0075)</f>
        <v>-3.7568062103617184E-2</v>
      </c>
      <c r="U109" s="21">
        <f>($H$2-$H$4)/-T109</f>
        <v>6761.0620771291797</v>
      </c>
    </row>
    <row r="110" spans="2:33" x14ac:dyDescent="0.35">
      <c r="C110" s="7">
        <v>1.0925400000000001</v>
      </c>
      <c r="D110" s="20">
        <f>(C110-$C$12)/($C$12*C110*0.0075)</f>
        <v>-0.18959973469742245</v>
      </c>
      <c r="E110" s="21">
        <f>($H$2-$H$4)/-D110</f>
        <v>1339.6643218164431</v>
      </c>
      <c r="G110" s="7">
        <v>1.0929599999999999</v>
      </c>
      <c r="H110" s="20">
        <f>(G110-$C$12)/($C$12*G110*0.0075)</f>
        <v>-0.14270258881834211</v>
      </c>
      <c r="I110" s="21">
        <f>($H$2-$H$4)/-H110</f>
        <v>1779.9256628997639</v>
      </c>
      <c r="K110" s="7">
        <v>1.0934699999999999</v>
      </c>
      <c r="L110" s="20">
        <f>(K110-$C$12)/($C$12*K110*0.0075)</f>
        <v>-8.5804487760065315E-2</v>
      </c>
      <c r="M110" s="21">
        <f>($H$2-$H$4)/-L110</f>
        <v>2960.2181264721144</v>
      </c>
      <c r="O110" s="7">
        <v>1.09379</v>
      </c>
      <c r="P110" s="20">
        <f>(O110-$C$12)/($C$12*O110*0.0075)</f>
        <v>-5.0130809261620647E-2</v>
      </c>
      <c r="Q110" s="21">
        <f>($H$2-$H$4)/-P110</f>
        <v>5066.7444579726416</v>
      </c>
      <c r="S110" s="7">
        <v>1.09389</v>
      </c>
      <c r="T110" s="20">
        <f>(S110-$C$12)/($C$12*S110*0.0075)</f>
        <v>-3.8987065024403571E-2</v>
      </c>
      <c r="U110" s="21">
        <f>($H$2-$H$4)/-T110</f>
        <v>6514.9813108786511</v>
      </c>
    </row>
    <row r="111" spans="2:33" x14ac:dyDescent="0.35">
      <c r="C111" s="7">
        <v>1.1153999999999999</v>
      </c>
      <c r="D111" s="20">
        <f>(C111-$C$13)/($C$13*C111*0.0075)</f>
        <v>-0.16588459704502034</v>
      </c>
      <c r="E111" s="21">
        <f>($H$2-$H$4)/-D111</f>
        <v>1531.1849594514524</v>
      </c>
      <c r="G111" s="7">
        <v>1.1157600000000001</v>
      </c>
      <c r="H111" s="20">
        <f>(G111-$C$13)/($C$13*G111*0.0075)</f>
        <v>-0.12731547000358504</v>
      </c>
      <c r="I111" s="21">
        <f>($H$2-$H$4)/-H111</f>
        <v>1995.0442785377747</v>
      </c>
      <c r="K111" s="7">
        <v>1.1162000000000001</v>
      </c>
      <c r="L111" s="20">
        <f>(K111-$C$13)/($C$13*K111*0.0075)</f>
        <v>-8.0209211933346708E-2</v>
      </c>
      <c r="M111" s="21">
        <f>($H$2-$H$4)/-L111</f>
        <v>3166.7185585998805</v>
      </c>
      <c r="O111" s="7">
        <v>1.11649</v>
      </c>
      <c r="P111" s="20">
        <f>(O111-$C$13)/($C$13*O111*0.0075)</f>
        <v>-4.9182205286938584E-2</v>
      </c>
      <c r="Q111" s="21">
        <f>($H$2-$H$4)/-P111</f>
        <v>5164.4695173409655</v>
      </c>
      <c r="S111" s="7">
        <v>1.11659</v>
      </c>
      <c r="T111" s="20">
        <f>(S111-$C$13)/($C$13*S111*0.0075)</f>
        <v>-3.8486974388822766E-2</v>
      </c>
      <c r="U111" s="21">
        <f>($H$2-$H$4)/-T111</f>
        <v>6599.6354359766374</v>
      </c>
    </row>
    <row r="112" spans="2:33" x14ac:dyDescent="0.35">
      <c r="C112" s="7">
        <v>1.1268</v>
      </c>
      <c r="D112" s="20">
        <f>(C112-$C$14)/($C$14*C112*0.0075)</f>
        <v>-0.15626345691206397</v>
      </c>
      <c r="E112" s="21">
        <f>($H$2-$H$4)/-D112</f>
        <v>1625.4600084966537</v>
      </c>
      <c r="G112" s="7">
        <v>1.12713</v>
      </c>
      <c r="H112" s="20">
        <f>(G112-$C$14)/($C$14*G112*0.0075)</f>
        <v>-0.12161915386110479</v>
      </c>
      <c r="I112" s="21">
        <f>($H$2-$H$4)/-H112</f>
        <v>2088.4868208348234</v>
      </c>
      <c r="K112" s="7">
        <v>1.1275500000000001</v>
      </c>
      <c r="L112" s="20">
        <f>(K112-$C$14)/($C$14*K112*0.0075)</f>
        <v>-7.7555733211369285E-2</v>
      </c>
      <c r="M112" s="21">
        <f>($H$2-$H$4)/-L112</f>
        <v>3275.0641310778669</v>
      </c>
      <c r="O112" s="7">
        <v>1.1278300000000001</v>
      </c>
      <c r="P112" s="20">
        <f>(O112-$C$14)/($C$14*O112*0.0075)</f>
        <v>-4.8198351740204086E-2</v>
      </c>
      <c r="Q112" s="21">
        <f>($H$2-$H$4)/-P112</f>
        <v>5269.889754095655</v>
      </c>
      <c r="S112" s="7">
        <v>1.12792</v>
      </c>
      <c r="T112" s="20">
        <f>(S112-$C$14)/($C$14*S112*0.0075)</f>
        <v>-3.8765146013227635E-2</v>
      </c>
      <c r="U112" s="21">
        <f>($H$2-$H$4)/-T112</f>
        <v>6552.2776546057348</v>
      </c>
    </row>
    <row r="113" spans="2:21" x14ac:dyDescent="0.35">
      <c r="C113" s="7"/>
      <c r="D113" s="8"/>
      <c r="E113" s="9"/>
      <c r="G113" s="7"/>
      <c r="H113" s="8"/>
      <c r="I113" s="9"/>
      <c r="K113" s="7"/>
      <c r="L113" s="8"/>
      <c r="M113" s="9"/>
      <c r="O113" s="7"/>
      <c r="P113" s="8"/>
      <c r="Q113" s="9"/>
      <c r="S113" s="7"/>
      <c r="T113" s="8"/>
      <c r="U113" s="9"/>
    </row>
    <row r="114" spans="2:21" x14ac:dyDescent="0.35">
      <c r="C114" s="7" t="s">
        <v>1</v>
      </c>
      <c r="D114" s="8"/>
      <c r="E114" s="9"/>
      <c r="G114" s="7" t="s">
        <v>1</v>
      </c>
      <c r="H114" s="8"/>
      <c r="I114" s="9"/>
      <c r="K114" s="7" t="s">
        <v>1</v>
      </c>
      <c r="L114" s="8"/>
      <c r="M114" s="9"/>
      <c r="O114" s="7" t="s">
        <v>1</v>
      </c>
      <c r="P114" s="8"/>
      <c r="Q114" s="9"/>
      <c r="S114" s="7" t="s">
        <v>1</v>
      </c>
      <c r="T114" s="8"/>
      <c r="U114" s="9"/>
    </row>
    <row r="115" spans="2:21" x14ac:dyDescent="0.35">
      <c r="C115" s="22">
        <v>8.8599999999999999E-6</v>
      </c>
      <c r="D115" s="23">
        <f>C115*250/SUM(C115:C119)</f>
        <v>36.269854265596848</v>
      </c>
      <c r="E115" s="24">
        <f>(D115-$F$10)/D115</f>
        <v>-6.4144379052151305E-3</v>
      </c>
      <c r="G115" s="32">
        <v>8.6289999999999999E-6</v>
      </c>
      <c r="H115" s="23">
        <f>G115*250/SUM(G115:G119)</f>
        <v>35.319013081419143</v>
      </c>
      <c r="I115" s="24">
        <f>(H115-$F$10)/H115</f>
        <v>-3.3508634838332926E-2</v>
      </c>
      <c r="K115" s="22">
        <v>8.7059999999999993E-6</v>
      </c>
      <c r="L115" s="23">
        <f>K115*250/SUM(K115:K119)</f>
        <v>35.635929006483721</v>
      </c>
      <c r="M115" s="24">
        <f>(L115-$F$10)/L115</f>
        <v>-2.4317479894331712E-2</v>
      </c>
      <c r="O115" s="22">
        <v>8.7620000000000001E-6</v>
      </c>
      <c r="P115" s="23">
        <f>O115*250/SUM(O115:O119)</f>
        <v>35.861628630365743</v>
      </c>
      <c r="Q115" s="24">
        <f>(P115-$F$10)/P115</f>
        <v>-1.7870810326397656E-2</v>
      </c>
      <c r="S115" s="22">
        <v>8.7930000000000003E-6</v>
      </c>
      <c r="T115" s="23">
        <f>S115*250/SUM(S115:S119)</f>
        <v>35.993810685573003</v>
      </c>
      <c r="U115" s="24">
        <f>(T115-$F$10)/T115</f>
        <v>-1.4132827237589846E-2</v>
      </c>
    </row>
    <row r="116" spans="2:21" x14ac:dyDescent="0.35">
      <c r="C116" s="22">
        <v>1.1260000000000001E-5</v>
      </c>
      <c r="D116" s="23">
        <f>C116*250/SUM(C115:C119)</f>
        <v>46.094645488783357</v>
      </c>
      <c r="E116" s="24">
        <f>(D116-$F$11)/D116</f>
        <v>8.1228283526691772E-3</v>
      </c>
      <c r="G116" s="32">
        <v>1.1250000000000001E-5</v>
      </c>
      <c r="H116" s="23">
        <f>G116*250/SUM(G115:G119)</f>
        <v>46.046922837636508</v>
      </c>
      <c r="I116" s="24">
        <f>(H116-$F$11)/H116</f>
        <v>7.0948550305439647E-3</v>
      </c>
      <c r="K116" s="22">
        <v>1.1229999999999999E-5</v>
      </c>
      <c r="L116" s="23">
        <f>K116*250/SUM(K115:K119)</f>
        <v>45.967319405331061</v>
      </c>
      <c r="M116" s="24">
        <f>(L116-$F$11)/L116</f>
        <v>5.3754017642710632E-3</v>
      </c>
      <c r="O116" s="22">
        <v>1.1209999999999999E-5</v>
      </c>
      <c r="P116" s="23">
        <f>O116*250/SUM(O115:O119)</f>
        <v>45.880946923807343</v>
      </c>
      <c r="Q116" s="24">
        <f>(P116-$F$11)/P116</f>
        <v>3.5029862956711035E-3</v>
      </c>
      <c r="S116" s="22">
        <v>1.1199999999999999E-5</v>
      </c>
      <c r="T116" s="23">
        <f>S116*250/SUM(S115:S119)</f>
        <v>45.846773533312593</v>
      </c>
      <c r="U116" s="24">
        <f>(T116-$F$11)/T116</f>
        <v>2.7602146903491511E-3</v>
      </c>
    </row>
    <row r="117" spans="2:21" x14ac:dyDescent="0.35">
      <c r="C117" s="22">
        <v>1.6540000000000001E-5</v>
      </c>
      <c r="D117" s="23">
        <f>C117*250/SUM(C115:C119)</f>
        <v>67.709186179793662</v>
      </c>
      <c r="E117" s="24">
        <f>(D117-$F$12)/D117</f>
        <v>-1.1354818840681929E-2</v>
      </c>
      <c r="G117" s="32">
        <v>1.677E-5</v>
      </c>
      <c r="H117" s="23">
        <f>G117*250/SUM(G115:G119)</f>
        <v>68.640612976636817</v>
      </c>
      <c r="I117" s="24">
        <f>(H117-$F$12)/H117</f>
        <v>2.36887823214717E-3</v>
      </c>
      <c r="K117" s="22">
        <v>1.6759999999999999E-5</v>
      </c>
      <c r="L117" s="23">
        <f>K117*250/SUM(K115:K119)</f>
        <v>68.60305193529372</v>
      </c>
      <c r="M117" s="24">
        <f>(L117-$F$12)/L117</f>
        <v>1.8226625354282344E-3</v>
      </c>
      <c r="O117" s="22">
        <v>1.6759999999999999E-5</v>
      </c>
      <c r="P117" s="23">
        <f>O117*250/SUM(O115:O119)</f>
        <v>68.596313152810964</v>
      </c>
      <c r="Q117" s="24">
        <f>(P117-$F$12)/P117</f>
        <v>1.7246033300973875E-3</v>
      </c>
      <c r="S117" s="22">
        <v>1.6750000000000001E-5</v>
      </c>
      <c r="T117" s="23">
        <f>S117*250/SUM(S115:S119)</f>
        <v>68.565487203838032</v>
      </c>
      <c r="U117" s="24">
        <f>(T117-$F$12)/T117</f>
        <v>1.2757946408628762E-3</v>
      </c>
    </row>
    <row r="118" spans="2:21" x14ac:dyDescent="0.35">
      <c r="C118" s="22">
        <v>1.173E-5</v>
      </c>
      <c r="D118" s="23">
        <f>C118*250/SUM(C115:C119)</f>
        <v>48.018667103324042</v>
      </c>
      <c r="E118" s="24">
        <f>(D118-$F$13)/D118</f>
        <v>1.8357865714005285E-3</v>
      </c>
      <c r="G118" s="32">
        <v>1.1749999999999999E-5</v>
      </c>
      <c r="H118" s="23">
        <f>G118*250/SUM(G115:G119)</f>
        <v>48.093452741531458</v>
      </c>
      <c r="I118" s="24">
        <f>(H118-$F$13)/H118</f>
        <v>3.3879385480582204E-3</v>
      </c>
      <c r="K118" s="22">
        <v>1.1739999999999999E-5</v>
      </c>
      <c r="L118" s="23">
        <f>K118*250/SUM(K115:K119)</f>
        <v>48.05488244154823</v>
      </c>
      <c r="M118" s="24">
        <f>(L118-$F$13)/L118</f>
        <v>2.5880276082310247E-3</v>
      </c>
      <c r="O118" s="22">
        <v>1.1739999999999999E-5</v>
      </c>
      <c r="P118" s="23">
        <f>O118*250/SUM(O115:O119)</f>
        <v>48.050162077207688</v>
      </c>
      <c r="Q118" s="24">
        <f>(P118-$F$13)/P118</f>
        <v>2.490043591033682E-3</v>
      </c>
      <c r="S118" s="22">
        <v>1.1739999999999999E-5</v>
      </c>
      <c r="T118" s="23">
        <f>S118*250/SUM(S115:S119)</f>
        <v>48.057242971525874</v>
      </c>
      <c r="U118" s="24">
        <f>(T118-$F$13)/T118</f>
        <v>2.6370196168297344E-3</v>
      </c>
    </row>
    <row r="119" spans="2:21" ht="15" thickBot="1" x14ac:dyDescent="0.4">
      <c r="C119" s="25">
        <v>1.2680000000000001E-5</v>
      </c>
      <c r="D119" s="26">
        <f>C119*250/SUM(C115:C119)</f>
        <v>51.907646962502042</v>
      </c>
      <c r="E119" s="27">
        <f>(D119-$F$14)/D119</f>
        <v>1.0382003133398253E-2</v>
      </c>
      <c r="G119" s="33">
        <v>1.2680000000000001E-5</v>
      </c>
      <c r="H119" s="26">
        <f>G119*250/SUM(G115:G119)</f>
        <v>51.899998362776074</v>
      </c>
      <c r="I119" s="27">
        <f>(H119-$F$14)/H119</f>
        <v>1.0236161280249453E-2</v>
      </c>
      <c r="K119" s="25">
        <v>1.2639999999999999E-5</v>
      </c>
      <c r="L119" s="26">
        <f>K119*250/SUM(K115:K119)</f>
        <v>51.738817211343239</v>
      </c>
      <c r="M119" s="27">
        <f>(L119-$F$14)/L119</f>
        <v>7.152765026334767E-3</v>
      </c>
      <c r="O119" s="25">
        <v>1.261E-5</v>
      </c>
      <c r="P119" s="26">
        <f>O119*250/SUM(O115:O119)</f>
        <v>51.610949215808262</v>
      </c>
      <c r="Q119" s="27">
        <f>(P119-$F$14)/P119</f>
        <v>4.6929500502978262E-3</v>
      </c>
      <c r="S119" s="25">
        <v>1.259E-5</v>
      </c>
      <c r="T119" s="26">
        <f>S119*250/SUM(S115:S119)</f>
        <v>51.536685605750492</v>
      </c>
      <c r="U119" s="27">
        <f>(T119-$F$14)/T119</f>
        <v>3.2587271510866587E-3</v>
      </c>
    </row>
    <row r="120" spans="2:21" ht="15" thickBot="1" x14ac:dyDescent="0.4"/>
    <row r="121" spans="2:21" ht="15" thickBot="1" x14ac:dyDescent="0.4">
      <c r="B121">
        <f>B106+5</f>
        <v>36</v>
      </c>
      <c r="C121" s="100" t="str">
        <f>"FE " &amp; B121</f>
        <v>FE 36</v>
      </c>
      <c r="D121" s="101"/>
      <c r="E121" s="102"/>
      <c r="G121" s="100" t="str">
        <f>"FE " &amp; B121+1</f>
        <v>FE 37</v>
      </c>
      <c r="H121" s="101"/>
      <c r="I121" s="102"/>
      <c r="K121" s="100" t="str">
        <f>"FE " &amp;B121+2</f>
        <v>FE 38</v>
      </c>
      <c r="L121" s="101"/>
      <c r="M121" s="102"/>
      <c r="O121" s="100" t="str">
        <f>"FE " &amp; B121+3</f>
        <v>FE 39</v>
      </c>
      <c r="P121" s="101"/>
      <c r="Q121" s="102"/>
      <c r="S121" s="100" t="str">
        <f>"FE " &amp; B121+4</f>
        <v>FE 40</v>
      </c>
      <c r="T121" s="101"/>
      <c r="U121" s="102"/>
    </row>
    <row r="122" spans="2:21" x14ac:dyDescent="0.35">
      <c r="C122" s="17" t="s">
        <v>0</v>
      </c>
      <c r="D122" s="18" t="s">
        <v>2</v>
      </c>
      <c r="E122" s="19" t="s">
        <v>6</v>
      </c>
      <c r="G122" s="17" t="s">
        <v>0</v>
      </c>
      <c r="H122" s="18" t="s">
        <v>2</v>
      </c>
      <c r="I122" s="19" t="s">
        <v>6</v>
      </c>
      <c r="K122" s="17" t="s">
        <v>0</v>
      </c>
      <c r="L122" s="18" t="s">
        <v>2</v>
      </c>
      <c r="M122" s="19" t="s">
        <v>6</v>
      </c>
      <c r="O122" s="17" t="s">
        <v>0</v>
      </c>
      <c r="P122" s="18" t="s">
        <v>2</v>
      </c>
      <c r="Q122" s="19" t="s">
        <v>6</v>
      </c>
      <c r="S122" s="17" t="s">
        <v>0</v>
      </c>
      <c r="T122" s="18" t="s">
        <v>2</v>
      </c>
      <c r="U122" s="19" t="s">
        <v>6</v>
      </c>
    </row>
    <row r="123" spans="2:21" x14ac:dyDescent="0.35">
      <c r="C123" s="7">
        <v>1.04372</v>
      </c>
      <c r="D123" s="20">
        <f>(C123-$C$10)/($C$10*C123*0.0075)</f>
        <v>-3.1815291024096873E-2</v>
      </c>
      <c r="E123" s="21">
        <f>($H$2-$H$4)/-D123</f>
        <v>7983.5824794945493</v>
      </c>
      <c r="G123" s="7">
        <v>1.04359</v>
      </c>
      <c r="H123" s="20">
        <f>(G123-$C$10)/($C$10*G123*0.0075)</f>
        <v>-4.7728881382061529E-2</v>
      </c>
      <c r="I123" s="21">
        <f>($H$2-$H$4)/-H123</f>
        <v>5321.7253923630324</v>
      </c>
      <c r="K123" s="7">
        <v>1.0431699999999999</v>
      </c>
      <c r="L123" s="20">
        <f>(K123-$C$10)/($C$10*K123*0.0075)</f>
        <v>-9.9169126477725161E-2</v>
      </c>
      <c r="M123" s="21">
        <f>($H$2-$H$4)/-L123</f>
        <v>2561.281005707478</v>
      </c>
      <c r="O123" s="7">
        <v>1.04257</v>
      </c>
      <c r="P123" s="20">
        <f>(O123-$C$10)/($C$10*O123*0.0075)</f>
        <v>-0.17272708610683754</v>
      </c>
      <c r="Q123" s="21">
        <f>($H$2-$H$4)/-P123</f>
        <v>1470.5279045979646</v>
      </c>
      <c r="S123" s="7">
        <v>1.0419499999999999</v>
      </c>
      <c r="T123" s="20">
        <f>(S123-$C$10)/($C$10*S123*0.0075)</f>
        <v>-0.2488259763010518</v>
      </c>
      <c r="U123" s="21">
        <f>($H$2-$H$4)/-T123</f>
        <v>1020.793744189667</v>
      </c>
    </row>
    <row r="124" spans="2:21" x14ac:dyDescent="0.35">
      <c r="C124" s="7">
        <v>1.0655399999999999</v>
      </c>
      <c r="D124" s="20">
        <f>(C124-$C$11)/($C$11*C124*0.0075)</f>
        <v>-3.7568062103617184E-2</v>
      </c>
      <c r="E124" s="21">
        <f>($H$2-$H$4)/-D124</f>
        <v>6761.0620771291797</v>
      </c>
      <c r="G124" s="7">
        <v>1.0654399999999999</v>
      </c>
      <c r="H124" s="20">
        <f>(G124-$C$11)/($C$11*G124*0.0075)</f>
        <v>-4.9312709465782333E-2</v>
      </c>
      <c r="I124" s="21">
        <f>($H$2-$H$4)/-H124</f>
        <v>5150.8019484560755</v>
      </c>
      <c r="K124" s="7">
        <v>1.0650500000000001</v>
      </c>
      <c r="L124" s="20">
        <f>(K124-$C$11)/($C$11*K124*0.0075)</f>
        <v>-9.5137907387090534E-2</v>
      </c>
      <c r="M124" s="21">
        <f>($H$2-$H$4)/-L124</f>
        <v>2669.8085650185931</v>
      </c>
      <c r="O124" s="7">
        <v>1.0645500000000001</v>
      </c>
      <c r="P124" s="20">
        <f>(O124-$C$11)/($C$11*O124*0.0075)</f>
        <v>-0.1539372783422997</v>
      </c>
      <c r="Q124" s="21">
        <f>($H$2-$H$4)/-P124</f>
        <v>1650.0226763474259</v>
      </c>
      <c r="S124" s="7">
        <v>1.06403</v>
      </c>
      <c r="T124" s="20">
        <f>(S124-$C$11)/($C$11*S124*0.0075)</f>
        <v>-0.21514724501363033</v>
      </c>
      <c r="U124" s="21">
        <f>($H$2-$H$4)/-T124</f>
        <v>1180.5868115295095</v>
      </c>
    </row>
    <row r="125" spans="2:21" x14ac:dyDescent="0.35">
      <c r="C125" s="7">
        <v>1.09389</v>
      </c>
      <c r="D125" s="20">
        <f>(C125-$C$12)/($C$12*C125*0.0075)</f>
        <v>-3.8987065024403571E-2</v>
      </c>
      <c r="E125" s="21">
        <f>($H$2-$H$4)/-D125</f>
        <v>6514.9813108786511</v>
      </c>
      <c r="G125" s="7">
        <v>1.0938000000000001</v>
      </c>
      <c r="H125" s="20">
        <f>(G125-$C$12)/($C$12*G125*0.0075)</f>
        <v>-4.9016343144987755E-2</v>
      </c>
      <c r="I125" s="21">
        <f>($H$2-$H$4)/-H125</f>
        <v>5181.945116727321</v>
      </c>
      <c r="K125" s="7">
        <v>1.09345</v>
      </c>
      <c r="L125" s="20">
        <f>(K125-$C$12)/($C$12*K125*0.0075)</f>
        <v>-8.8034785944974561E-2</v>
      </c>
      <c r="M125" s="21">
        <f>($H$2-$H$4)/-L125</f>
        <v>2885.2231225820287</v>
      </c>
      <c r="O125" s="7">
        <v>1.09304</v>
      </c>
      <c r="P125" s="20">
        <f>(O125-$C$12)/($C$12*O125*0.0075)</f>
        <v>-0.13377388534061496</v>
      </c>
      <c r="Q125" s="21">
        <f>($H$2-$H$4)/-P125</f>
        <v>1898.726342239858</v>
      </c>
      <c r="S125" s="7">
        <v>1.0926199999999999</v>
      </c>
      <c r="T125" s="20">
        <f>(S125-$C$12)/($C$12*S125*0.0075)</f>
        <v>-0.18066416531288057</v>
      </c>
      <c r="U125" s="21">
        <f>($H$2-$H$4)/-T125</f>
        <v>1405.9235242368836</v>
      </c>
    </row>
    <row r="126" spans="2:21" x14ac:dyDescent="0.35">
      <c r="C126" s="7">
        <v>1.11659</v>
      </c>
      <c r="D126" s="20">
        <f>(C126-$C$13)/($C$13*C126*0.0075)</f>
        <v>-3.8486974388822766E-2</v>
      </c>
      <c r="E126" s="21">
        <f>($H$2-$H$4)/-D126</f>
        <v>6599.6354359766374</v>
      </c>
      <c r="G126" s="7">
        <v>1.1165099999999999</v>
      </c>
      <c r="H126" s="20">
        <f>(G126-$C$13)/($C$13*G126*0.0075)</f>
        <v>-4.7043005840722407E-2</v>
      </c>
      <c r="I126" s="21">
        <f>($H$2-$H$4)/-H126</f>
        <v>5399.314849480279</v>
      </c>
      <c r="K126" s="7">
        <v>1.11619</v>
      </c>
      <c r="L126" s="20">
        <f>(K126-$C$13)/($C$13*K126*0.0075)</f>
        <v>-8.1279396271969284E-2</v>
      </c>
      <c r="M126" s="21">
        <f>($H$2-$H$4)/-L126</f>
        <v>3125.0232119107982</v>
      </c>
      <c r="O126" s="7">
        <v>1.1158399999999999</v>
      </c>
      <c r="P126" s="20">
        <f>(O126-$C$13)/($C$13*O126*0.0075)</f>
        <v>-0.11874793258246452</v>
      </c>
      <c r="Q126" s="21">
        <f>($H$2-$H$4)/-P126</f>
        <v>2138.9846077834632</v>
      </c>
      <c r="S126" s="7">
        <v>1.11548</v>
      </c>
      <c r="T126" s="20">
        <f>(S126-$C$13)/($C$13*S126*0.0075)</f>
        <v>-0.15731152851293281</v>
      </c>
      <c r="U126" s="21">
        <f>($H$2-$H$4)/-T126</f>
        <v>1614.6305512448077</v>
      </c>
    </row>
    <row r="127" spans="2:21" x14ac:dyDescent="0.35">
      <c r="C127" s="7">
        <v>1.1279300000000001</v>
      </c>
      <c r="D127" s="20">
        <f>(C127-$C$14)/($C$14*C127*0.0075)</f>
        <v>-3.7717104969000638E-2</v>
      </c>
      <c r="E127" s="21">
        <f>($H$2-$H$4)/-D127</f>
        <v>6734.3450725807406</v>
      </c>
      <c r="G127" s="7">
        <v>1.12785</v>
      </c>
      <c r="H127" s="20">
        <f>(G127-$C$14)/($C$14*G127*0.0075)</f>
        <v>-4.6101953696033142E-2</v>
      </c>
      <c r="I127" s="21">
        <f>($H$2-$H$4)/-H127</f>
        <v>5509.5278971193693</v>
      </c>
      <c r="K127" s="7">
        <v>1.12754</v>
      </c>
      <c r="L127" s="20">
        <f>(K127-$C$14)/($C$14*K127*0.0075)</f>
        <v>-7.8604480786521339E-2</v>
      </c>
      <c r="M127" s="21">
        <f>($H$2-$H$4)/-L127</f>
        <v>3231.3679507638772</v>
      </c>
      <c r="O127" s="7">
        <v>1.1272200000000001</v>
      </c>
      <c r="P127" s="20">
        <f>(O127-$C$14)/($C$14*O127*0.0075)</f>
        <v>-0.1121742280473431</v>
      </c>
      <c r="Q127" s="21">
        <f>($H$2-$H$4)/-P127</f>
        <v>2264.3347266254364</v>
      </c>
      <c r="S127" s="7">
        <v>1.1268899999999999</v>
      </c>
      <c r="T127" s="20">
        <f>(S127-$C$14)/($C$14*S127*0.0075)</f>
        <v>-0.14681299833754763</v>
      </c>
      <c r="U127" s="21">
        <f>($H$2-$H$4)/-T127</f>
        <v>1730.0920414145587</v>
      </c>
    </row>
    <row r="128" spans="2:21" x14ac:dyDescent="0.35">
      <c r="C128" s="7"/>
      <c r="D128" s="8"/>
      <c r="E128" s="9"/>
      <c r="G128" s="7"/>
      <c r="H128" s="8"/>
      <c r="I128" s="9"/>
      <c r="K128" s="7"/>
      <c r="L128" s="8"/>
      <c r="M128" s="9"/>
      <c r="O128" s="7"/>
      <c r="P128" s="8"/>
      <c r="Q128" s="9"/>
      <c r="S128" s="7"/>
      <c r="T128" s="8"/>
      <c r="U128" s="9"/>
    </row>
    <row r="129" spans="1:21" x14ac:dyDescent="0.35">
      <c r="C129" s="7" t="s">
        <v>1</v>
      </c>
      <c r="D129" s="8"/>
      <c r="E129" s="9"/>
      <c r="G129" s="7" t="s">
        <v>1</v>
      </c>
      <c r="H129" s="8"/>
      <c r="I129" s="9"/>
      <c r="K129" s="7" t="s">
        <v>1</v>
      </c>
      <c r="L129" s="8"/>
      <c r="M129" s="9"/>
      <c r="O129" s="7" t="s">
        <v>1</v>
      </c>
      <c r="P129" s="8"/>
      <c r="Q129" s="9"/>
      <c r="S129" s="7" t="s">
        <v>1</v>
      </c>
      <c r="T129" s="8"/>
      <c r="U129" s="9"/>
    </row>
    <row r="130" spans="1:21" x14ac:dyDescent="0.35">
      <c r="C130" s="22">
        <v>8.7940000000000008E-6</v>
      </c>
      <c r="D130" s="23">
        <f>C130*250/SUM(C130:C134)</f>
        <v>35.997314732946926</v>
      </c>
      <c r="E130" s="24">
        <f>(D130-$F$10)/D130</f>
        <v>-1.403410961110982E-2</v>
      </c>
      <c r="G130" s="22">
        <v>8.7669999999999992E-6</v>
      </c>
      <c r="H130" s="23">
        <f>G130*250/SUM(G130:G134)</f>
        <v>35.885030371498267</v>
      </c>
      <c r="I130" s="24">
        <f>(H130-$F$10)/H130</f>
        <v>-1.7207025205888748E-2</v>
      </c>
      <c r="K130" s="22">
        <v>8.7050000000000005E-6</v>
      </c>
      <c r="L130" s="23">
        <f>K130*250/SUM(K130:K134)</f>
        <v>35.632419156774468</v>
      </c>
      <c r="M130" s="24">
        <f>(L130-$F$10)/L130</f>
        <v>-2.441837678806133E-2</v>
      </c>
      <c r="O130" s="22">
        <v>8.6400000000000003E-6</v>
      </c>
      <c r="P130" s="23">
        <f>O130*250/SUM(O130:O134)</f>
        <v>35.369248403471431</v>
      </c>
      <c r="Q130" s="24">
        <f>(P130-$F$10)/P130</f>
        <v>-3.2040731462986444E-2</v>
      </c>
      <c r="S130" s="22">
        <v>8.8610000000000004E-6</v>
      </c>
      <c r="T130" s="23">
        <f>S130*250/SUM(S130:S134)</f>
        <v>36.273353965057069</v>
      </c>
      <c r="U130" s="24">
        <f>(T130-$F$10)/T130</f>
        <v>-6.3173377564809258E-3</v>
      </c>
    </row>
    <row r="131" spans="1:21" x14ac:dyDescent="0.35">
      <c r="C131" s="22">
        <v>1.1199999999999999E-5</v>
      </c>
      <c r="D131" s="23">
        <f>C131*250/SUM(C130:C134)</f>
        <v>45.846022857517113</v>
      </c>
      <c r="E131" s="24">
        <f>(D131-$F$11)/D131</f>
        <v>2.7438860379936734E-3</v>
      </c>
      <c r="G131" s="22">
        <v>1.1199999999999999E-5</v>
      </c>
      <c r="H131" s="23">
        <f>G131*250/SUM(G130:G134)</f>
        <v>45.843770977618419</v>
      </c>
      <c r="I131" s="24">
        <f>(H131-$F$11)/H131</f>
        <v>2.6949000809270785E-3</v>
      </c>
      <c r="K131" s="22">
        <v>1.119E-5</v>
      </c>
      <c r="L131" s="23">
        <f>K131*250/SUM(K130:K134)</f>
        <v>45.804338927548102</v>
      </c>
      <c r="M131" s="24">
        <f>(L131-$F$11)/L131</f>
        <v>1.8363398319166944E-3</v>
      </c>
      <c r="O131" s="22">
        <v>1.1199999999999999E-5</v>
      </c>
      <c r="P131" s="23">
        <f>O131*250/SUM(O130:O134)</f>
        <v>45.849025708203705</v>
      </c>
      <c r="Q131" s="24">
        <f>(P131-$F$11)/P131</f>
        <v>2.8092006474158501E-3</v>
      </c>
      <c r="S131" s="22">
        <v>1.118E-5</v>
      </c>
      <c r="T131" s="23">
        <f>S131*250/SUM(S130:S134)</f>
        <v>45.766403039085652</v>
      </c>
      <c r="U131" s="24">
        <f>(T131-$F$11)/T131</f>
        <v>1.0089594226005416E-3</v>
      </c>
    </row>
    <row r="132" spans="1:21" x14ac:dyDescent="0.35">
      <c r="C132" s="22">
        <v>1.6750000000000001E-5</v>
      </c>
      <c r="D132" s="23">
        <f>C132*250/SUM(C130:C134)</f>
        <v>68.564364541376051</v>
      </c>
      <c r="E132" s="24">
        <f>(D132-$F$12)/D132</f>
        <v>1.259441682839736E-3</v>
      </c>
      <c r="G132" s="22">
        <v>1.6759999999999999E-5</v>
      </c>
      <c r="H132" s="23">
        <f>G132*250/SUM(G130:G134)</f>
        <v>68.601928712936115</v>
      </c>
      <c r="I132" s="24">
        <f>(H132-$F$12)/H132</f>
        <v>1.8063193345397104E-3</v>
      </c>
      <c r="K132" s="22">
        <v>1.6759999999999999E-5</v>
      </c>
      <c r="L132" s="23">
        <f>K132*250/SUM(K130:K134)</f>
        <v>68.604175194433068</v>
      </c>
      <c r="M132" s="24">
        <f>(L132-$F$12)/L132</f>
        <v>1.8390057363168019E-3</v>
      </c>
      <c r="O132" s="22">
        <v>1.6759999999999999E-5</v>
      </c>
      <c r="P132" s="23">
        <f>O132*250/SUM(O130:O134)</f>
        <v>68.609792041919107</v>
      </c>
      <c r="Q132" s="24">
        <f>(P132-$F$12)/P132</f>
        <v>1.9207217407592322E-3</v>
      </c>
      <c r="S132" s="22">
        <v>1.6549999999999999E-5</v>
      </c>
      <c r="T132" s="23">
        <f>S132*250/SUM(S130:S134)</f>
        <v>67.749013443369194</v>
      </c>
      <c r="U132" s="24">
        <f>(T132-$F$12)/T132</f>
        <v>-1.0760278892553807E-2</v>
      </c>
    </row>
    <row r="133" spans="1:21" x14ac:dyDescent="0.35">
      <c r="C133" s="22">
        <v>1.1739999999999999E-5</v>
      </c>
      <c r="D133" s="23">
        <f>C133*250/SUM(C130:C134)</f>
        <v>48.056456102433117</v>
      </c>
      <c r="E133" s="24">
        <f>(D133-$F$13)/D133</f>
        <v>2.6206889472970012E-3</v>
      </c>
      <c r="G133" s="22">
        <v>1.1749999999999999E-5</v>
      </c>
      <c r="H133" s="23">
        <f>G133*250/SUM(G130:G134)</f>
        <v>48.095027588126463</v>
      </c>
      <c r="I133" s="24">
        <f>(H133-$F$13)/H133</f>
        <v>3.4205720902397486E-3</v>
      </c>
      <c r="K133" s="22">
        <v>1.1780000000000001E-5</v>
      </c>
      <c r="L133" s="23">
        <f>K133*250/SUM(K130:K134)</f>
        <v>48.219402374130176</v>
      </c>
      <c r="M133" s="24">
        <f>(L133-$F$13)/L133</f>
        <v>5.991100694478081E-3</v>
      </c>
      <c r="O133" s="22">
        <v>1.1790000000000001E-5</v>
      </c>
      <c r="P133" s="23">
        <f>O133*250/SUM(O130:O134)</f>
        <v>48.264286883903722</v>
      </c>
      <c r="Q133" s="24">
        <f>(P133-$F$13)/P133</f>
        <v>6.915502670274176E-3</v>
      </c>
      <c r="S133" s="22">
        <v>1.1800000000000001E-5</v>
      </c>
      <c r="T133" s="23">
        <f>S133*250/SUM(S130:S134)</f>
        <v>48.304432545725469</v>
      </c>
      <c r="U133" s="24">
        <f>(T133-$F$13)/T133</f>
        <v>7.7408520696792705E-3</v>
      </c>
    </row>
    <row r="134" spans="1:21" ht="15" thickBot="1" x14ac:dyDescent="0.4">
      <c r="C134" s="25">
        <v>1.259E-5</v>
      </c>
      <c r="D134" s="26">
        <f>C134*250/SUM(C130:C134)</f>
        <v>51.535841765726829</v>
      </c>
      <c r="E134" s="27">
        <f>(D134-$F$14)/D134</f>
        <v>3.2424066612984069E-3</v>
      </c>
      <c r="G134" s="25">
        <v>1.26E-5</v>
      </c>
      <c r="H134" s="26">
        <f>G134*250/SUM(G130:G134)</f>
        <v>51.574242349820722</v>
      </c>
      <c r="I134" s="27">
        <f>(H134-$F$14)/H134</f>
        <v>3.9845615052728012E-3</v>
      </c>
      <c r="K134" s="25">
        <v>1.2639999999999999E-5</v>
      </c>
      <c r="L134" s="26">
        <f>K134*250/SUM(K130:K134)</f>
        <v>51.7396643471142</v>
      </c>
      <c r="M134" s="27">
        <f>(L134-$F$14)/L134</f>
        <v>7.1690209572237498E-3</v>
      </c>
      <c r="O134" s="25">
        <v>1.2680000000000001E-5</v>
      </c>
      <c r="P134" s="26">
        <f>O134*250/SUM(O130:O134)</f>
        <v>51.907646962502049</v>
      </c>
      <c r="Q134" s="27">
        <f>(P134-$F$14)/P134</f>
        <v>1.0382003133398389E-2</v>
      </c>
      <c r="S134" s="25">
        <v>1.2680000000000001E-5</v>
      </c>
      <c r="T134" s="26">
        <f>S134*250/SUM(S130:S134)</f>
        <v>51.906797006762623</v>
      </c>
      <c r="U134" s="27">
        <f>(T134-$F$14)/T134</f>
        <v>1.0365798483048524E-2</v>
      </c>
    </row>
    <row r="140" spans="1:21" x14ac:dyDescent="0.35">
      <c r="A140" t="s">
        <v>8</v>
      </c>
      <c r="N140" t="s">
        <v>16</v>
      </c>
    </row>
    <row r="141" spans="1:21" x14ac:dyDescent="0.35">
      <c r="L141" t="s">
        <v>22</v>
      </c>
      <c r="N141" t="s">
        <v>17</v>
      </c>
      <c r="O141" t="s">
        <v>18</v>
      </c>
      <c r="P141" t="s">
        <v>19</v>
      </c>
      <c r="Q141" t="s">
        <v>20</v>
      </c>
      <c r="R141" t="s">
        <v>21</v>
      </c>
      <c r="T141" t="s">
        <v>23</v>
      </c>
      <c r="U141" t="s">
        <v>24</v>
      </c>
    </row>
    <row r="142" spans="1:21" ht="15" thickBot="1" x14ac:dyDescent="0.4">
      <c r="C142" t="s">
        <v>11</v>
      </c>
      <c r="K142">
        <v>1</v>
      </c>
      <c r="L142" s="6">
        <f>D18</f>
        <v>-0.26602213211203124</v>
      </c>
      <c r="M142" s="4">
        <f>E18</f>
        <v>954.80777476451362</v>
      </c>
      <c r="N142" s="23">
        <v>36.492018010642653</v>
      </c>
      <c r="O142" s="23">
        <v>45.517805976258693</v>
      </c>
      <c r="P142" s="23">
        <v>67.703643061809245</v>
      </c>
      <c r="Q142" s="23">
        <v>48.465002046663933</v>
      </c>
      <c r="R142" s="26">
        <v>51.821530904625462</v>
      </c>
      <c r="T142" s="31">
        <v>0.108</v>
      </c>
    </row>
    <row r="143" spans="1:21" ht="15" thickBot="1" x14ac:dyDescent="0.4">
      <c r="A143">
        <v>3.75</v>
      </c>
      <c r="B143">
        <v>1</v>
      </c>
      <c r="C143" s="6">
        <f>AVERAGE(L142:L181)</f>
        <v>-0.15513341828289096</v>
      </c>
      <c r="D143" s="2">
        <f>$J$2/-C143</f>
        <v>1637.300349669486</v>
      </c>
      <c r="E143" t="s">
        <v>12</v>
      </c>
      <c r="K143">
        <v>2</v>
      </c>
      <c r="L143" s="6">
        <f>H18</f>
        <v>-0.20953782456534689</v>
      </c>
      <c r="M143" s="4">
        <f>I18</f>
        <v>1212.1916438088583</v>
      </c>
      <c r="N143" s="23">
        <v>36.593852854967338</v>
      </c>
      <c r="O143" s="23">
        <v>44.457908267697199</v>
      </c>
      <c r="P143" s="23">
        <v>68.651852822217492</v>
      </c>
      <c r="Q143" s="23">
        <v>48.510701010332575</v>
      </c>
      <c r="R143" s="26">
        <v>51.78568504478541</v>
      </c>
      <c r="T143" s="31">
        <v>0.14899999999999999</v>
      </c>
    </row>
    <row r="144" spans="1:21" ht="15" thickBot="1" x14ac:dyDescent="0.4">
      <c r="A144">
        <v>48.75</v>
      </c>
      <c r="B144">
        <v>2</v>
      </c>
      <c r="C144" s="28">
        <f>AVERAGE(D19,T19,AA11,AE11,Y88)</f>
        <v>-0.14517354481093225</v>
      </c>
      <c r="D144" s="29">
        <f>$J$2/-C144</f>
        <v>1749.6300743417034</v>
      </c>
      <c r="E144" s="30" t="s">
        <v>12</v>
      </c>
      <c r="K144">
        <v>3</v>
      </c>
      <c r="L144" s="6">
        <f>L18</f>
        <v>-0.11877630748155121</v>
      </c>
      <c r="M144" s="4">
        <f>M18</f>
        <v>2138.4736180610116</v>
      </c>
      <c r="N144" s="23">
        <v>36.573884568153908</v>
      </c>
      <c r="O144" s="23">
        <v>44.740073679901755</v>
      </c>
      <c r="P144" s="23">
        <v>68.645108473188699</v>
      </c>
      <c r="Q144" s="23">
        <v>48.342202210397055</v>
      </c>
      <c r="R144" s="26">
        <v>51.698731068358562</v>
      </c>
      <c r="T144" s="31">
        <v>0.13200000000000001</v>
      </c>
    </row>
    <row r="145" spans="1:20" ht="15" thickBot="1" x14ac:dyDescent="0.4">
      <c r="A145">
        <v>82.5</v>
      </c>
      <c r="B145">
        <v>3</v>
      </c>
      <c r="C145" s="28">
        <f>AVERAGE(D20,T20,AA12,AE12,Y89)</f>
        <v>-0.1293455612190072</v>
      </c>
      <c r="D145" s="29">
        <f>$J$2/-C145</f>
        <v>1963.7318637469791</v>
      </c>
      <c r="E145" s="30" t="s">
        <v>12</v>
      </c>
      <c r="K145">
        <v>4</v>
      </c>
      <c r="L145" s="6">
        <f>P18</f>
        <v>-6.8544944312921866E-2</v>
      </c>
      <c r="M145" s="4">
        <f>Q18</f>
        <v>3705.5978751757007</v>
      </c>
      <c r="N145" s="23">
        <v>36.604335865863241</v>
      </c>
      <c r="O145" s="23">
        <v>44.9469478648153</v>
      </c>
      <c r="P145" s="23">
        <v>68.648480482053969</v>
      </c>
      <c r="Q145" s="23">
        <v>48.221771024364685</v>
      </c>
      <c r="R145" s="26">
        <v>51.578464762902804</v>
      </c>
      <c r="T145" s="31">
        <v>0.104</v>
      </c>
    </row>
    <row r="146" spans="1:20" ht="15" thickBot="1" x14ac:dyDescent="0.4">
      <c r="A146">
        <v>116.25</v>
      </c>
      <c r="B146">
        <v>4</v>
      </c>
      <c r="C146" s="28">
        <f>AVERAGE(D21,T21,AA13,AE13,Y90)</f>
        <v>-0.11609530203697703</v>
      </c>
      <c r="D146" s="29">
        <f>$J$2/-C146</f>
        <v>2187.8576957325931</v>
      </c>
      <c r="E146" s="30" t="s">
        <v>12</v>
      </c>
      <c r="K146">
        <v>5</v>
      </c>
      <c r="L146" s="6">
        <f>T18</f>
        <v>-5.0177477956740289E-2</v>
      </c>
      <c r="M146" s="4">
        <f>U18</f>
        <v>5062.0320180097942</v>
      </c>
      <c r="N146" s="23">
        <v>36.607829973965586</v>
      </c>
      <c r="O146" s="23">
        <v>45.069015768015319</v>
      </c>
      <c r="P146" s="23">
        <v>68.606421823064181</v>
      </c>
      <c r="Q146" s="23">
        <v>48.180046829204393</v>
      </c>
      <c r="R146" s="26">
        <v>51.536685605750492</v>
      </c>
      <c r="T146" s="31">
        <v>8.8999999999999996E-2</v>
      </c>
    </row>
    <row r="147" spans="1:20" ht="15" thickBot="1" x14ac:dyDescent="0.4">
      <c r="A147">
        <v>153.75</v>
      </c>
      <c r="B147">
        <v>5</v>
      </c>
      <c r="C147" s="28">
        <f>AVERAGE(D22,T22,AA14,AE14,Y91)</f>
        <v>-0.11114544843867939</v>
      </c>
      <c r="D147" s="29">
        <f>$J$2/-C147</f>
        <v>2285.293762075517</v>
      </c>
      <c r="E147" s="30" t="s">
        <v>12</v>
      </c>
      <c r="K147">
        <v>6</v>
      </c>
      <c r="L147" s="6">
        <f>D33</f>
        <v>-5.1401811439912029E-2</v>
      </c>
      <c r="M147" s="4">
        <f>E33</f>
        <v>4941.4600942015886</v>
      </c>
      <c r="N147" s="23">
        <v>36.612317061192421</v>
      </c>
      <c r="O147" s="23">
        <v>45.059424418033586</v>
      </c>
      <c r="P147" s="23">
        <v>68.632747274334534</v>
      </c>
      <c r="Q147" s="23">
        <v>48.169793406017746</v>
      </c>
      <c r="R147" s="26">
        <v>51.525717840421699</v>
      </c>
      <c r="T147" s="31">
        <v>0.09</v>
      </c>
    </row>
    <row r="148" spans="1:20" ht="15" thickBot="1" x14ac:dyDescent="0.4">
      <c r="K148">
        <v>7</v>
      </c>
      <c r="L148" s="6">
        <f>H33</f>
        <v>-7.7118235989232828E-2</v>
      </c>
      <c r="M148" s="4">
        <f>I33</f>
        <v>3293.6438021671452</v>
      </c>
      <c r="N148" s="23">
        <v>36.662737200582868</v>
      </c>
      <c r="O148" s="23">
        <v>44.902336395042319</v>
      </c>
      <c r="P148" s="23">
        <v>68.642860651308993</v>
      </c>
      <c r="Q148" s="23">
        <v>48.258755341617949</v>
      </c>
      <c r="R148" s="26">
        <v>51.533310411447836</v>
      </c>
      <c r="T148" s="31">
        <v>0.111</v>
      </c>
    </row>
    <row r="149" spans="1:20" ht="15" thickBot="1" x14ac:dyDescent="0.4">
      <c r="K149">
        <v>8</v>
      </c>
      <c r="L149" s="6">
        <f>L33</f>
        <v>-0.1445198634824168</v>
      </c>
      <c r="M149" s="4">
        <f>M33</f>
        <v>1757.5438689153152</v>
      </c>
      <c r="N149" s="23">
        <v>36.744601077328625</v>
      </c>
      <c r="O149" s="23">
        <v>44.615812826432212</v>
      </c>
      <c r="P149" s="23">
        <v>68.683792589681872</v>
      </c>
      <c r="Q149" s="23">
        <v>48.422483095109456</v>
      </c>
      <c r="R149" s="26">
        <v>51.53331041144785</v>
      </c>
      <c r="T149" s="31">
        <v>0.151</v>
      </c>
    </row>
    <row r="150" spans="1:20" ht="15" thickBot="1" x14ac:dyDescent="0.4">
      <c r="K150">
        <v>9</v>
      </c>
      <c r="L150" s="6">
        <f>P33</f>
        <v>-0.22549572627819617</v>
      </c>
      <c r="M150" s="4">
        <f>Q33</f>
        <v>1126.4071572098792</v>
      </c>
      <c r="N150" s="23">
        <v>36.775059763565515</v>
      </c>
      <c r="O150" s="23">
        <v>44.372400694239779</v>
      </c>
      <c r="P150" s="23">
        <v>68.687166388315816</v>
      </c>
      <c r="Q150" s="23">
        <v>48.547663490192235</v>
      </c>
      <c r="R150" s="26">
        <v>51.617709663686682</v>
      </c>
      <c r="T150" s="31">
        <v>0.17399999999999999</v>
      </c>
    </row>
    <row r="151" spans="1:20" ht="15" thickBot="1" x14ac:dyDescent="0.4">
      <c r="K151">
        <v>10</v>
      </c>
      <c r="L151" s="6">
        <f>T33</f>
        <v>-0.28936716583680083</v>
      </c>
      <c r="M151" s="4">
        <f>U33</f>
        <v>877.77754350765758</v>
      </c>
      <c r="N151" s="23">
        <v>36.761093826756181</v>
      </c>
      <c r="O151" s="23">
        <v>45.521532667430819</v>
      </c>
      <c r="P151" s="23">
        <v>67.668249549697066</v>
      </c>
      <c r="Q151" s="23">
        <v>48.509906664483381</v>
      </c>
      <c r="R151" s="26">
        <v>51.539217291632561</v>
      </c>
      <c r="T151" s="31">
        <v>0.12</v>
      </c>
    </row>
    <row r="152" spans="1:20" ht="15" thickBot="1" x14ac:dyDescent="0.4">
      <c r="K152">
        <v>11</v>
      </c>
      <c r="L152" s="6">
        <f>D48</f>
        <v>-0.31395008812692365</v>
      </c>
      <c r="M152" s="4">
        <f>E48</f>
        <v>809.04579933518903</v>
      </c>
      <c r="N152" s="23">
        <v>36.891821098814752</v>
      </c>
      <c r="O152" s="23">
        <v>45.797590203653989</v>
      </c>
      <c r="P152" s="23">
        <v>67.652740488507632</v>
      </c>
      <c r="Q152" s="23">
        <v>48.376006810294022</v>
      </c>
      <c r="R152" s="26">
        <v>51.281841398729618</v>
      </c>
      <c r="T152" s="31">
        <v>0.13200000000000001</v>
      </c>
    </row>
    <row r="153" spans="1:20" ht="15" thickBot="1" x14ac:dyDescent="0.4">
      <c r="K153">
        <v>12</v>
      </c>
      <c r="L153" s="6">
        <f>H48</f>
        <v>-0.26725060580776155</v>
      </c>
      <c r="M153" s="4">
        <f>I48</f>
        <v>950.4187997340108</v>
      </c>
      <c r="N153" s="23">
        <v>36.983217355710202</v>
      </c>
      <c r="O153" s="23">
        <v>45.92713876381498</v>
      </c>
      <c r="P153" s="23">
        <v>68.68604175194433</v>
      </c>
      <c r="Q153" s="23">
        <v>48.383135489152686</v>
      </c>
      <c r="R153" s="26">
        <v>50.020466639377823</v>
      </c>
      <c r="T153" s="31">
        <v>0.129</v>
      </c>
    </row>
    <row r="154" spans="1:20" ht="15" thickBot="1" x14ac:dyDescent="0.4">
      <c r="K154">
        <v>13</v>
      </c>
      <c r="L154" s="6">
        <f>L48</f>
        <v>-0.16046154719450967</v>
      </c>
      <c r="M154" s="4">
        <f>M48</f>
        <v>1582.9337585291016</v>
      </c>
      <c r="N154" s="23">
        <v>36.863907263082062</v>
      </c>
      <c r="O154" s="23">
        <v>45.84452157967123</v>
      </c>
      <c r="P154" s="23">
        <v>68.684917152400288</v>
      </c>
      <c r="Q154" s="23">
        <v>48.300478092867905</v>
      </c>
      <c r="R154" s="26">
        <v>50.306175911978514</v>
      </c>
      <c r="T154" s="31">
        <v>0.13</v>
      </c>
    </row>
    <row r="155" spans="1:20" ht="15" thickBot="1" x14ac:dyDescent="0.4">
      <c r="K155">
        <v>14</v>
      </c>
      <c r="L155" s="6">
        <f>P48</f>
        <v>-9.1817984162919142E-2</v>
      </c>
      <c r="M155" s="4">
        <f>Q48</f>
        <v>2766.3425887167141</v>
      </c>
      <c r="N155" s="23">
        <v>36.754110172266977</v>
      </c>
      <c r="O155" s="23">
        <v>45.891465251850391</v>
      </c>
      <c r="P155" s="23">
        <v>68.652977009235599</v>
      </c>
      <c r="Q155" s="23">
        <v>48.183991615903579</v>
      </c>
      <c r="R155" s="26">
        <v>50.517455950743432</v>
      </c>
      <c r="T155" s="31">
        <v>0.11799999999999999</v>
      </c>
    </row>
    <row r="156" spans="1:20" ht="15" thickBot="1" x14ac:dyDescent="0.4">
      <c r="K156">
        <v>15</v>
      </c>
      <c r="L156" s="6">
        <f>T48</f>
        <v>-6.487102857852306E-2</v>
      </c>
      <c r="M156" s="4">
        <f>U48</f>
        <v>3915.4612708590862</v>
      </c>
      <c r="N156" s="23">
        <v>36.700176828868955</v>
      </c>
      <c r="O156" s="23">
        <v>45.885454188224507</v>
      </c>
      <c r="P156" s="23">
        <v>68.643984543847012</v>
      </c>
      <c r="Q156" s="23">
        <v>48.136747658654791</v>
      </c>
      <c r="R156" s="26">
        <v>50.63363678040475</v>
      </c>
      <c r="T156" s="31">
        <v>0.111</v>
      </c>
    </row>
    <row r="157" spans="1:20" ht="15" thickBot="1" x14ac:dyDescent="0.4">
      <c r="K157">
        <v>16</v>
      </c>
      <c r="L157" s="6">
        <f>D63</f>
        <v>-6.6095643683564964E-2</v>
      </c>
      <c r="M157" s="4">
        <f>E63</f>
        <v>3842.915899511218</v>
      </c>
      <c r="N157" s="23">
        <v>36.703669138955739</v>
      </c>
      <c r="O157" s="23">
        <v>45.925634854364148</v>
      </c>
      <c r="P157" s="23">
        <v>68.642860651308993</v>
      </c>
      <c r="Q157" s="23">
        <v>48.095027588126456</v>
      </c>
      <c r="R157" s="26">
        <v>50.632807767244621</v>
      </c>
      <c r="T157" s="31">
        <v>0.112</v>
      </c>
    </row>
    <row r="158" spans="1:20" ht="15" thickBot="1" x14ac:dyDescent="0.4">
      <c r="K158">
        <v>17</v>
      </c>
      <c r="L158" s="6">
        <f>H63</f>
        <v>-9.9169126477725161E-2</v>
      </c>
      <c r="M158" s="4">
        <f>I63</f>
        <v>2561.281005707478</v>
      </c>
      <c r="N158" s="23">
        <v>36.768077023840711</v>
      </c>
      <c r="O158" s="23">
        <v>45.970330102174479</v>
      </c>
      <c r="P158" s="23">
        <v>68.68941577154834</v>
      </c>
      <c r="Q158" s="23">
        <v>48.098965155881579</v>
      </c>
      <c r="R158" s="26">
        <v>50.473211946554891</v>
      </c>
      <c r="T158" s="31">
        <v>0.122</v>
      </c>
    </row>
    <row r="159" spans="1:20" ht="15" thickBot="1" x14ac:dyDescent="0.4">
      <c r="K159">
        <v>18</v>
      </c>
      <c r="L159" s="6">
        <f>L63</f>
        <v>-0.17640720661762099</v>
      </c>
      <c r="M159" s="4">
        <f>M63</f>
        <v>1439.8504736292809</v>
      </c>
      <c r="N159" s="23">
        <v>36.887393361824763</v>
      </c>
      <c r="O159" s="23">
        <v>46.093890717361766</v>
      </c>
      <c r="P159" s="23">
        <v>68.690540518413002</v>
      </c>
      <c r="Q159" s="23">
        <v>48.099752746802906</v>
      </c>
      <c r="R159" s="26">
        <v>50.228422655597583</v>
      </c>
      <c r="T159" s="31">
        <v>0.13900000000000001</v>
      </c>
    </row>
    <row r="160" spans="1:20" ht="15" thickBot="1" x14ac:dyDescent="0.4">
      <c r="K160">
        <v>19</v>
      </c>
      <c r="L160" s="6">
        <f>P63</f>
        <v>-0.26970762395166376</v>
      </c>
      <c r="M160" s="4">
        <f>Q63</f>
        <v>941.76054899182668</v>
      </c>
      <c r="N160" s="23">
        <v>36.984137377838159</v>
      </c>
      <c r="O160" s="23">
        <v>46.163668210912299</v>
      </c>
      <c r="P160" s="23">
        <v>68.713474225285239</v>
      </c>
      <c r="Q160" s="23">
        <v>48.128079624142607</v>
      </c>
      <c r="R160" s="26">
        <v>50.01064056182166</v>
      </c>
      <c r="T160" s="31">
        <v>0.13700000000000001</v>
      </c>
    </row>
    <row r="161" spans="11:20" ht="15" thickBot="1" x14ac:dyDescent="0.4">
      <c r="K161">
        <v>20</v>
      </c>
      <c r="L161" s="6">
        <f>T63</f>
        <v>-0.32378590102794197</v>
      </c>
      <c r="M161" s="4">
        <f>U63</f>
        <v>784.46899384318897</v>
      </c>
      <c r="N161" s="23">
        <v>36.908328830820118</v>
      </c>
      <c r="O161" s="23">
        <v>46.171226484601405</v>
      </c>
      <c r="P161" s="23">
        <v>67.619562191987171</v>
      </c>
      <c r="Q161" s="23">
        <v>48.054095649753584</v>
      </c>
      <c r="R161" s="26">
        <v>51.246786842837729</v>
      </c>
      <c r="T161" s="31">
        <v>0.14099999999999999</v>
      </c>
    </row>
    <row r="162" spans="11:20" ht="15" thickBot="1" x14ac:dyDescent="0.4">
      <c r="K162">
        <v>21</v>
      </c>
      <c r="L162" s="6">
        <f>D78</f>
        <v>-0.31640889968019076</v>
      </c>
      <c r="M162" s="4">
        <f>E78</f>
        <v>802.75870955820028</v>
      </c>
      <c r="N162" s="23">
        <v>36.782042045975508</v>
      </c>
      <c r="O162" s="23">
        <v>46.29478027375729</v>
      </c>
      <c r="P162" s="23">
        <v>67.620669330015062</v>
      </c>
      <c r="Q162" s="23">
        <v>47.768354181675292</v>
      </c>
      <c r="R162" s="26">
        <v>51.534154168576862</v>
      </c>
      <c r="T162" s="31">
        <v>0.14099999999999999</v>
      </c>
    </row>
    <row r="163" spans="11:20" ht="15" thickBot="1" x14ac:dyDescent="0.4">
      <c r="K163">
        <v>22</v>
      </c>
      <c r="L163" s="6">
        <f>H78</f>
        <v>-0.25865178516143938</v>
      </c>
      <c r="M163" s="4">
        <f>I78</f>
        <v>982.0152597882286</v>
      </c>
      <c r="N163" s="23">
        <v>36.792514612223513</v>
      </c>
      <c r="O163" s="23">
        <v>46.37436762225969</v>
      </c>
      <c r="P163" s="23">
        <v>68.681543574714709</v>
      </c>
      <c r="Q163" s="23">
        <v>46.538090014571289</v>
      </c>
      <c r="R163" s="26">
        <v>51.613484176230777</v>
      </c>
      <c r="T163" s="31">
        <v>0.14199999999999999</v>
      </c>
    </row>
    <row r="164" spans="11:20" ht="15" thickBot="1" x14ac:dyDescent="0.4">
      <c r="K164">
        <v>23</v>
      </c>
      <c r="L164" s="6">
        <f>L78</f>
        <v>-0.15555599036515547</v>
      </c>
      <c r="M164" s="4">
        <f>M78</f>
        <v>1632.8525787001513</v>
      </c>
      <c r="N164" s="23">
        <v>36.745567941855327</v>
      </c>
      <c r="O164" s="23">
        <v>46.203080751035372</v>
      </c>
      <c r="P164" s="23">
        <v>68.670300708801918</v>
      </c>
      <c r="Q164" s="23">
        <v>46.857863117746241</v>
      </c>
      <c r="R164" s="26">
        <v>51.523187480561155</v>
      </c>
      <c r="T164" s="31">
        <v>0.14000000000000001</v>
      </c>
    </row>
    <row r="165" spans="11:20" ht="15" thickBot="1" x14ac:dyDescent="0.4">
      <c r="K165">
        <v>24</v>
      </c>
      <c r="L165" s="6">
        <f>P78</f>
        <v>-8.6917692369820249E-2</v>
      </c>
      <c r="M165" s="4">
        <f>Q78</f>
        <v>2922.3049194549767</v>
      </c>
      <c r="N165" s="23">
        <v>36.669722817989815</v>
      </c>
      <c r="O165" s="23">
        <v>46.046922837636508</v>
      </c>
      <c r="P165" s="23">
        <v>68.640612976636817</v>
      </c>
      <c r="Q165" s="23">
        <v>47.111118387661875</v>
      </c>
      <c r="R165" s="26">
        <v>51.531622980074985</v>
      </c>
      <c r="T165" s="31">
        <v>0.122</v>
      </c>
    </row>
    <row r="166" spans="11:20" ht="15" thickBot="1" x14ac:dyDescent="0.4">
      <c r="K166">
        <v>25</v>
      </c>
      <c r="L166" s="6">
        <f>T78</f>
        <v>-5.6299380027103198E-2</v>
      </c>
      <c r="M166" s="4">
        <f>U78</f>
        <v>4511.594974540063</v>
      </c>
      <c r="N166" s="23">
        <v>36.612317061192428</v>
      </c>
      <c r="O166" s="23">
        <v>45.95979438823953</v>
      </c>
      <c r="P166" s="23">
        <v>68.632747274334562</v>
      </c>
      <c r="Q166" s="23">
        <v>47.269423435811809</v>
      </c>
      <c r="R166" s="26">
        <v>51.525717840421713</v>
      </c>
      <c r="T166" s="31">
        <v>0.112</v>
      </c>
    </row>
    <row r="167" spans="11:20" ht="15" thickBot="1" x14ac:dyDescent="0.4">
      <c r="K167">
        <v>26</v>
      </c>
      <c r="L167" s="6">
        <f>D93</f>
        <v>-5.3850548801265746E-2</v>
      </c>
      <c r="M167" s="4">
        <f>E93</f>
        <v>4716.7578725591329</v>
      </c>
      <c r="N167" s="23">
        <v>36.607829973965593</v>
      </c>
      <c r="O167" s="23">
        <v>45.969577390991113</v>
      </c>
      <c r="P167" s="23">
        <v>68.606421823064196</v>
      </c>
      <c r="Q167" s="23">
        <v>47.279485206228621</v>
      </c>
      <c r="R167" s="26">
        <v>51.536685605750506</v>
      </c>
      <c r="T167" s="31">
        <v>0.11</v>
      </c>
    </row>
    <row r="168" spans="11:20" ht="15" thickBot="1" x14ac:dyDescent="0.4">
      <c r="K168">
        <v>27</v>
      </c>
      <c r="L168" s="6">
        <f>H93</f>
        <v>-7.5893409604016776E-2</v>
      </c>
      <c r="M168" s="4">
        <f>I93</f>
        <v>3346.7991664266547</v>
      </c>
      <c r="N168" s="23">
        <v>36.600841643333169</v>
      </c>
      <c r="O168" s="23">
        <v>46.012018797792734</v>
      </c>
      <c r="P168" s="23">
        <v>68.649604558628482</v>
      </c>
      <c r="Q168" s="23">
        <v>47.158225671759098</v>
      </c>
      <c r="R168" s="26">
        <v>51.579309328486517</v>
      </c>
      <c r="T168" s="31">
        <v>0.11700000000000001</v>
      </c>
    </row>
    <row r="169" spans="11:20" ht="15" thickBot="1" x14ac:dyDescent="0.4">
      <c r="K169">
        <v>28</v>
      </c>
      <c r="L169" s="6">
        <f>L93</f>
        <v>-0.134711572031459</v>
      </c>
      <c r="M169" s="4">
        <f>M93</f>
        <v>1885.5098798838435</v>
      </c>
      <c r="N169" s="23">
        <v>36.557414622965844</v>
      </c>
      <c r="O169" s="23">
        <v>46.167447038407381</v>
      </c>
      <c r="P169" s="23">
        <v>68.637241740610975</v>
      </c>
      <c r="Q169" s="23">
        <v>46.94509020660751</v>
      </c>
      <c r="R169" s="26">
        <v>51.692806391408261</v>
      </c>
      <c r="T169" s="31">
        <v>0.128</v>
      </c>
    </row>
    <row r="170" spans="11:20" ht="15" thickBot="1" x14ac:dyDescent="0.4">
      <c r="K170">
        <v>29</v>
      </c>
      <c r="L170" s="6">
        <f>P93</f>
        <v>-0.22672342208599547</v>
      </c>
      <c r="M170" s="4">
        <f>Q93</f>
        <v>1120.3077197011371</v>
      </c>
      <c r="N170" s="23">
        <v>36.586863608823087</v>
      </c>
      <c r="O170" s="23">
        <v>46.301603157188005</v>
      </c>
      <c r="P170" s="23">
        <v>68.65410123307187</v>
      </c>
      <c r="Q170" s="23">
        <v>46.6700509276696</v>
      </c>
      <c r="R170" s="26">
        <v>51.78738107324741</v>
      </c>
      <c r="T170" s="31">
        <v>0.13100000000000001</v>
      </c>
    </row>
    <row r="171" spans="11:20" ht="15" thickBot="1" x14ac:dyDescent="0.4">
      <c r="K171">
        <v>30</v>
      </c>
      <c r="L171" s="6">
        <f>T93</f>
        <v>-0.28322291023487395</v>
      </c>
      <c r="M171" s="4">
        <f>U93</f>
        <v>896.82010466370934</v>
      </c>
      <c r="N171" s="23">
        <v>36.488522120706023</v>
      </c>
      <c r="O171" s="23">
        <v>46.255362347316371</v>
      </c>
      <c r="P171" s="23">
        <v>67.663817663817653</v>
      </c>
      <c r="Q171" s="23">
        <v>47.769918459573624</v>
      </c>
      <c r="R171" s="26">
        <v>51.822379408586308</v>
      </c>
      <c r="T171" s="31">
        <v>0.13</v>
      </c>
    </row>
    <row r="172" spans="11:20" ht="15" thickBot="1" x14ac:dyDescent="0.4">
      <c r="K172">
        <v>31</v>
      </c>
      <c r="L172" s="6">
        <f>D108</f>
        <v>-0.25865178516143938</v>
      </c>
      <c r="M172" s="4">
        <f>E108</f>
        <v>982.0152597882286</v>
      </c>
      <c r="N172" s="23">
        <v>36.269854265596848</v>
      </c>
      <c r="O172" s="23">
        <v>46.094645488783357</v>
      </c>
      <c r="P172" s="23">
        <v>67.709186179793662</v>
      </c>
      <c r="Q172" s="23">
        <v>48.018667103324042</v>
      </c>
      <c r="R172" s="26">
        <v>51.907646962502042</v>
      </c>
      <c r="T172" s="31">
        <v>0.11700000000000001</v>
      </c>
    </row>
    <row r="173" spans="11:20" ht="15" thickBot="1" x14ac:dyDescent="0.4">
      <c r="K173">
        <v>32</v>
      </c>
      <c r="L173" s="6">
        <f>H108</f>
        <v>-0.18376808306786957</v>
      </c>
      <c r="M173" s="4">
        <f>I108</f>
        <v>1382.1769034081519</v>
      </c>
      <c r="N173" s="23">
        <v>35.319013081419143</v>
      </c>
      <c r="O173" s="23">
        <v>46.046922837636508</v>
      </c>
      <c r="P173" s="23">
        <v>68.640612976636817</v>
      </c>
      <c r="Q173" s="23">
        <v>48.093452741531458</v>
      </c>
      <c r="R173" s="26">
        <v>51.899998362776074</v>
      </c>
      <c r="T173" s="31">
        <v>0.161</v>
      </c>
    </row>
    <row r="174" spans="11:20" ht="15" thickBot="1" x14ac:dyDescent="0.4">
      <c r="K174">
        <v>33</v>
      </c>
      <c r="L174" s="6">
        <f>L108</f>
        <v>-9.7943877368095053E-2</v>
      </c>
      <c r="M174" s="4">
        <f>M108</f>
        <v>2593.3218780527859</v>
      </c>
      <c r="N174" s="23">
        <v>35.635929006483721</v>
      </c>
      <c r="O174" s="23">
        <v>45.967319405331061</v>
      </c>
      <c r="P174" s="23">
        <v>68.60305193529372</v>
      </c>
      <c r="Q174" s="23">
        <v>48.05488244154823</v>
      </c>
      <c r="R174" s="26">
        <v>51.738817211343239</v>
      </c>
      <c r="T174" s="31">
        <v>0.14499999999999999</v>
      </c>
    </row>
    <row r="175" spans="11:20" ht="15" thickBot="1" x14ac:dyDescent="0.4">
      <c r="K175">
        <v>34</v>
      </c>
      <c r="L175" s="6">
        <f>P108</f>
        <v>-5.0177477956740289E-2</v>
      </c>
      <c r="M175" s="4">
        <f>Q108</f>
        <v>5062.0320180097942</v>
      </c>
      <c r="N175" s="23">
        <v>35.861628630365743</v>
      </c>
      <c r="O175" s="23">
        <v>45.880946923807343</v>
      </c>
      <c r="P175" s="23">
        <v>68.596313152810964</v>
      </c>
      <c r="Q175" s="23">
        <v>48.050162077207688</v>
      </c>
      <c r="R175" s="26">
        <v>51.610949215808262</v>
      </c>
      <c r="T175" s="31">
        <v>0.11700000000000001</v>
      </c>
    </row>
    <row r="176" spans="11:20" ht="15" thickBot="1" x14ac:dyDescent="0.4">
      <c r="K176">
        <v>35</v>
      </c>
      <c r="L176" s="6">
        <f>T108</f>
        <v>-3.1815291024096873E-2</v>
      </c>
      <c r="M176" s="4">
        <f>U108</f>
        <v>7983.5824794945493</v>
      </c>
      <c r="N176" s="23">
        <v>35.993810685573003</v>
      </c>
      <c r="O176" s="23">
        <v>45.846773533312593</v>
      </c>
      <c r="P176" s="23">
        <v>68.565487203838032</v>
      </c>
      <c r="Q176" s="23">
        <v>48.057242971525874</v>
      </c>
      <c r="R176" s="26">
        <v>51.536685605750492</v>
      </c>
      <c r="T176" s="31">
        <v>9.7000000000000003E-2</v>
      </c>
    </row>
    <row r="177" spans="11:20" ht="15" thickBot="1" x14ac:dyDescent="0.4">
      <c r="K177">
        <v>36</v>
      </c>
      <c r="L177" s="6">
        <f>D123</f>
        <v>-3.1815291024096873E-2</v>
      </c>
      <c r="M177" s="4">
        <f>E123</f>
        <v>7983.5824794945493</v>
      </c>
      <c r="N177" s="23">
        <v>35.997314732946926</v>
      </c>
      <c r="O177" s="23">
        <v>45.846022857517113</v>
      </c>
      <c r="P177" s="23">
        <v>68.564364541376051</v>
      </c>
      <c r="Q177" s="23">
        <v>48.056456102433117</v>
      </c>
      <c r="R177" s="26">
        <v>51.535841765726829</v>
      </c>
      <c r="T177" s="31">
        <v>9.6000000000000002E-2</v>
      </c>
    </row>
    <row r="178" spans="11:20" ht="15" thickBot="1" x14ac:dyDescent="0.4">
      <c r="K178">
        <v>37</v>
      </c>
      <c r="L178" s="6">
        <f>H123</f>
        <v>-4.7728881382061529E-2</v>
      </c>
      <c r="M178" s="4">
        <f>I123</f>
        <v>5321.7253923630324</v>
      </c>
      <c r="N178" s="23">
        <v>35.885030371498267</v>
      </c>
      <c r="O178" s="23">
        <v>45.843770977618419</v>
      </c>
      <c r="P178" s="23">
        <v>68.601928712936115</v>
      </c>
      <c r="Q178" s="23">
        <v>48.095027588126463</v>
      </c>
      <c r="R178" s="26">
        <v>51.574242349820722</v>
      </c>
      <c r="T178" s="31">
        <v>0.108</v>
      </c>
    </row>
    <row r="179" spans="11:20" ht="15" thickBot="1" x14ac:dyDescent="0.4">
      <c r="K179">
        <v>38</v>
      </c>
      <c r="L179" s="6">
        <f>L123</f>
        <v>-9.9169126477725161E-2</v>
      </c>
      <c r="M179" s="4">
        <f>M123</f>
        <v>2561.281005707478</v>
      </c>
      <c r="N179" s="23">
        <v>35.632419156774468</v>
      </c>
      <c r="O179" s="23">
        <v>45.804338927548102</v>
      </c>
      <c r="P179" s="23">
        <v>68.604175194433068</v>
      </c>
      <c r="Q179" s="23">
        <v>48.219402374130176</v>
      </c>
      <c r="R179" s="26">
        <v>51.7396643471142</v>
      </c>
      <c r="T179" s="31">
        <v>0.13</v>
      </c>
    </row>
    <row r="180" spans="11:20" ht="15" thickBot="1" x14ac:dyDescent="0.4">
      <c r="K180">
        <v>39</v>
      </c>
      <c r="L180" s="6">
        <f>P123</f>
        <v>-0.17272708610683754</v>
      </c>
      <c r="M180" s="4">
        <f>Q123</f>
        <v>1470.5279045979646</v>
      </c>
      <c r="N180" s="23">
        <v>35.369248403471431</v>
      </c>
      <c r="O180" s="23">
        <v>45.849025708203705</v>
      </c>
      <c r="P180" s="23">
        <v>68.609792041919107</v>
      </c>
      <c r="Q180" s="23">
        <v>48.264286883903722</v>
      </c>
      <c r="R180" s="26">
        <v>51.907646962502049</v>
      </c>
      <c r="T180" s="31">
        <v>0.14799999999999999</v>
      </c>
    </row>
    <row r="181" spans="11:20" ht="15" thickBot="1" x14ac:dyDescent="0.4">
      <c r="K181">
        <v>40</v>
      </c>
      <c r="L181" s="6">
        <f>T123</f>
        <v>-0.2488259763010518</v>
      </c>
      <c r="M181" s="4">
        <f>U123</f>
        <v>1020.793744189667</v>
      </c>
      <c r="N181" s="23">
        <v>36.273353965057069</v>
      </c>
      <c r="O181" s="23">
        <v>45.766403039085652</v>
      </c>
      <c r="P181" s="23">
        <v>67.749013443369194</v>
      </c>
      <c r="Q181" s="23">
        <v>48.304432545725469</v>
      </c>
      <c r="R181" s="26">
        <v>51.906797006762623</v>
      </c>
      <c r="T181" s="31">
        <v>0.11</v>
      </c>
    </row>
    <row r="201" spans="3:4" x14ac:dyDescent="0.35">
      <c r="C201" t="s">
        <v>25</v>
      </c>
    </row>
    <row r="202" spans="3:4" x14ac:dyDescent="0.35">
      <c r="C202" t="s">
        <v>26</v>
      </c>
    </row>
    <row r="204" spans="3:4" x14ac:dyDescent="0.35">
      <c r="C204">
        <f>60*110</f>
        <v>6600</v>
      </c>
      <c r="D204" t="s">
        <v>27</v>
      </c>
    </row>
    <row r="205" spans="3:4" x14ac:dyDescent="0.35">
      <c r="C205">
        <f>1.3*C204</f>
        <v>8580</v>
      </c>
      <c r="D205" t="s">
        <v>28</v>
      </c>
    </row>
    <row r="206" spans="3:4" x14ac:dyDescent="0.35">
      <c r="C206" t="s">
        <v>29</v>
      </c>
    </row>
    <row r="207" spans="3:4" x14ac:dyDescent="0.35">
      <c r="C207">
        <v>5</v>
      </c>
      <c r="D207" t="s">
        <v>30</v>
      </c>
    </row>
    <row r="208" spans="3:4" x14ac:dyDescent="0.35">
      <c r="C208">
        <f>C205/C207</f>
        <v>1716</v>
      </c>
      <c r="D208" t="s">
        <v>6</v>
      </c>
    </row>
  </sheetData>
  <mergeCells count="41">
    <mergeCell ref="S16:U16"/>
    <mergeCell ref="C8:F8"/>
    <mergeCell ref="C16:E16"/>
    <mergeCell ref="G16:I16"/>
    <mergeCell ref="K16:M16"/>
    <mergeCell ref="O16:Q16"/>
    <mergeCell ref="C46:E46"/>
    <mergeCell ref="G46:I46"/>
    <mergeCell ref="K46:M46"/>
    <mergeCell ref="O46:Q46"/>
    <mergeCell ref="S46:U46"/>
    <mergeCell ref="C31:E31"/>
    <mergeCell ref="G31:I31"/>
    <mergeCell ref="K31:M31"/>
    <mergeCell ref="O31:Q31"/>
    <mergeCell ref="S31:U31"/>
    <mergeCell ref="C76:E76"/>
    <mergeCell ref="G76:I76"/>
    <mergeCell ref="K76:M76"/>
    <mergeCell ref="O76:Q76"/>
    <mergeCell ref="S76:U76"/>
    <mergeCell ref="C61:E61"/>
    <mergeCell ref="G61:I61"/>
    <mergeCell ref="K61:M61"/>
    <mergeCell ref="O61:Q61"/>
    <mergeCell ref="S61:U61"/>
    <mergeCell ref="C106:E106"/>
    <mergeCell ref="G106:I106"/>
    <mergeCell ref="K106:M106"/>
    <mergeCell ref="O106:Q106"/>
    <mergeCell ref="S106:U106"/>
    <mergeCell ref="C91:E91"/>
    <mergeCell ref="G91:I91"/>
    <mergeCell ref="K91:M91"/>
    <mergeCell ref="O91:Q91"/>
    <mergeCell ref="S91:U91"/>
    <mergeCell ref="C121:E121"/>
    <mergeCell ref="G121:I121"/>
    <mergeCell ref="K121:M121"/>
    <mergeCell ref="O121:Q121"/>
    <mergeCell ref="S121:U121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8"/>
  <sheetViews>
    <sheetView topLeftCell="A100" workbookViewId="0">
      <selection activeCell="E154" sqref="E154"/>
    </sheetView>
  </sheetViews>
  <sheetFormatPr defaultRowHeight="14.5" x14ac:dyDescent="0.35"/>
  <cols>
    <col min="4" max="4" width="10.08984375" bestFit="1" customWidth="1"/>
    <col min="7" max="7" width="9.36328125" bestFit="1" customWidth="1"/>
    <col min="8" max="8" width="10.6328125" bestFit="1" customWidth="1"/>
  </cols>
  <sheetData>
    <row r="1" spans="2:32" x14ac:dyDescent="0.35">
      <c r="H1" t="s">
        <v>3</v>
      </c>
      <c r="J1" t="s">
        <v>10</v>
      </c>
    </row>
    <row r="2" spans="2:32" x14ac:dyDescent="0.35">
      <c r="H2">
        <v>1073</v>
      </c>
      <c r="I2" t="s">
        <v>4</v>
      </c>
      <c r="J2">
        <f>H2-H4</f>
        <v>82.700000000000045</v>
      </c>
      <c r="L2" t="s">
        <v>7</v>
      </c>
    </row>
    <row r="3" spans="2:32" x14ac:dyDescent="0.35">
      <c r="H3" t="s">
        <v>5</v>
      </c>
      <c r="L3" t="s">
        <v>9</v>
      </c>
    </row>
    <row r="4" spans="2:32" x14ac:dyDescent="0.35">
      <c r="H4">
        <v>990.3</v>
      </c>
      <c r="I4" t="s">
        <v>4</v>
      </c>
      <c r="L4" t="s">
        <v>15</v>
      </c>
    </row>
    <row r="7" spans="2:32" ht="15" thickBot="1" x14ac:dyDescent="0.4"/>
    <row r="8" spans="2:32" ht="15" thickBot="1" x14ac:dyDescent="0.4">
      <c r="C8" s="103" t="s">
        <v>13</v>
      </c>
      <c r="D8" s="104"/>
      <c r="E8" s="104"/>
      <c r="F8" s="105"/>
      <c r="I8" t="s">
        <v>14</v>
      </c>
      <c r="L8" s="35" t="s">
        <v>31</v>
      </c>
      <c r="M8" s="35"/>
      <c r="N8" s="35"/>
    </row>
    <row r="9" spans="2:32" x14ac:dyDescent="0.35">
      <c r="C9" s="7" t="s">
        <v>0</v>
      </c>
      <c r="D9" s="8"/>
      <c r="E9" s="8" t="s">
        <v>1</v>
      </c>
      <c r="F9" s="9"/>
      <c r="I9" s="5">
        <f>COUNTA(C18,G18,K18,O18,S18,S33,O33,K33,G33,C33,C48,G48,K48,O48,S48,S63,O63,K63,G63,C63,C78,G78,K78,O78,S78,S93,O93,K93,G93,C93,C108,G108,K108,O108,S108,S123,O123,K123,G123,C123)/40</f>
        <v>1</v>
      </c>
    </row>
    <row r="10" spans="2:32" x14ac:dyDescent="0.35">
      <c r="C10" s="10">
        <v>1.0439799999999999</v>
      </c>
      <c r="D10" s="8"/>
      <c r="E10" s="11">
        <v>8.918E-6</v>
      </c>
      <c r="F10" s="12">
        <f>E10*250/SUM(E$10:E$14)</f>
        <v>36.502504993614721</v>
      </c>
      <c r="AA10" s="3"/>
      <c r="AB10" s="4"/>
      <c r="AE10" s="3"/>
      <c r="AF10" s="4"/>
    </row>
    <row r="11" spans="2:32" x14ac:dyDescent="0.35">
      <c r="C11" s="10">
        <v>1.06586</v>
      </c>
      <c r="D11" s="8"/>
      <c r="E11" s="11">
        <v>1.117E-5</v>
      </c>
      <c r="F11" s="12">
        <f>E11*250/SUM(E$10:E$14)</f>
        <v>45.720226595500833</v>
      </c>
      <c r="AA11" s="3"/>
      <c r="AB11" s="4"/>
      <c r="AE11" s="3"/>
      <c r="AF11" s="4"/>
    </row>
    <row r="12" spans="2:32" x14ac:dyDescent="0.35">
      <c r="C12" s="10">
        <v>1.0942400000000001</v>
      </c>
      <c r="D12" s="8"/>
      <c r="E12" s="11">
        <v>1.6730000000000001E-5</v>
      </c>
      <c r="F12" s="12">
        <f>E12*250/SUM(E$10:E$14)</f>
        <v>68.478011722715223</v>
      </c>
      <c r="AA12" s="3"/>
      <c r="AB12" s="4"/>
      <c r="AE12" s="3"/>
      <c r="AF12" s="4"/>
    </row>
    <row r="13" spans="2:32" x14ac:dyDescent="0.35">
      <c r="C13" s="10">
        <v>1.1169500000000001</v>
      </c>
      <c r="D13" s="8"/>
      <c r="E13" s="11">
        <v>1.171E-5</v>
      </c>
      <c r="F13" s="12">
        <f>E13*250/SUM(E$10:E$14)</f>
        <v>47.930515079079207</v>
      </c>
      <c r="AA13" s="3"/>
      <c r="AB13" s="4"/>
      <c r="AE13" s="3"/>
      <c r="AF13" s="4"/>
    </row>
    <row r="14" spans="2:32" ht="15" thickBot="1" x14ac:dyDescent="0.4">
      <c r="C14" s="13">
        <v>1.12829</v>
      </c>
      <c r="D14" s="14"/>
      <c r="E14" s="15">
        <v>1.255E-5</v>
      </c>
      <c r="F14" s="16">
        <f>E14*250/SUM(E$10:E$14)</f>
        <v>51.368741609090016</v>
      </c>
      <c r="AA14" s="3"/>
      <c r="AB14" s="4"/>
      <c r="AE14" s="3"/>
      <c r="AF14" s="4"/>
    </row>
    <row r="15" spans="2:32" ht="15" thickBot="1" x14ac:dyDescent="0.4"/>
    <row r="16" spans="2:32" ht="15" thickBot="1" x14ac:dyDescent="0.4">
      <c r="B16">
        <v>1</v>
      </c>
      <c r="C16" s="100" t="str">
        <f>"FE " &amp; B16</f>
        <v>FE 1</v>
      </c>
      <c r="D16" s="101"/>
      <c r="E16" s="102"/>
      <c r="G16" s="100" t="str">
        <f>"FE " &amp; B16+1</f>
        <v>FE 2</v>
      </c>
      <c r="H16" s="101"/>
      <c r="I16" s="102"/>
      <c r="K16" s="100" t="str">
        <f>"FE " &amp;B16+2</f>
        <v>FE 3</v>
      </c>
      <c r="L16" s="101"/>
      <c r="M16" s="102"/>
      <c r="O16" s="100" t="str">
        <f>"FE " &amp; B16+3</f>
        <v>FE 4</v>
      </c>
      <c r="P16" s="101"/>
      <c r="Q16" s="102"/>
      <c r="S16" s="100" t="str">
        <f>"FE " &amp; B16+4</f>
        <v>FE 5</v>
      </c>
      <c r="T16" s="101"/>
      <c r="U16" s="102"/>
    </row>
    <row r="17" spans="2:31" x14ac:dyDescent="0.35">
      <c r="C17" s="17" t="s">
        <v>0</v>
      </c>
      <c r="D17" s="18" t="s">
        <v>2</v>
      </c>
      <c r="E17" s="19" t="s">
        <v>6</v>
      </c>
      <c r="G17" s="17" t="s">
        <v>0</v>
      </c>
      <c r="H17" s="18" t="s">
        <v>2</v>
      </c>
      <c r="I17" s="19" t="s">
        <v>6</v>
      </c>
      <c r="K17" s="17" t="s">
        <v>0</v>
      </c>
      <c r="L17" s="18" t="s">
        <v>2</v>
      </c>
      <c r="M17" s="19" t="s">
        <v>6</v>
      </c>
      <c r="O17" s="17" t="s">
        <v>0</v>
      </c>
      <c r="P17" s="18" t="s">
        <v>2</v>
      </c>
      <c r="Q17" s="19" t="s">
        <v>6</v>
      </c>
      <c r="S17" s="17" t="s">
        <v>0</v>
      </c>
      <c r="T17" s="18" t="s">
        <v>2</v>
      </c>
      <c r="U17" s="19" t="s">
        <v>6</v>
      </c>
      <c r="Z17" s="1"/>
      <c r="AD17" s="1"/>
    </row>
    <row r="18" spans="2:31" x14ac:dyDescent="0.35">
      <c r="C18" s="7">
        <v>1.04305</v>
      </c>
      <c r="D18" s="20">
        <f>(C18-$C$10)/($C$10*C18*0.0075)</f>
        <v>-0.11387394829268455</v>
      </c>
      <c r="E18" s="21">
        <f>($H$2-$H$4)/-D18</f>
        <v>726.24161399445245</v>
      </c>
      <c r="G18" s="7">
        <v>1.0432399999999999</v>
      </c>
      <c r="H18" s="20">
        <f>(G18-$C$10)/($C$10*G18*0.0075)</f>
        <v>-9.0592875985766833E-2</v>
      </c>
      <c r="I18" s="21">
        <f>($H$2-$H$4)/-H18</f>
        <v>912.8753127673433</v>
      </c>
      <c r="K18" s="7">
        <v>1.0435399999999999</v>
      </c>
      <c r="L18" s="20">
        <f>(K18-$C$10)/($C$10*K18*0.0075)</f>
        <v>-5.3850548801265746E-2</v>
      </c>
      <c r="M18" s="21">
        <f>($H$2-$H$4)/-L18</f>
        <v>1535.7317955143328</v>
      </c>
      <c r="O18" s="7">
        <v>1.04372</v>
      </c>
      <c r="P18" s="20">
        <f>(O18-$C$10)/($C$10*O18*0.0075)</f>
        <v>-3.1815291024096873E-2</v>
      </c>
      <c r="Q18" s="21">
        <f>($H$2-$H$4)/-P18</f>
        <v>2599.3790198984238</v>
      </c>
      <c r="S18" s="7">
        <v>1.04379</v>
      </c>
      <c r="T18" s="20">
        <f>(S18-$C$10)/($C$10*S18*0.0075)</f>
        <v>-2.3248076551119694E-2</v>
      </c>
      <c r="U18" s="21">
        <f>($H$2-$H$4)/-T18</f>
        <v>3557.2835377650617</v>
      </c>
      <c r="Z18" s="1"/>
      <c r="AD18" s="1"/>
    </row>
    <row r="19" spans="2:31" x14ac:dyDescent="0.35">
      <c r="C19" s="7">
        <v>1.06501</v>
      </c>
      <c r="D19" s="20">
        <f>(C19-$C$11)/($C$11*C19*0.0075)</f>
        <v>-9.9839825329677917E-2</v>
      </c>
      <c r="E19" s="21">
        <f>($H$2-$H$4)/-D19</f>
        <v>828.32676967251291</v>
      </c>
      <c r="G19" s="7">
        <v>1.0651600000000001</v>
      </c>
      <c r="H19" s="20">
        <f>(G19-$C$11)/($C$11*G19*0.0075)</f>
        <v>-8.2209453936820831E-2</v>
      </c>
      <c r="I19" s="21">
        <f>($H$2-$H$4)/-H19</f>
        <v>1005.9670273878259</v>
      </c>
      <c r="K19" s="7">
        <v>1.06541</v>
      </c>
      <c r="L19" s="20">
        <f>(K19-$C$11)/($C$11*K19*0.0075)</f>
        <v>-5.283653359459814E-2</v>
      </c>
      <c r="M19" s="21">
        <f>($H$2-$H$4)/-L19</f>
        <v>1565.2048757501204</v>
      </c>
      <c r="O19" s="7">
        <v>1.0655699999999999</v>
      </c>
      <c r="P19" s="20">
        <f>(O19-$C$11)/($C$11*O19*0.0075)</f>
        <v>-3.404509775058473E-2</v>
      </c>
      <c r="Q19" s="21">
        <f>($H$2-$H$4)/-P19</f>
        <v>2429.1309311508635</v>
      </c>
      <c r="S19" s="7">
        <v>1.06562</v>
      </c>
      <c r="T19" s="20">
        <f>(S19-$C$11)/($C$11*S19*0.0075)</f>
        <v>-2.8173931298595415E-2</v>
      </c>
      <c r="U19" s="21">
        <f>($H$2-$H$4)/-T19</f>
        <v>2935.3376042385316</v>
      </c>
      <c r="Z19" s="1"/>
      <c r="AD19" s="1"/>
    </row>
    <row r="20" spans="2:31" x14ac:dyDescent="0.35">
      <c r="C20" s="7">
        <v>1.0934900000000001</v>
      </c>
      <c r="D20" s="20">
        <f>(C20-$C$12)/($C$12*C20*0.0075)</f>
        <v>-8.3574271159715885E-2</v>
      </c>
      <c r="E20" s="21">
        <f>($H$2-$H$4)/-D20</f>
        <v>989.53899151516316</v>
      </c>
      <c r="G20" s="7">
        <v>1.0935900000000001</v>
      </c>
      <c r="H20" s="20">
        <f>(G20-$C$12)/($C$12*G20*0.0075)</f>
        <v>-7.2424411770146496E-2</v>
      </c>
      <c r="I20" s="21">
        <f>($H$2-$H$4)/-H20</f>
        <v>1141.880175188239</v>
      </c>
      <c r="K20" s="7">
        <v>1.09379</v>
      </c>
      <c r="L20" s="20">
        <f>(K20-$C$12)/($C$12*K20*0.0075)</f>
        <v>-5.0130809261620647E-2</v>
      </c>
      <c r="M20" s="21">
        <f>($H$2-$H$4)/-L20</f>
        <v>1649.6841207651091</v>
      </c>
      <c r="O20" s="7">
        <v>1.0939300000000001</v>
      </c>
      <c r="P20" s="20">
        <f>(O20-$C$12)/($C$12*O20*0.0075)</f>
        <v>-3.4530137795334363E-2</v>
      </c>
      <c r="Q20" s="21">
        <f>($H$2-$H$4)/-P20</f>
        <v>2395.0092666926539</v>
      </c>
      <c r="S20" s="7">
        <v>1.0939700000000001</v>
      </c>
      <c r="T20" s="20">
        <f>(S20-$C$12)/($C$12*S20*0.0075)</f>
        <v>-3.007353649309891E-2</v>
      </c>
      <c r="U20" s="21">
        <f>($H$2-$H$4)/-T20</f>
        <v>2749.9260028489675</v>
      </c>
      <c r="Z20" s="1"/>
      <c r="AD20" s="1"/>
    </row>
    <row r="21" spans="2:31" x14ac:dyDescent="0.35">
      <c r="C21" s="7">
        <v>1.11626</v>
      </c>
      <c r="D21" s="20">
        <f>(C21-$C$13)/($C$13*C21*0.0075)</f>
        <v>-7.3788508565395011E-2</v>
      </c>
      <c r="E21" s="21">
        <f>($H$2-$H$4)/-D21</f>
        <v>1120.7707217270456</v>
      </c>
      <c r="G21" s="7">
        <v>1.1163400000000001</v>
      </c>
      <c r="H21" s="20">
        <f>(G21-$C$13)/($C$13*G21*0.0075)</f>
        <v>-6.5228644367126914E-2</v>
      </c>
      <c r="I21" s="21">
        <f>($H$2-$H$4)/-H21</f>
        <v>1267.8479033618873</v>
      </c>
      <c r="K21" s="7">
        <v>1.1165099999999999</v>
      </c>
      <c r="L21" s="20">
        <f>(K21-$C$13)/($C$13*K21*0.0075)</f>
        <v>-4.7043005840722407E-2</v>
      </c>
      <c r="M21" s="21">
        <f>($H$2-$H$4)/-L21</f>
        <v>1757.9658978425957</v>
      </c>
      <c r="O21" s="7">
        <v>1.11663</v>
      </c>
      <c r="P21" s="20">
        <f>(O21-$C$13)/($C$13*O21*0.0075)</f>
        <v>-3.4209418405032041E-2</v>
      </c>
      <c r="Q21" s="21">
        <f>($H$2-$H$4)/-P21</f>
        <v>2417.4629051230895</v>
      </c>
      <c r="S21" s="7">
        <v>1.11666</v>
      </c>
      <c r="T21" s="20">
        <f>(S21-$C$13)/($C$13*S21*0.0075)</f>
        <v>-3.1001452527370951E-2</v>
      </c>
      <c r="U21" s="21">
        <f>($H$2-$H$4)/-T21</f>
        <v>2667.6169423669689</v>
      </c>
      <c r="Z21" s="1"/>
      <c r="AD21" s="1"/>
    </row>
    <row r="22" spans="2:31" x14ac:dyDescent="0.35">
      <c r="C22" s="7">
        <v>1.1276299999999999</v>
      </c>
      <c r="D22" s="20">
        <f>(C22-$C$14)/($C$14*C22*0.0075)</f>
        <v>-6.9166422243217715E-2</v>
      </c>
      <c r="E22" s="21">
        <f>($H$2-$H$4)/-D22</f>
        <v>1195.6668758894696</v>
      </c>
      <c r="G22" s="7">
        <v>1.1276999999999999</v>
      </c>
      <c r="H22" s="20">
        <f>(G22-$C$14)/($C$14*G22*0.0075)</f>
        <v>-6.1826751555633885E-2</v>
      </c>
      <c r="I22" s="21">
        <f>($H$2-$H$4)/-H22</f>
        <v>1337.6086874883549</v>
      </c>
      <c r="K22" s="34">
        <v>1.1278600000000001</v>
      </c>
      <c r="L22" s="20">
        <f>(K22-$C$14)/($C$14*K22*0.0075)</f>
        <v>-4.5053782555030022E-2</v>
      </c>
      <c r="M22" s="21">
        <f>($H$2-$H$4)/-L22</f>
        <v>1835.5839467859955</v>
      </c>
      <c r="O22" s="7">
        <v>1.1279699999999999</v>
      </c>
      <c r="P22" s="20">
        <f>(O22-$C$14)/($C$14*O22*0.0075)</f>
        <v>-3.3525126619961612E-2</v>
      </c>
      <c r="Q22" s="21">
        <f>($H$2-$H$4)/-P22</f>
        <v>2466.8064922611989</v>
      </c>
      <c r="S22" s="36">
        <v>1.1279999999999999</v>
      </c>
      <c r="T22" s="20">
        <f>(S22-$C$14)/($C$14*S22*0.0075)</f>
        <v>-3.0381337963545994E-2</v>
      </c>
      <c r="U22" s="21">
        <f>($H$2-$H$4)/-T22</f>
        <v>2722.0657661367727</v>
      </c>
    </row>
    <row r="23" spans="2:31" x14ac:dyDescent="0.35">
      <c r="C23" s="7"/>
      <c r="D23" s="8"/>
      <c r="E23" s="9"/>
      <c r="G23" s="7"/>
      <c r="H23" s="8"/>
      <c r="I23" s="9"/>
      <c r="K23" s="7"/>
      <c r="L23" s="8"/>
      <c r="M23" s="9"/>
      <c r="O23" s="7"/>
      <c r="P23" s="8"/>
      <c r="Q23" s="9"/>
      <c r="S23" s="7"/>
      <c r="T23" s="8"/>
      <c r="U23" s="9"/>
    </row>
    <row r="24" spans="2:31" x14ac:dyDescent="0.35">
      <c r="C24" s="7" t="s">
        <v>1</v>
      </c>
      <c r="D24" s="8"/>
      <c r="E24" s="9"/>
      <c r="G24" s="7" t="s">
        <v>1</v>
      </c>
      <c r="H24" s="8"/>
      <c r="I24" s="9"/>
      <c r="K24" s="7" t="s">
        <v>1</v>
      </c>
      <c r="L24" s="8"/>
      <c r="M24" s="9"/>
      <c r="O24" s="7" t="s">
        <v>1</v>
      </c>
      <c r="P24" s="8"/>
      <c r="Q24" s="9"/>
      <c r="S24" s="7" t="s">
        <v>1</v>
      </c>
      <c r="T24" s="8"/>
      <c r="U24" s="9"/>
      <c r="Z24" s="2"/>
      <c r="AA24" s="5"/>
      <c r="AD24" s="2"/>
      <c r="AE24" s="5"/>
    </row>
    <row r="25" spans="2:31" x14ac:dyDescent="0.35">
      <c r="C25" s="22">
        <v>8.9150000000000002E-6</v>
      </c>
      <c r="D25" s="23">
        <f>C25*250/SUM(C25:C29)</f>
        <v>36.49201801064266</v>
      </c>
      <c r="E25" s="24">
        <f>(D25-$F$10)/D25</f>
        <v>-2.8737744700780421E-4</v>
      </c>
      <c r="G25" s="22">
        <v>8.9260000000000006E-6</v>
      </c>
      <c r="H25" s="23">
        <f>G25*250/SUM(G25:G29)</f>
        <v>36.542429502505485</v>
      </c>
      <c r="I25" s="24">
        <f>(H25-$F$10)/H25</f>
        <v>1.0925521218567585E-3</v>
      </c>
      <c r="K25" s="22">
        <v>8.9260000000000006E-6</v>
      </c>
      <c r="L25" s="23">
        <f>K25*250/SUM(K25:K29)</f>
        <v>36.536446394655833</v>
      </c>
      <c r="M25" s="24">
        <f>(L25-$F$10)/L25</f>
        <v>9.2897378892536366E-4</v>
      </c>
      <c r="O25" s="22">
        <v>8.9279999999999999E-6</v>
      </c>
      <c r="P25" s="23">
        <f>O25*250/SUM(O25:O29)</f>
        <v>36.549420318333659</v>
      </c>
      <c r="Q25" s="24">
        <f>(P25-$F$10)/P25</f>
        <v>1.2836133736272937E-3</v>
      </c>
      <c r="S25" s="22">
        <v>8.9290000000000004E-6</v>
      </c>
      <c r="T25" s="23">
        <f>S25*250/SUM(S$25:S$29)</f>
        <v>36.546931023756123</v>
      </c>
      <c r="U25" s="24">
        <f>(T25-$F$10)/T25</f>
        <v>1.2155885295135787E-3</v>
      </c>
      <c r="Z25" s="2"/>
      <c r="AA25" s="5"/>
      <c r="AD25" s="2"/>
      <c r="AE25" s="5"/>
    </row>
    <row r="26" spans="2:31" x14ac:dyDescent="0.35">
      <c r="C26" s="22">
        <v>1.114E-5</v>
      </c>
      <c r="D26" s="23">
        <f>C26*250/SUM(C25:C29)</f>
        <v>45.599672533769962</v>
      </c>
      <c r="E26" s="24">
        <f>(D26-$F$11)/D26</f>
        <v>-2.6437484094121964E-3</v>
      </c>
      <c r="G26" s="22">
        <v>1.1039999999999999E-5</v>
      </c>
      <c r="H26" s="23">
        <f>G26*250/SUM(G25:G29)</f>
        <v>45.196999967248544</v>
      </c>
      <c r="I26" s="24">
        <f>(H26-$F$11)/H26</f>
        <v>-1.1576578724947197E-2</v>
      </c>
      <c r="K26" s="22">
        <v>1.1060000000000001E-5</v>
      </c>
      <c r="L26" s="23">
        <f>K26*250/SUM(K25:K29)</f>
        <v>45.271465059925333</v>
      </c>
      <c r="M26" s="24">
        <f>(L26-$F$11)/L26</f>
        <v>-9.9126797637646372E-3</v>
      </c>
      <c r="O26" s="22">
        <v>1.1090000000000001E-5</v>
      </c>
      <c r="P26" s="23">
        <f>O26*250/SUM(O25:O29)</f>
        <v>45.400209602410428</v>
      </c>
      <c r="Q26" s="24">
        <f>(P26-$F$11)/P26</f>
        <v>-7.0487999040738944E-3</v>
      </c>
      <c r="S26" s="22">
        <v>1.11E-5</v>
      </c>
      <c r="T26" s="23">
        <f>S26*250/SUM(S$25:S$29)</f>
        <v>45.432963866468015</v>
      </c>
      <c r="U26" s="24">
        <f>(T26-$F$11)/T26</f>
        <v>-6.3227820636380201E-3</v>
      </c>
      <c r="Z26" s="2"/>
      <c r="AA26" s="5"/>
      <c r="AD26" s="2"/>
      <c r="AE26" s="5"/>
    </row>
    <row r="27" spans="2:31" x14ac:dyDescent="0.35">
      <c r="C27" s="22">
        <v>1.6650000000000002E-5</v>
      </c>
      <c r="D27" s="23">
        <f>C27*250/SUM(C25:C29)</f>
        <v>68.153909128121171</v>
      </c>
      <c r="E27" s="24">
        <f>(D27-$F$12)/D27</f>
        <v>-4.7554512828424577E-3</v>
      </c>
      <c r="G27" s="22">
        <v>1.6739999999999999E-5</v>
      </c>
      <c r="H27" s="23">
        <f>G27*250/SUM(G25:G29)</f>
        <v>68.532407559034482</v>
      </c>
      <c r="I27" s="24">
        <f>(H27-$F$12)/H27</f>
        <v>7.9372428689888951E-4</v>
      </c>
      <c r="K27" s="22">
        <v>1.6750000000000001E-5</v>
      </c>
      <c r="L27" s="23">
        <f>K27*250/SUM(K25:K29)</f>
        <v>68.562119326740444</v>
      </c>
      <c r="M27" s="24">
        <f>(L27-$F$12)/L27</f>
        <v>1.2267357667926841E-3</v>
      </c>
      <c r="O27" s="22">
        <v>1.6739999999999999E-5</v>
      </c>
      <c r="P27" s="23">
        <f>O27*250/SUM(O25:O29)</f>
        <v>68.530163096875597</v>
      </c>
      <c r="Q27" s="24">
        <f>(P27-$F$12)/P27</f>
        <v>7.6099883326779562E-4</v>
      </c>
      <c r="S27" s="22">
        <v>1.6739999999999999E-5</v>
      </c>
      <c r="T27" s="23">
        <f>S27*250/SUM(S$25:S$29)</f>
        <v>68.517821182403111</v>
      </c>
      <c r="U27" s="24">
        <f>(T27-$F$12)/T27</f>
        <v>5.8100883829784839E-4</v>
      </c>
      <c r="Z27" s="2"/>
      <c r="AA27" s="5"/>
      <c r="AD27" s="2"/>
      <c r="AE27" s="5"/>
    </row>
    <row r="28" spans="2:31" x14ac:dyDescent="0.35">
      <c r="C28" s="22">
        <v>1.1770000000000001E-5</v>
      </c>
      <c r="D28" s="23">
        <f>C28*250/SUM(C25:C29)</f>
        <v>48.178469095374545</v>
      </c>
      <c r="E28" s="24">
        <f>(D28-$F$13)/D28</f>
        <v>5.1465731674554946E-3</v>
      </c>
      <c r="G28" s="22">
        <v>1.1770000000000001E-5</v>
      </c>
      <c r="H28" s="23">
        <f>G28*250/SUM(G25:G29)</f>
        <v>48.185569711459735</v>
      </c>
      <c r="I28" s="24">
        <f>(H28-$F$13)/H28</f>
        <v>5.2931745729649319E-3</v>
      </c>
      <c r="K28" s="22">
        <v>1.1759999999999999E-5</v>
      </c>
      <c r="L28" s="23">
        <f>K28*250/SUM(K25:K29)</f>
        <v>48.136747658654784</v>
      </c>
      <c r="M28" s="24">
        <f>(L28-$F$13)/L28</f>
        <v>4.2843064728428342E-3</v>
      </c>
      <c r="O28" s="22">
        <v>1.1739999999999999E-5</v>
      </c>
      <c r="P28" s="23">
        <f>O28*250/SUM(O25:O29)</f>
        <v>48.061177703543578</v>
      </c>
      <c r="Q28" s="24">
        <f>(P28-$F$13)/P28</f>
        <v>2.7186729644941079E-3</v>
      </c>
      <c r="S28" s="22">
        <v>1.1739999999999999E-5</v>
      </c>
      <c r="T28" s="23">
        <f>S28*250/SUM(S$25:S$29)</f>
        <v>48.052522143453551</v>
      </c>
      <c r="U28" s="24">
        <f>(T28-$F$13)/T28</f>
        <v>2.5390355996322187E-3</v>
      </c>
      <c r="Z28" s="2"/>
      <c r="AA28" s="5"/>
      <c r="AD28" s="2"/>
      <c r="AE28" s="5"/>
    </row>
    <row r="29" spans="2:31" ht="15" thickBot="1" x14ac:dyDescent="0.4">
      <c r="C29" s="25">
        <v>1.26E-5</v>
      </c>
      <c r="D29" s="26">
        <f>C29*250/SUM(C25:C29)</f>
        <v>51.575931232091698</v>
      </c>
      <c r="E29" s="27">
        <f>(D29-$F$14)/D29</f>
        <v>4.0171765793103869E-3</v>
      </c>
      <c r="G29" s="25">
        <v>1.259E-5</v>
      </c>
      <c r="H29" s="26">
        <f>G29*250/SUM(G25:G29)</f>
        <v>51.542593259751747</v>
      </c>
      <c r="I29" s="27">
        <f>(H29-$F$14)/H29</f>
        <v>3.3729705796058142E-3</v>
      </c>
      <c r="K29" s="25">
        <v>1.258E-5</v>
      </c>
      <c r="L29" s="26">
        <f>K29*250/SUM(K25:K29)</f>
        <v>51.493221560023564</v>
      </c>
      <c r="M29" s="27">
        <f>(L29-$F$14)/L29</f>
        <v>2.4174046051565578E-3</v>
      </c>
      <c r="O29" s="22">
        <v>1.257E-5</v>
      </c>
      <c r="P29" s="26">
        <f>O29*250/SUM(O25:O29)</f>
        <v>51.459029278836702</v>
      </c>
      <c r="Q29" s="27">
        <f>(P29-$F$14)/P29</f>
        <v>1.7545544681274957E-3</v>
      </c>
      <c r="S29" s="25">
        <v>1.257E-5</v>
      </c>
      <c r="T29" s="26">
        <f>S29*250/SUM(S$25:S$29)</f>
        <v>51.449761783919186</v>
      </c>
      <c r="U29" s="27">
        <f>(T29-$F$14)/T29</f>
        <v>1.5747434394243105E-3</v>
      </c>
    </row>
    <row r="30" spans="2:31" ht="15" thickBot="1" x14ac:dyDescent="0.4"/>
    <row r="31" spans="2:31" ht="15" thickBot="1" x14ac:dyDescent="0.4">
      <c r="B31">
        <f>B16+5</f>
        <v>6</v>
      </c>
      <c r="C31" s="100" t="str">
        <f>"FE " &amp; B31</f>
        <v>FE 6</v>
      </c>
      <c r="D31" s="101"/>
      <c r="E31" s="102"/>
      <c r="G31" s="100" t="str">
        <f>"FE " &amp; B31+1</f>
        <v>FE 7</v>
      </c>
      <c r="H31" s="101"/>
      <c r="I31" s="102"/>
      <c r="K31" s="100" t="str">
        <f>"FE " &amp;B31+2</f>
        <v>FE 8</v>
      </c>
      <c r="L31" s="101"/>
      <c r="M31" s="102"/>
      <c r="O31" s="100" t="str">
        <f>"FE " &amp; B31+3</f>
        <v>FE 9</v>
      </c>
      <c r="P31" s="101"/>
      <c r="Q31" s="102"/>
      <c r="S31" s="100" t="str">
        <f>"FE " &amp; B31+4</f>
        <v>FE 10</v>
      </c>
      <c r="T31" s="101"/>
      <c r="U31" s="102"/>
    </row>
    <row r="32" spans="2:31" x14ac:dyDescent="0.35">
      <c r="C32" s="17" t="s">
        <v>0</v>
      </c>
      <c r="D32" s="18" t="s">
        <v>2</v>
      </c>
      <c r="E32" s="19" t="s">
        <v>6</v>
      </c>
      <c r="G32" s="17" t="s">
        <v>0</v>
      </c>
      <c r="H32" s="18" t="s">
        <v>2</v>
      </c>
      <c r="I32" s="19" t="s">
        <v>6</v>
      </c>
      <c r="K32" s="17" t="s">
        <v>0</v>
      </c>
      <c r="L32" s="18" t="s">
        <v>2</v>
      </c>
      <c r="M32" s="19" t="s">
        <v>6</v>
      </c>
      <c r="O32" s="17" t="s">
        <v>0</v>
      </c>
      <c r="P32" s="18" t="s">
        <v>2</v>
      </c>
      <c r="Q32" s="19" t="s">
        <v>6</v>
      </c>
      <c r="S32" s="17" t="s">
        <v>0</v>
      </c>
      <c r="T32" s="18" t="s">
        <v>2</v>
      </c>
      <c r="U32" s="19" t="s">
        <v>6</v>
      </c>
    </row>
    <row r="33" spans="2:21" x14ac:dyDescent="0.35">
      <c r="C33" s="7">
        <v>1.04379</v>
      </c>
      <c r="D33" s="20">
        <f>(C33-$C$10)/($C$10*C33*0.0075)</f>
        <v>-2.3248076551119694E-2</v>
      </c>
      <c r="E33" s="21">
        <f>($H$2-$H$4)/-D33</f>
        <v>3557.2835377650617</v>
      </c>
      <c r="G33" s="7">
        <v>1.04369</v>
      </c>
      <c r="H33" s="20">
        <f>(G33-$C$10)/($C$10*G33*0.0075)</f>
        <v>-3.548730616600658E-2</v>
      </c>
      <c r="I33" s="21">
        <f>($H$2-$H$4)/-H33</f>
        <v>2330.4107562613099</v>
      </c>
      <c r="K33" s="7">
        <v>1.0434600000000001</v>
      </c>
      <c r="L33" s="20">
        <f>(K33-$C$10)/($C$10*K33*0.0075)</f>
        <v>-6.364643694568145E-2</v>
      </c>
      <c r="M33" s="21">
        <f>($H$2-$H$4)/-L33</f>
        <v>1299.3657456517119</v>
      </c>
      <c r="O33" s="7">
        <v>1.0431600000000001</v>
      </c>
      <c r="P33" s="20">
        <f>(O33-$C$10)/($C$10*O33*0.0075)</f>
        <v>-0.10039439907843409</v>
      </c>
      <c r="Q33" s="21">
        <f>($H$2-$H$4)/-P33</f>
        <v>823.75113312237545</v>
      </c>
      <c r="S33" s="7">
        <v>1.04294</v>
      </c>
      <c r="T33" s="20">
        <f>(S33-$C$10)/($C$10*S33*0.0075)</f>
        <v>-0.12735634091195075</v>
      </c>
      <c r="U33" s="21">
        <f>($H$2-$H$4)/-T33</f>
        <v>649.35910852821712</v>
      </c>
    </row>
    <row r="34" spans="2:21" x14ac:dyDescent="0.35">
      <c r="C34" s="7">
        <v>1.06562</v>
      </c>
      <c r="D34" s="20">
        <f>(C34-$C$11)/($C$11*C34*0.0075)</f>
        <v>-2.8173931298595415E-2</v>
      </c>
      <c r="E34" s="21">
        <f>($H$2-$H$4)/-D34</f>
        <v>2935.3376042385316</v>
      </c>
      <c r="G34" s="7">
        <v>1.0655399999999999</v>
      </c>
      <c r="H34" s="20">
        <f>(G34-$C$11)/($C$11*G34*0.0075)</f>
        <v>-3.7568062103617184E-2</v>
      </c>
      <c r="I34" s="21">
        <f>($H$2-$H$4)/-H34</f>
        <v>2201.3379282621395</v>
      </c>
      <c r="K34" s="7">
        <v>1.0653300000000001</v>
      </c>
      <c r="L34" s="20">
        <f>(K34-$C$11)/($C$11*K34*0.0075)</f>
        <v>-6.2234368205600167E-2</v>
      </c>
      <c r="M34" s="21">
        <f>($H$2-$H$4)/-L34</f>
        <v>1328.8477473859577</v>
      </c>
      <c r="O34" s="7">
        <v>1.06508</v>
      </c>
      <c r="P34" s="20">
        <f>(O34-$C$11)/($C$11*O34*0.0075)</f>
        <v>-9.1611700697434087E-2</v>
      </c>
      <c r="Q34" s="21">
        <f>($H$2-$H$4)/-P34</f>
        <v>902.72311692076642</v>
      </c>
      <c r="S34" s="7">
        <v>1.06491</v>
      </c>
      <c r="T34" s="20">
        <f>(S34-$C$11)/($C$11*S34*0.0075)</f>
        <v>-0.11159616554797604</v>
      </c>
      <c r="U34" s="21">
        <f>($H$2-$H$4)/-T34</f>
        <v>741.06488868962697</v>
      </c>
    </row>
    <row r="35" spans="2:21" x14ac:dyDescent="0.35">
      <c r="C35" s="7">
        <v>1.09396</v>
      </c>
      <c r="D35" s="20">
        <f>(C35-$C$12)/($C$12*C35*0.0075)</f>
        <v>-3.1187656264978481E-2</v>
      </c>
      <c r="E35" s="21">
        <f>($H$2-$H$4)/-D35</f>
        <v>2651.6901205194526</v>
      </c>
      <c r="G35" s="7">
        <v>1.09389</v>
      </c>
      <c r="H35" s="20">
        <f>(G35-$C$12)/($C$12*G35*0.0075)</f>
        <v>-3.8987065024403571E-2</v>
      </c>
      <c r="I35" s="21">
        <f>($H$2-$H$4)/-H35</f>
        <v>2121.2163559435621</v>
      </c>
      <c r="K35" s="7">
        <v>1.09371</v>
      </c>
      <c r="L35" s="20">
        <f>(K35-$C$12)/($C$12*K35*0.0075)</f>
        <v>-5.9047271858589073E-2</v>
      </c>
      <c r="M35" s="21">
        <f>($H$2-$H$4)/-L35</f>
        <v>1400.5727512366082</v>
      </c>
      <c r="O35" s="7">
        <v>1.09351</v>
      </c>
      <c r="P35" s="20">
        <f>(O35-$C$12)/($C$12*O35*0.0075)</f>
        <v>-8.134413613949934E-2</v>
      </c>
      <c r="Q35" s="21">
        <f>($H$2-$H$4)/-P35</f>
        <v>1016.6682434020258</v>
      </c>
      <c r="S35" s="7">
        <v>1.09338</v>
      </c>
      <c r="T35" s="20">
        <f>(S35-$C$12)/($C$12*S35*0.0075)</f>
        <v>-9.5841472135434508E-2</v>
      </c>
      <c r="U35" s="21">
        <f>($H$2-$H$4)/-T35</f>
        <v>862.88323997294071</v>
      </c>
    </row>
    <row r="36" spans="2:21" x14ac:dyDescent="0.35">
      <c r="C36" s="7">
        <v>1.11666</v>
      </c>
      <c r="D36" s="20">
        <f>(C36-$C$13)/($C$13*C36*0.0075)</f>
        <v>-3.1001452527370951E-2</v>
      </c>
      <c r="E36" s="21">
        <f>($H$2-$H$4)/-D36</f>
        <v>2667.6169423669689</v>
      </c>
      <c r="G36" s="7">
        <v>1.11659</v>
      </c>
      <c r="H36" s="20">
        <f>(G36-$C$13)/($C$13*G36*0.0075)</f>
        <v>-3.8486974388822766E-2</v>
      </c>
      <c r="I36" s="21">
        <f>($H$2-$H$4)/-H36</f>
        <v>2148.7789391939691</v>
      </c>
      <c r="K36" s="7">
        <v>1.11643</v>
      </c>
      <c r="L36" s="20">
        <f>(K36-$C$13)/($C$13*K36*0.0075)</f>
        <v>-5.5600263491314118E-2</v>
      </c>
      <c r="M36" s="21">
        <f>($H$2-$H$4)/-L36</f>
        <v>1487.4030230615624</v>
      </c>
      <c r="O36" s="7">
        <v>1.11626</v>
      </c>
      <c r="P36" s="20">
        <f>(O36-$C$13)/($C$13*O36*0.0075)</f>
        <v>-7.3788508565395011E-2</v>
      </c>
      <c r="Q36" s="21">
        <f>($H$2-$H$4)/-P36</f>
        <v>1120.7707217270456</v>
      </c>
      <c r="S36" s="7">
        <v>1.11615</v>
      </c>
      <c r="T36" s="20">
        <f>(S36-$C$13)/($C$13*S36*0.0075)</f>
        <v>-8.5560325389969147E-2</v>
      </c>
      <c r="U36" s="21">
        <f>($H$2-$H$4)/-T36</f>
        <v>966.56948910687015</v>
      </c>
    </row>
    <row r="37" spans="2:21" x14ac:dyDescent="0.35">
      <c r="C37" s="7">
        <v>1.12799</v>
      </c>
      <c r="D37" s="20">
        <f>(C37-$C$14)/($C$14*C37*0.0075)</f>
        <v>-3.142924893519309E-2</v>
      </c>
      <c r="E37" s="21">
        <f>($H$2-$H$4)/-D37</f>
        <v>2631.3069132045412</v>
      </c>
      <c r="G37" s="7">
        <v>1.1279300000000001</v>
      </c>
      <c r="H37" s="20">
        <f>(G37-$C$14)/($C$14*G37*0.0075)</f>
        <v>-3.7717104969000638E-2</v>
      </c>
      <c r="I37" s="21">
        <f>($H$2-$H$4)/-H37</f>
        <v>2192.6391240253051</v>
      </c>
      <c r="K37" s="7">
        <v>1.1277699999999999</v>
      </c>
      <c r="L37" s="20">
        <f>(K37-$C$14)/($C$14*K37*0.0075)</f>
        <v>-5.4487992005867396E-2</v>
      </c>
      <c r="M37" s="21">
        <f>($H$2-$H$4)/-L37</f>
        <v>1517.7656022100193</v>
      </c>
      <c r="O37" s="7">
        <v>1.12761</v>
      </c>
      <c r="P37" s="20">
        <f>(O37-$C$14)/($C$14*O37*0.0075)</f>
        <v>-7.1263638386678901E-2</v>
      </c>
      <c r="Q37" s="21">
        <f>($H$2-$H$4)/-P37</f>
        <v>1160.4796200731018</v>
      </c>
      <c r="S37" s="7">
        <v>1.1275200000000001</v>
      </c>
      <c r="T37" s="20">
        <f>(S37-$C$14)/($C$14*S37*0.0075)</f>
        <v>-8.0702031744995795E-2</v>
      </c>
      <c r="U37" s="21">
        <f>($H$2-$H$4)/-T37</f>
        <v>1024.757347638006</v>
      </c>
    </row>
    <row r="38" spans="2:21" x14ac:dyDescent="0.35">
      <c r="C38" s="7"/>
      <c r="D38" s="8"/>
      <c r="E38" s="9"/>
      <c r="G38" s="7"/>
      <c r="H38" s="8"/>
      <c r="I38" s="9"/>
      <c r="K38" s="7"/>
      <c r="L38" s="8"/>
      <c r="M38" s="9"/>
      <c r="O38" s="7"/>
      <c r="P38" s="8"/>
      <c r="Q38" s="9"/>
      <c r="S38" s="7"/>
      <c r="T38" s="8"/>
      <c r="U38" s="9"/>
    </row>
    <row r="39" spans="2:21" x14ac:dyDescent="0.35">
      <c r="C39" s="7" t="s">
        <v>1</v>
      </c>
      <c r="D39" s="8"/>
      <c r="E39" s="9"/>
      <c r="G39" s="7" t="s">
        <v>1</v>
      </c>
      <c r="H39" s="8"/>
      <c r="I39" s="9"/>
      <c r="K39" s="7" t="s">
        <v>1</v>
      </c>
      <c r="L39" s="8"/>
      <c r="M39" s="9"/>
      <c r="O39" s="7" t="s">
        <v>1</v>
      </c>
      <c r="P39" s="8"/>
      <c r="Q39" s="9"/>
      <c r="S39" s="7" t="s">
        <v>1</v>
      </c>
      <c r="T39" s="8"/>
      <c r="U39" s="9"/>
    </row>
    <row r="40" spans="2:21" x14ac:dyDescent="0.35">
      <c r="C40" s="22">
        <v>8.9299999999999992E-6</v>
      </c>
      <c r="D40" s="23">
        <f>C40*250/SUM(C40:C44)</f>
        <v>36.550425671250814</v>
      </c>
      <c r="E40" s="24">
        <f>(D40-$F$10)/D40</f>
        <v>1.3110839820884804E-3</v>
      </c>
      <c r="G40" s="22">
        <v>8.935E-6</v>
      </c>
      <c r="H40" s="23">
        <f>G40*250/SUM(G40:G44)</f>
        <v>36.567897192436767</v>
      </c>
      <c r="I40" s="24">
        <f>(H40-$F$10)/H40</f>
        <v>1.7882406111000262E-3</v>
      </c>
      <c r="K40" s="22">
        <v>8.9430000000000006E-6</v>
      </c>
      <c r="L40" s="23">
        <f>K40*250/SUM(K40:K44)</f>
        <v>36.601836844948686</v>
      </c>
      <c r="M40" s="24">
        <f>(L40-$F$10)/L40</f>
        <v>2.7138488091390145E-3</v>
      </c>
      <c r="O40" s="22">
        <v>8.9469999999999992E-6</v>
      </c>
      <c r="P40" s="23">
        <f>O40*250/SUM(O40:O44)</f>
        <v>36.621805262209989</v>
      </c>
      <c r="Q40" s="24">
        <f>(P40-$F$10)/P40</f>
        <v>3.2576293752065145E-3</v>
      </c>
      <c r="S40" s="22">
        <v>8.9469999999999992E-6</v>
      </c>
      <c r="T40" s="23">
        <f>S40*250/SUM(S40:S44)</f>
        <v>36.62780224998771</v>
      </c>
      <c r="U40" s="24">
        <f>(T40-$F$10)/T40</f>
        <v>3.4208237643586826E-3</v>
      </c>
    </row>
    <row r="41" spans="2:21" x14ac:dyDescent="0.35">
      <c r="C41" s="22">
        <v>1.11E-5</v>
      </c>
      <c r="D41" s="23">
        <f>C41*250/SUM(C40:C44)</f>
        <v>45.43222003929273</v>
      </c>
      <c r="E41" s="24">
        <f>(D41-$F$11)/D41</f>
        <v>-6.3392578209697029E-3</v>
      </c>
      <c r="G41" s="22">
        <v>1.1080000000000001E-5</v>
      </c>
      <c r="H41" s="23">
        <f>G41*250/SUM(G40:G44)</f>
        <v>45.346648113284772</v>
      </c>
      <c r="I41" s="24">
        <f>(H41-$F$11)/H41</f>
        <v>-8.2382821610715116E-3</v>
      </c>
      <c r="K41" s="22">
        <v>1.1060000000000001E-5</v>
      </c>
      <c r="L41" s="23">
        <f>K41*250/SUM(K40:K44)</f>
        <v>45.266277032889676</v>
      </c>
      <c r="M41" s="24">
        <f>(L41-$F$11)/L41</f>
        <v>-1.0028427172867026E-2</v>
      </c>
      <c r="O41" s="22">
        <v>1.1039999999999999E-5</v>
      </c>
      <c r="P41" s="23">
        <f>O41*250/SUM(O40:O44)</f>
        <v>45.18885996365244</v>
      </c>
      <c r="Q41" s="24">
        <f>(P41-$F$11)/P41</f>
        <v>-1.1758797019349372E-2</v>
      </c>
      <c r="S41" s="22">
        <v>1.114E-5</v>
      </c>
      <c r="T41" s="23">
        <f>S41*250/SUM(S40:S44)</f>
        <v>45.605646257389424</v>
      </c>
      <c r="U41" s="24">
        <f>(T41-$F$11)/T41</f>
        <v>-2.5124156220644261E-3</v>
      </c>
    </row>
    <row r="42" spans="2:21" x14ac:dyDescent="0.35">
      <c r="C42" s="22">
        <v>1.6739999999999999E-5</v>
      </c>
      <c r="D42" s="23">
        <f>C42*250/SUM(C40:C44)</f>
        <v>68.516699410609021</v>
      </c>
      <c r="E42" s="24">
        <f>(D42-$F$12)/D42</f>
        <v>5.646461114822461E-4</v>
      </c>
      <c r="G42" s="22">
        <v>1.6750000000000001E-5</v>
      </c>
      <c r="H42" s="23">
        <f>G42*250/SUM(G40:G44)</f>
        <v>68.55201768028158</v>
      </c>
      <c r="I42" s="24">
        <f>(H42-$F$12)/H42</f>
        <v>1.0795591445828987E-3</v>
      </c>
      <c r="K42" s="22">
        <v>1.6750000000000001E-5</v>
      </c>
      <c r="L42" s="23">
        <f>K42*250/SUM(K40:K44)</f>
        <v>68.554262233354621</v>
      </c>
      <c r="M42" s="24">
        <f>(L42-$F$12)/L42</f>
        <v>1.1122650606295663E-3</v>
      </c>
      <c r="O42" s="22">
        <v>1.6739999999999999E-5</v>
      </c>
      <c r="P42" s="23">
        <f>O42*250/SUM(O40:O44)</f>
        <v>68.520064836190372</v>
      </c>
      <c r="Q42" s="24">
        <f>(P42-$F$12)/P42</f>
        <v>6.1373429192870864E-4</v>
      </c>
      <c r="S42" s="22">
        <v>1.6650000000000002E-5</v>
      </c>
      <c r="T42" s="23">
        <f>S42*250/SUM(S40:S44)</f>
        <v>68.162837539096401</v>
      </c>
      <c r="U42" s="24">
        <f>(T42-$F$12)/T42</f>
        <v>-4.6238418909430911E-3</v>
      </c>
    </row>
    <row r="43" spans="2:21" x14ac:dyDescent="0.35">
      <c r="C43" s="22">
        <v>1.1739999999999999E-5</v>
      </c>
      <c r="D43" s="23">
        <f>C43*250/SUM(C40:C44)</f>
        <v>48.051735428945634</v>
      </c>
      <c r="E43" s="24">
        <f>(D43-$F$13)/D43</f>
        <v>2.5227049300992634E-3</v>
      </c>
      <c r="G43" s="22">
        <v>1.1749999999999999E-5</v>
      </c>
      <c r="H43" s="23">
        <f>G43*250/SUM(G40:G44)</f>
        <v>48.08872882049603</v>
      </c>
      <c r="I43" s="24">
        <f>(H43-$F$13)/H43</f>
        <v>3.2900379215137473E-3</v>
      </c>
      <c r="K43" s="22">
        <v>1.1759999999999999E-5</v>
      </c>
      <c r="L43" s="23">
        <f>K43*250/SUM(K40:K44)</f>
        <v>48.131231275477631</v>
      </c>
      <c r="M43" s="24">
        <f>(L43-$F$13)/L43</f>
        <v>4.1701861988452261E-3</v>
      </c>
      <c r="O43" s="22">
        <v>1.1780000000000001E-5</v>
      </c>
      <c r="P43" s="23">
        <f>O43*250/SUM(O40:O44)</f>
        <v>48.217823403245085</v>
      </c>
      <c r="Q43" s="24">
        <f>(P43-$F$13)/P43</f>
        <v>5.9585502597892378E-3</v>
      </c>
      <c r="S43" s="22">
        <v>1.1770000000000001E-5</v>
      </c>
      <c r="T43" s="23">
        <f>S43*250/SUM(S40:S44)</f>
        <v>48.184780650760644</v>
      </c>
      <c r="U43" s="24">
        <f>(T43-$F$13)/T43</f>
        <v>5.2768855279083388E-3</v>
      </c>
    </row>
    <row r="44" spans="2:21" ht="15" thickBot="1" x14ac:dyDescent="0.4">
      <c r="C44" s="25">
        <v>1.257E-5</v>
      </c>
      <c r="D44" s="26">
        <f>C44*250/SUM(C40:C44)</f>
        <v>51.448919449901766</v>
      </c>
      <c r="E44" s="27">
        <f>(D44-$F$14)/D44</f>
        <v>1.558396982269431E-3</v>
      </c>
      <c r="G44" s="25">
        <v>1.257E-5</v>
      </c>
      <c r="H44" s="26">
        <f>G44*250/SUM(G40:G44)</f>
        <v>51.444708193500858</v>
      </c>
      <c r="I44" s="27">
        <f>(H44-$F$14)/H44</f>
        <v>1.4766646964952488E-3</v>
      </c>
      <c r="K44" s="25">
        <v>1.257E-5</v>
      </c>
      <c r="L44" s="26">
        <f>K44*250/SUM(K40:K44)</f>
        <v>51.446392613329401</v>
      </c>
      <c r="M44" s="27">
        <f>(L44-$F$14)/L44</f>
        <v>1.50935761080489E-3</v>
      </c>
      <c r="O44" s="25">
        <v>1.257E-5</v>
      </c>
      <c r="P44" s="26">
        <f>O44*250/SUM(O40:O44)</f>
        <v>51.4514465347021</v>
      </c>
      <c r="Q44" s="27">
        <f>(P44-$F$14)/P44</f>
        <v>1.6074363537340588E-3</v>
      </c>
      <c r="S44" s="25">
        <v>1.256E-5</v>
      </c>
      <c r="T44" s="26">
        <f>S44*250/SUM(S40:S44)</f>
        <v>51.418933302765815</v>
      </c>
      <c r="U44" s="27">
        <f>(T44-$F$14)/T44</f>
        <v>9.7613253429937525E-4</v>
      </c>
    </row>
    <row r="45" spans="2:21" ht="15" thickBot="1" x14ac:dyDescent="0.4"/>
    <row r="46" spans="2:21" ht="15" thickBot="1" x14ac:dyDescent="0.4">
      <c r="B46">
        <f>B31+5</f>
        <v>11</v>
      </c>
      <c r="C46" s="100" t="str">
        <f>"FE " &amp; B46</f>
        <v>FE 11</v>
      </c>
      <c r="D46" s="101"/>
      <c r="E46" s="102"/>
      <c r="G46" s="100" t="str">
        <f>"FE " &amp; B46+1</f>
        <v>FE 12</v>
      </c>
      <c r="H46" s="101"/>
      <c r="I46" s="102"/>
      <c r="K46" s="100" t="str">
        <f>"FE " &amp;B46+2</f>
        <v>FE 13</v>
      </c>
      <c r="L46" s="101"/>
      <c r="M46" s="102"/>
      <c r="O46" s="100" t="str">
        <f>"FE " &amp; B46+3</f>
        <v>FE 14</v>
      </c>
      <c r="P46" s="101"/>
      <c r="Q46" s="102"/>
      <c r="S46" s="100" t="str">
        <f>"FE " &amp; B46+4</f>
        <v>FE 15</v>
      </c>
      <c r="T46" s="101"/>
      <c r="U46" s="102"/>
    </row>
    <row r="47" spans="2:21" x14ac:dyDescent="0.35">
      <c r="C47" s="17" t="s">
        <v>0</v>
      </c>
      <c r="D47" s="18" t="s">
        <v>2</v>
      </c>
      <c r="E47" s="19" t="s">
        <v>6</v>
      </c>
      <c r="G47" s="17" t="s">
        <v>0</v>
      </c>
      <c r="H47" s="18" t="s">
        <v>2</v>
      </c>
      <c r="I47" s="19" t="s">
        <v>6</v>
      </c>
      <c r="K47" s="17" t="s">
        <v>0</v>
      </c>
      <c r="L47" s="18" t="s">
        <v>2</v>
      </c>
      <c r="M47" s="19" t="s">
        <v>6</v>
      </c>
      <c r="O47" s="17" t="s">
        <v>0</v>
      </c>
      <c r="P47" s="18" t="s">
        <v>2</v>
      </c>
      <c r="Q47" s="19" t="s">
        <v>6</v>
      </c>
      <c r="S47" s="17" t="s">
        <v>0</v>
      </c>
      <c r="T47" s="18" t="s">
        <v>2</v>
      </c>
      <c r="U47" s="19" t="s">
        <v>6</v>
      </c>
    </row>
    <row r="48" spans="2:21" x14ac:dyDescent="0.35">
      <c r="C48" s="7">
        <v>1.04288</v>
      </c>
      <c r="D48" s="20">
        <f>(C48-$C$10)/($C$10*C48*0.0075)</f>
        <v>-0.134711572031459</v>
      </c>
      <c r="E48" s="21">
        <f>($H$2-$H$4)/-D48</f>
        <v>613.90420104879502</v>
      </c>
      <c r="G48" s="7">
        <v>1.0430299999999999</v>
      </c>
      <c r="H48" s="20">
        <f>(G48-$C$10)/($C$10*G48*0.0075)</f>
        <v>-0.11632508088599834</v>
      </c>
      <c r="I48" s="21">
        <f>($H$2-$H$4)/-H48</f>
        <v>710.93868467667983</v>
      </c>
      <c r="K48" s="7">
        <v>1.04339</v>
      </c>
      <c r="L48" s="20">
        <f>(K48-$C$10)/($C$10*K48*0.0075)</f>
        <v>-7.2219071315345107E-2</v>
      </c>
      <c r="M48" s="21">
        <f>($H$2-$H$4)/-L48</f>
        <v>1145.1268826054254</v>
      </c>
      <c r="O48" s="7">
        <v>1.0436399999999999</v>
      </c>
      <c r="P48" s="20">
        <f>(O48-$C$10)/($C$10*O48*0.0075)</f>
        <v>-4.1607800531760643E-2</v>
      </c>
      <c r="Q48" s="21">
        <f>($H$2-$H$4)/-P48</f>
        <v>1987.6080673111364</v>
      </c>
      <c r="S48" s="7">
        <v>1.0437399999999999</v>
      </c>
      <c r="T48" s="20">
        <f>(S48-$C$10)/($C$10*S48*0.0075)</f>
        <v>-2.9367398200567666E-2</v>
      </c>
      <c r="U48" s="21">
        <f>($H$2-$H$4)/-T48</f>
        <v>2816.0478989385401</v>
      </c>
    </row>
    <row r="49" spans="2:21" x14ac:dyDescent="0.35">
      <c r="C49" s="7">
        <v>1.06484</v>
      </c>
      <c r="D49" s="20">
        <f>(C49-$C$11)/($C$11*C49*0.0075)</f>
        <v>-0.11982691751740387</v>
      </c>
      <c r="E49" s="21">
        <f>($H$2-$H$4)/-D49</f>
        <v>690.16212478292744</v>
      </c>
      <c r="G49" s="7">
        <v>1.0649500000000001</v>
      </c>
      <c r="H49" s="20">
        <f>(G49-$C$11)/($C$11*G49*0.0075)</f>
        <v>-0.10689336451660233</v>
      </c>
      <c r="I49" s="21">
        <f>($H$2-$H$4)/-H49</f>
        <v>773.66822883711689</v>
      </c>
      <c r="K49" s="7">
        <v>1.06524</v>
      </c>
      <c r="L49" s="20">
        <f>(K49-$C$11)/($C$11*K49*0.0075)</f>
        <v>-7.2808619402099872E-2</v>
      </c>
      <c r="M49" s="21">
        <f>($H$2-$H$4)/-L49</f>
        <v>1135.8545276524621</v>
      </c>
      <c r="O49" s="7">
        <v>1.0654699999999999</v>
      </c>
      <c r="P49" s="20">
        <f>(O49-$C$11)/($C$11*O49*0.0075)</f>
        <v>-4.5789083774696093E-2</v>
      </c>
      <c r="Q49" s="21">
        <f>($H$2-$H$4)/-P49</f>
        <v>1806.1073335060182</v>
      </c>
      <c r="S49" s="7">
        <v>1.06555</v>
      </c>
      <c r="T49" s="20">
        <f>(S49-$C$11)/($C$11*S49*0.0075)</f>
        <v>-3.6393718610995662E-2</v>
      </c>
      <c r="U49" s="21">
        <f>($H$2-$H$4)/-T49</f>
        <v>2272.3701549699249</v>
      </c>
    </row>
    <row r="50" spans="2:21" x14ac:dyDescent="0.35">
      <c r="C50" s="7">
        <v>1.09331</v>
      </c>
      <c r="D50" s="20">
        <f>(C50-$C$12)/($C$12*C50*0.0075)</f>
        <v>-0.10364915798387499</v>
      </c>
      <c r="E50" s="21">
        <f>($H$2-$H$4)/-D50</f>
        <v>797.88395399088461</v>
      </c>
      <c r="G50" s="7">
        <v>1.0933600000000001</v>
      </c>
      <c r="H50" s="20">
        <f>(G50-$C$12)/($C$12*G50*0.0075)</f>
        <v>-9.8072137506379595E-2</v>
      </c>
      <c r="I50" s="21">
        <f>($H$2-$H$4)/-H50</f>
        <v>843.25683219273571</v>
      </c>
      <c r="K50" s="7">
        <v>1.0935999999999999</v>
      </c>
      <c r="L50" s="20">
        <f>(K50-$C$12)/($C$12*K50*0.0075)</f>
        <v>-7.1309537982316318E-2</v>
      </c>
      <c r="M50" s="21">
        <f>($H$2-$H$4)/-L50</f>
        <v>1159.7326576496455</v>
      </c>
      <c r="O50" s="7">
        <v>1.0938099999999999</v>
      </c>
      <c r="P50" s="20">
        <f>(O50-$C$12)/($C$12*O50*0.0075)</f>
        <v>-4.7901897406070738E-2</v>
      </c>
      <c r="Q50" s="21">
        <f>($H$2-$H$4)/-P50</f>
        <v>1726.4451823054351</v>
      </c>
      <c r="S50" s="7">
        <v>1.09388</v>
      </c>
      <c r="T50" s="20">
        <f>(S50-$C$12)/($C$12*S50*0.0075)</f>
        <v>-4.0101347761934823E-2</v>
      </c>
      <c r="U50" s="21">
        <f>($H$2-$H$4)/-T50</f>
        <v>2062.2748265458772</v>
      </c>
    </row>
    <row r="51" spans="2:21" x14ac:dyDescent="0.35">
      <c r="C51" s="7">
        <v>1.11608</v>
      </c>
      <c r="D51" s="20">
        <f>(C51-$C$13)/($C$13*C51*0.0075)</f>
        <v>-9.3052689715446613E-2</v>
      </c>
      <c r="E51" s="21">
        <f>($H$2-$H$4)/-D51</f>
        <v>888.74378863088327</v>
      </c>
      <c r="G51" s="7">
        <v>1.1161000000000001</v>
      </c>
      <c r="H51" s="20">
        <f>(G51-$C$13)/($C$13*G51*0.0075)</f>
        <v>-9.0911918294059701E-2</v>
      </c>
      <c r="I51" s="21">
        <f>($H$2-$H$4)/-H51</f>
        <v>909.67170808674666</v>
      </c>
      <c r="K51" s="7">
        <v>1.1163099999999999</v>
      </c>
      <c r="L51" s="20">
        <f>(K51-$C$13)/($C$13*K51*0.0075)</f>
        <v>-6.8438449666510082E-2</v>
      </c>
      <c r="M51" s="21">
        <f>($H$2-$H$4)/-L51</f>
        <v>1208.3850584427946</v>
      </c>
      <c r="O51" s="7">
        <v>1.1164799999999999</v>
      </c>
      <c r="P51" s="20">
        <f>(O51-$C$13)/($C$13*O51*0.0075)</f>
        <v>-5.0251833750377839E-2</v>
      </c>
      <c r="Q51" s="21">
        <f>($H$2-$H$4)/-P51</f>
        <v>1645.711088092944</v>
      </c>
      <c r="S51" s="7">
        <v>1.1165400000000001</v>
      </c>
      <c r="T51" s="20">
        <f>(S51-$C$13)/($C$13*S51*0.0075)</f>
        <v>-4.3834350365236877E-2</v>
      </c>
      <c r="U51" s="21">
        <f>($H$2-$H$4)/-T51</f>
        <v>1886.6482407273413</v>
      </c>
    </row>
    <row r="52" spans="2:21" x14ac:dyDescent="0.35">
      <c r="C52" s="7">
        <v>1.12744</v>
      </c>
      <c r="D52" s="20">
        <f>(C52-$C$14)/($C$14*C52*0.0075)</f>
        <v>-8.909297976078881E-2</v>
      </c>
      <c r="E52" s="21">
        <f>($H$2-$H$4)/-D52</f>
        <v>928.24373168398154</v>
      </c>
      <c r="G52" s="7">
        <v>1.1274500000000001</v>
      </c>
      <c r="H52" s="20">
        <f>(G52-$C$14)/($C$14*G52*0.0075)</f>
        <v>-8.8044046137699145E-2</v>
      </c>
      <c r="I52" s="21">
        <f>($H$2-$H$4)/-H52</f>
        <v>939.30258351210807</v>
      </c>
      <c r="K52" s="7">
        <v>1.12764</v>
      </c>
      <c r="L52" s="20">
        <f>(K52-$C$14)/($C$14*K52*0.0075)</f>
        <v>-6.811784206889146E-2</v>
      </c>
      <c r="M52" s="21">
        <f>($H$2-$H$4)/-L52</f>
        <v>1214.0725173936194</v>
      </c>
      <c r="O52" s="7">
        <v>1.12781</v>
      </c>
      <c r="P52" s="20">
        <f>(O52-$C$14)/($C$14*O52*0.0075)</f>
        <v>-5.0294824137278468E-2</v>
      </c>
      <c r="Q52" s="21">
        <f>($H$2-$H$4)/-P52</f>
        <v>1644.3043875503463</v>
      </c>
      <c r="S52" s="7">
        <v>1.1278699999999999</v>
      </c>
      <c r="T52" s="20">
        <f>(S52-$C$14)/($C$14*S52*0.0075)</f>
        <v>-4.4005630000786951E-2</v>
      </c>
      <c r="U52" s="21">
        <f>($H$2-$H$4)/-T52</f>
        <v>1879.3049888962191</v>
      </c>
    </row>
    <row r="53" spans="2:21" x14ac:dyDescent="0.35">
      <c r="C53" s="7"/>
      <c r="D53" s="8"/>
      <c r="E53" s="9"/>
      <c r="G53" s="7"/>
      <c r="H53" s="8"/>
      <c r="I53" s="9"/>
      <c r="K53" s="7"/>
      <c r="L53" s="8"/>
      <c r="M53" s="9"/>
      <c r="O53" s="7"/>
      <c r="P53" s="8"/>
      <c r="Q53" s="9"/>
      <c r="S53" s="7"/>
      <c r="T53" s="8"/>
      <c r="U53" s="9"/>
    </row>
    <row r="54" spans="2:21" x14ac:dyDescent="0.35">
      <c r="C54" s="7" t="s">
        <v>1</v>
      </c>
      <c r="D54" s="8"/>
      <c r="E54" s="9"/>
      <c r="G54" s="7" t="s">
        <v>1</v>
      </c>
      <c r="H54" s="8"/>
      <c r="I54" s="9"/>
      <c r="K54" s="7" t="s">
        <v>1</v>
      </c>
      <c r="L54" s="8"/>
      <c r="M54" s="9"/>
      <c r="O54" s="7" t="s">
        <v>1</v>
      </c>
      <c r="P54" s="8"/>
      <c r="Q54" s="9"/>
      <c r="S54" s="7" t="s">
        <v>1</v>
      </c>
      <c r="T54" s="8"/>
      <c r="U54" s="9"/>
    </row>
    <row r="55" spans="2:21" x14ac:dyDescent="0.35">
      <c r="C55" s="22">
        <v>8.9590000000000001E-6</v>
      </c>
      <c r="D55" s="23">
        <f>C55*250/SUM(C55:C59)</f>
        <v>36.669722817989815</v>
      </c>
      <c r="E55" s="24">
        <f>(D55-$F$10)/D55</f>
        <v>4.5601060363908178E-3</v>
      </c>
      <c r="G55" s="22">
        <v>8.9679999999999995E-6</v>
      </c>
      <c r="H55" s="23">
        <f>G55*250/SUM(G55:G59)</f>
        <v>36.701152435830281</v>
      </c>
      <c r="I55" s="24">
        <f>(H55-$F$10)/H55</f>
        <v>5.4125668822765831E-3</v>
      </c>
      <c r="K55" s="22">
        <v>8.9560000000000003E-6</v>
      </c>
      <c r="L55" s="23">
        <f>K55*250/SUM(K55:K59)</f>
        <v>36.65324296892905</v>
      </c>
      <c r="M55" s="24">
        <f>(L55-$F$10)/L55</f>
        <v>4.1125412952438857E-3</v>
      </c>
      <c r="O55" s="22">
        <v>8.9449999999999999E-6</v>
      </c>
      <c r="P55" s="23">
        <f>O55*250/SUM(O55:O59)</f>
        <v>36.608823770156334</v>
      </c>
      <c r="Q55" s="24">
        <f>(P55-$F$10)/P55</f>
        <v>2.9041844449611805E-3</v>
      </c>
      <c r="S55" s="22">
        <v>8.9390000000000003E-6</v>
      </c>
      <c r="T55" s="23">
        <f>S55*250/SUM(S55:S59)</f>
        <v>36.58786162183403</v>
      </c>
      <c r="U55" s="24">
        <f>(T55-$F$10)/T55</f>
        <v>2.3329220248381904E-3</v>
      </c>
    </row>
    <row r="56" spans="2:21" x14ac:dyDescent="0.35">
      <c r="C56" s="22">
        <v>1.118E-5</v>
      </c>
      <c r="D56" s="23">
        <f>C56*250/SUM(C55:C59)</f>
        <v>45.760408651091204</v>
      </c>
      <c r="E56" s="24">
        <f>(D56-$F$11)/D56</f>
        <v>8.7809652000153085E-4</v>
      </c>
      <c r="G56" s="22">
        <v>1.119E-5</v>
      </c>
      <c r="H56" s="23">
        <f>G56*250/SUM(G55:G59)</f>
        <v>45.794591409114723</v>
      </c>
      <c r="I56" s="24">
        <f>(H56-$F$11)/H56</f>
        <v>1.6238776529205793E-3</v>
      </c>
      <c r="K56" s="22">
        <v>1.119E-5</v>
      </c>
      <c r="L56" s="23">
        <f>K56*250/SUM(K55:K59)</f>
        <v>45.796090757292994</v>
      </c>
      <c r="M56" s="24">
        <f>(L56-$F$11)/L56</f>
        <v>1.6565641419967673E-3</v>
      </c>
      <c r="O56" s="22">
        <v>1.119E-5</v>
      </c>
      <c r="P56" s="23">
        <f>O56*250/SUM(O55:O59)</f>
        <v>45.796840468200045</v>
      </c>
      <c r="Q56" s="24">
        <f>(P56-$F$11)/P56</f>
        <v>1.6729073865349045E-3</v>
      </c>
      <c r="S56" s="22">
        <v>1.119E-5</v>
      </c>
      <c r="T56" s="23">
        <f>S56*250/SUM(S55:S59)</f>
        <v>45.801339249169118</v>
      </c>
      <c r="U56" s="24">
        <f>(T56-$F$11)/T56</f>
        <v>1.7709668537641368E-3</v>
      </c>
    </row>
    <row r="57" spans="2:21" x14ac:dyDescent="0.35">
      <c r="C57" s="22">
        <v>1.6650000000000002E-5</v>
      </c>
      <c r="D57" s="23">
        <f>C57*250/SUM(C55:C59)</f>
        <v>68.149445799702022</v>
      </c>
      <c r="E57" s="24">
        <f>(D57-$F$12)/D57</f>
        <v>-4.8212559787923883E-3</v>
      </c>
      <c r="G57" s="22">
        <v>1.6750000000000001E-5</v>
      </c>
      <c r="H57" s="23">
        <f>G57*250/SUM(G55:G59)</f>
        <v>68.54865112624411</v>
      </c>
      <c r="I57" s="24">
        <f>(H57-$F$12)/H57</f>
        <v>1.0305002705128662E-3</v>
      </c>
      <c r="K57" s="22">
        <v>1.6750000000000001E-5</v>
      </c>
      <c r="L57" s="23">
        <f>K57*250/SUM(K55:K59)</f>
        <v>68.550895458861277</v>
      </c>
      <c r="M57" s="24">
        <f>(L57-$F$12)/L57</f>
        <v>1.06320618655948E-3</v>
      </c>
      <c r="O57" s="22">
        <v>1.6750000000000001E-5</v>
      </c>
      <c r="P57" s="23">
        <f>O57*250/SUM(O55:O59)</f>
        <v>68.55201768028158</v>
      </c>
      <c r="Q57" s="24">
        <f>(P57-$F$12)/P57</f>
        <v>1.0795591445828987E-3</v>
      </c>
      <c r="S57" s="22">
        <v>1.6750000000000001E-5</v>
      </c>
      <c r="T57" s="23">
        <f>S57*250/SUM(S55:S59)</f>
        <v>68.558751780481032</v>
      </c>
      <c r="U57" s="24">
        <f>(T57-$F$12)/T57</f>
        <v>1.1776768927230623E-3</v>
      </c>
    </row>
    <row r="58" spans="2:21" x14ac:dyDescent="0.35">
      <c r="C58" s="22">
        <v>1.1759999999999999E-5</v>
      </c>
      <c r="D58" s="23">
        <f>C58*250/SUM(C55:C59)</f>
        <v>48.134383339609357</v>
      </c>
      <c r="E58" s="24">
        <f>(D58-$F$13)/D58</f>
        <v>4.2353977839867515E-3</v>
      </c>
      <c r="G58" s="22">
        <v>1.1759999999999999E-5</v>
      </c>
      <c r="H58" s="23">
        <f>G58*250/SUM(G55:G59)</f>
        <v>48.127291775798852</v>
      </c>
      <c r="I58" s="24">
        <f>(H58-$F$13)/H58</f>
        <v>4.088671717418264E-3</v>
      </c>
      <c r="K58" s="22">
        <v>1.1749999999999999E-5</v>
      </c>
      <c r="L58" s="23">
        <f>K58*250/SUM(K55:K59)</f>
        <v>48.087941590544474</v>
      </c>
      <c r="M58" s="24">
        <f>(L58-$F$13)/L58</f>
        <v>3.2737211504229222E-3</v>
      </c>
      <c r="O58" s="22">
        <v>1.1739999999999999E-5</v>
      </c>
      <c r="P58" s="23">
        <f>O58*250/SUM(O55:O59)</f>
        <v>48.047802242776449</v>
      </c>
      <c r="Q58" s="24">
        <f>(P58-$F$13)/P58</f>
        <v>2.4410515824347563E-3</v>
      </c>
      <c r="S58" s="22">
        <v>1.173E-5</v>
      </c>
      <c r="T58" s="23">
        <f>S58*250/SUM(S55:S59)</f>
        <v>48.011591545375666</v>
      </c>
      <c r="U58" s="24">
        <f>(T58-$F$13)/T58</f>
        <v>1.6886852463500089E-3</v>
      </c>
    </row>
    <row r="59" spans="2:21" ht="15" thickBot="1" x14ac:dyDescent="0.4">
      <c r="C59" s="25">
        <v>1.253E-5</v>
      </c>
      <c r="D59" s="26">
        <f>C59*250/SUM(C55:C59)</f>
        <v>51.286039391607588</v>
      </c>
      <c r="E59" s="27">
        <f>(D59-$F$14)/D59</f>
        <v>-1.6125678345121194E-3</v>
      </c>
      <c r="G59" s="25">
        <v>1.242E-5</v>
      </c>
      <c r="H59" s="26">
        <f>G59*250/SUM(G55:G59)</f>
        <v>50.828313253012055</v>
      </c>
      <c r="I59" s="27">
        <f>(H59-$F$14)/H59</f>
        <v>-1.063242750920787E-2</v>
      </c>
      <c r="K59" s="25">
        <v>1.2439999999999999E-5</v>
      </c>
      <c r="L59" s="26">
        <f>K59*250/SUM(K55:K59)</f>
        <v>50.911829224372191</v>
      </c>
      <c r="M59" s="27">
        <f>(L59-$F$14)/L59</f>
        <v>-8.9745819719849011E-3</v>
      </c>
      <c r="O59" s="25">
        <v>1.2459999999999999E-5</v>
      </c>
      <c r="P59" s="26">
        <f>O59*250/SUM(O55:O59)</f>
        <v>50.994515838585571</v>
      </c>
      <c r="Q59" s="27">
        <f>(P59-$F$14)/P59</f>
        <v>-7.3385493390895782E-3</v>
      </c>
      <c r="S59" s="25">
        <v>1.2469999999999999E-5</v>
      </c>
      <c r="T59" s="26">
        <f>S59*250/SUM(S55:S59)</f>
        <v>51.040455803140198</v>
      </c>
      <c r="U59" s="27">
        <f>(T59-$F$14)/T59</f>
        <v>-6.4318744961055149E-3</v>
      </c>
    </row>
    <row r="60" spans="2:21" ht="15" thickBot="1" x14ac:dyDescent="0.4"/>
    <row r="61" spans="2:21" ht="15" thickBot="1" x14ac:dyDescent="0.4">
      <c r="B61">
        <f>B46+5</f>
        <v>16</v>
      </c>
      <c r="C61" s="100" t="str">
        <f>"FE " &amp; B61</f>
        <v>FE 16</v>
      </c>
      <c r="D61" s="101"/>
      <c r="E61" s="102"/>
      <c r="G61" s="100" t="str">
        <f>"FE " &amp; B61+1</f>
        <v>FE 17</v>
      </c>
      <c r="H61" s="101"/>
      <c r="I61" s="102"/>
      <c r="K61" s="100" t="str">
        <f>"FE " &amp;B61+2</f>
        <v>FE 18</v>
      </c>
      <c r="L61" s="101"/>
      <c r="M61" s="102"/>
      <c r="O61" s="100" t="str">
        <f>"FE " &amp; B61+3</f>
        <v>FE 19</v>
      </c>
      <c r="P61" s="101"/>
      <c r="Q61" s="102"/>
      <c r="S61" s="100" t="str">
        <f>"FE " &amp; B61+4</f>
        <v>FE 20</v>
      </c>
      <c r="T61" s="101"/>
      <c r="U61" s="102"/>
    </row>
    <row r="62" spans="2:21" x14ac:dyDescent="0.35">
      <c r="C62" s="17" t="s">
        <v>0</v>
      </c>
      <c r="D62" s="18" t="s">
        <v>2</v>
      </c>
      <c r="E62" s="19" t="s">
        <v>6</v>
      </c>
      <c r="G62" s="17" t="s">
        <v>0</v>
      </c>
      <c r="H62" s="18" t="s">
        <v>2</v>
      </c>
      <c r="I62" s="19" t="s">
        <v>6</v>
      </c>
      <c r="K62" s="17" t="s">
        <v>0</v>
      </c>
      <c r="L62" s="18" t="s">
        <v>2</v>
      </c>
      <c r="M62" s="19" t="s">
        <v>6</v>
      </c>
      <c r="O62" s="17" t="s">
        <v>0</v>
      </c>
      <c r="P62" s="18" t="s">
        <v>2</v>
      </c>
      <c r="Q62" s="19" t="s">
        <v>6</v>
      </c>
      <c r="S62" s="17" t="s">
        <v>0</v>
      </c>
      <c r="T62" s="18" t="s">
        <v>2</v>
      </c>
      <c r="U62" s="19" t="s">
        <v>6</v>
      </c>
    </row>
    <row r="63" spans="2:21" x14ac:dyDescent="0.35">
      <c r="C63" s="7">
        <v>1.04373</v>
      </c>
      <c r="D63" s="20">
        <f>(C63-$C$10)/($C$10*C63*0.0075)</f>
        <v>-3.0591332885661293E-2</v>
      </c>
      <c r="E63" s="21">
        <f>($H$2-$H$4)/-D63</f>
        <v>2703.3800818388995</v>
      </c>
      <c r="G63" s="7">
        <v>1.0436099999999999</v>
      </c>
      <c r="H63" s="20">
        <f>(G63-$C$10)/($C$10*G63*0.0075)</f>
        <v>-4.5280378658402745E-2</v>
      </c>
      <c r="I63" s="21">
        <f>($H$2-$H$4)/-H63</f>
        <v>1826.3981541296869</v>
      </c>
      <c r="K63" s="7">
        <v>1.04335</v>
      </c>
      <c r="L63" s="20">
        <f>(K63-$C$10)/($C$10*K63*0.0075)</f>
        <v>-7.7118235989232828E-2</v>
      </c>
      <c r="M63" s="21">
        <f>($H$2-$H$4)/-L63</f>
        <v>1072.3793009418232</v>
      </c>
      <c r="O63" s="7">
        <v>1.0429999999999999</v>
      </c>
      <c r="P63" s="20">
        <f>(O63-$C$10)/($C$10*O63*0.0075)</f>
        <v>-0.12000195603188102</v>
      </c>
      <c r="Q63" s="21">
        <f>($H$2-$H$4)/-P63</f>
        <v>689.15543325001363</v>
      </c>
      <c r="S63" s="7">
        <v>1.0428200000000001</v>
      </c>
      <c r="T63" s="20">
        <f>(S63-$C$10)/($C$10*S63*0.0075)</f>
        <v>-0.14206764953647416</v>
      </c>
      <c r="U63" s="21">
        <f>($H$2-$H$4)/-T63</f>
        <v>582.11704261896591</v>
      </c>
    </row>
    <row r="64" spans="2:21" x14ac:dyDescent="0.35">
      <c r="C64" s="7">
        <v>1.06555</v>
      </c>
      <c r="D64" s="20">
        <f>(C64-$C$11)/($C$11*C64*0.0075)</f>
        <v>-3.6393718610995662E-2</v>
      </c>
      <c r="E64" s="21">
        <f>($H$2-$H$4)/-D64</f>
        <v>2272.3701549699249</v>
      </c>
      <c r="G64" s="7">
        <v>1.06545</v>
      </c>
      <c r="H64" s="20">
        <f>(G64-$C$11)/($C$11*G64*0.0075)</f>
        <v>-4.8138145520936038E-2</v>
      </c>
      <c r="I64" s="21">
        <f>($H$2-$H$4)/-H64</f>
        <v>1717.9722879858866</v>
      </c>
      <c r="K64" s="7">
        <v>1.0651999999999999</v>
      </c>
      <c r="L64" s="20">
        <f>(K64-$C$11)/($C$11*K64*0.0075)</f>
        <v>-7.7508860161126902E-2</v>
      </c>
      <c r="M64" s="21">
        <f>($H$2-$H$4)/-L64</f>
        <v>1066.974792663467</v>
      </c>
      <c r="O64" s="7">
        <v>1.06491</v>
      </c>
      <c r="P64" s="20">
        <f>(O64-$C$11)/($C$11*O64*0.0075)</f>
        <v>-0.11159616554797604</v>
      </c>
      <c r="Q64" s="21">
        <f>($H$2-$H$4)/-P64</f>
        <v>741.06488868962697</v>
      </c>
      <c r="S64" s="7">
        <v>1.0647899999999999</v>
      </c>
      <c r="T64" s="20">
        <f>(S64-$C$11)/($C$11*S64*0.0075)</f>
        <v>-0.12570668863241924</v>
      </c>
      <c r="U64" s="21">
        <f>($H$2-$H$4)/-T64</f>
        <v>657.8806656965113</v>
      </c>
    </row>
    <row r="65" spans="2:21" x14ac:dyDescent="0.35">
      <c r="C65" s="7">
        <v>1.09388</v>
      </c>
      <c r="D65" s="20">
        <f>(C65-$C$12)/($C$12*C65*0.0075)</f>
        <v>-4.0101347761934823E-2</v>
      </c>
      <c r="E65" s="21">
        <f>($H$2-$H$4)/-D65</f>
        <v>2062.2748265458772</v>
      </c>
      <c r="G65" s="7">
        <v>1.09378</v>
      </c>
      <c r="H65" s="20">
        <f>(G65-$C$12)/($C$12*G65*0.0075)</f>
        <v>-5.1245295756503578E-2</v>
      </c>
      <c r="I65" s="21">
        <f>($H$2-$H$4)/-H65</f>
        <v>1613.8066680882514</v>
      </c>
      <c r="K65" s="7">
        <v>1.0935600000000001</v>
      </c>
      <c r="L65" s="20">
        <f>(K65-$C$12)/($C$12*K65*0.0075)</f>
        <v>-7.5769155472519792E-2</v>
      </c>
      <c r="M65" s="21">
        <f>($H$2-$H$4)/-L65</f>
        <v>1091.4731658846845</v>
      </c>
      <c r="O65" s="7">
        <v>1.0933200000000001</v>
      </c>
      <c r="P65" s="20">
        <f>(O65-$C$12)/($C$12*O65*0.0075)</f>
        <v>-0.10253371308040637</v>
      </c>
      <c r="Q65" s="21">
        <f>($H$2-$H$4)/-P65</f>
        <v>806.56398286432056</v>
      </c>
      <c r="S65" s="7">
        <v>1.0932500000000001</v>
      </c>
      <c r="T65" s="20">
        <f>(S65-$C$12)/($C$12*S65*0.0075)</f>
        <v>-0.11034225593137789</v>
      </c>
      <c r="U65" s="21">
        <f>($H$2-$H$4)/-T65</f>
        <v>749.48621724238967</v>
      </c>
    </row>
    <row r="66" spans="2:21" x14ac:dyDescent="0.35">
      <c r="C66" s="7">
        <v>1.1165400000000001</v>
      </c>
      <c r="D66" s="20">
        <f>(C66-$C$13)/($C$13*C66*0.0075)</f>
        <v>-4.3834350365236877E-2</v>
      </c>
      <c r="E66" s="21">
        <f>($H$2-$H$4)/-D66</f>
        <v>1886.6482407273413</v>
      </c>
      <c r="G66" s="7">
        <v>1.1164499999999999</v>
      </c>
      <c r="H66" s="20">
        <f>(G66-$C$13)/($C$13*G66*0.0075)</f>
        <v>-5.3460834108127311E-2</v>
      </c>
      <c r="I66" s="21">
        <f>($H$2-$H$4)/-H66</f>
        <v>1546.9268555132344</v>
      </c>
      <c r="K66" s="7">
        <v>1.11626</v>
      </c>
      <c r="L66" s="20">
        <f>(K66-$C$13)/($C$13*K66*0.0075)</f>
        <v>-7.3788508565395011E-2</v>
      </c>
      <c r="M66" s="21">
        <f>($H$2-$H$4)/-L66</f>
        <v>1120.7707217270456</v>
      </c>
      <c r="O66" s="7">
        <v>1.1160600000000001</v>
      </c>
      <c r="P66" s="20">
        <f>(O66-$C$13)/($C$13*O66*0.0075)</f>
        <v>-9.5193537862843139E-2</v>
      </c>
      <c r="Q66" s="21">
        <f>($H$2-$H$4)/-P66</f>
        <v>868.75644982494453</v>
      </c>
      <c r="S66" s="7">
        <v>1.11602</v>
      </c>
      <c r="T66" s="20">
        <f>(S66-$C$13)/($C$13*S66*0.0075)</f>
        <v>-9.9475464352260179E-2</v>
      </c>
      <c r="U66" s="21">
        <f>($H$2-$H$4)/-T66</f>
        <v>831.36078367168761</v>
      </c>
    </row>
    <row r="67" spans="2:21" x14ac:dyDescent="0.35">
      <c r="C67" s="7">
        <v>1.1278600000000001</v>
      </c>
      <c r="D67" s="20">
        <f>(C67-$C$14)/($C$14*C67*0.0075)</f>
        <v>-4.5053782555030022E-2</v>
      </c>
      <c r="E67" s="21">
        <f>($H$2-$H$4)/-D67</f>
        <v>1835.5839467859955</v>
      </c>
      <c r="G67" s="7">
        <v>1.12778</v>
      </c>
      <c r="H67" s="20">
        <f>(G67-$C$14)/($C$14*G67*0.0075)</f>
        <v>-5.3439672153170158E-2</v>
      </c>
      <c r="I67" s="21">
        <f>($H$2-$H$4)/-H67</f>
        <v>1547.5394340549692</v>
      </c>
      <c r="K67" s="7">
        <v>1.1275900000000001</v>
      </c>
      <c r="L67" s="20">
        <f>(K67-$C$14)/($C$14*K67*0.0075)</f>
        <v>-7.3360928926548108E-2</v>
      </c>
      <c r="M67" s="21">
        <f>($H$2-$H$4)/-L67</f>
        <v>1127.3030645890892</v>
      </c>
      <c r="O67" s="7">
        <v>1.12741</v>
      </c>
      <c r="P67" s="20">
        <f>(O67-$C$14)/($C$14*O67*0.0075)</f>
        <v>-9.2239892277114779E-2</v>
      </c>
      <c r="Q67" s="21">
        <f>($H$2-$H$4)/-P67</f>
        <v>896.57520144912792</v>
      </c>
      <c r="S67" s="7">
        <v>1.1273899999999999</v>
      </c>
      <c r="T67" s="20">
        <f>(S67-$C$14)/($C$14*S67*0.0075)</f>
        <v>-9.4337926998866076E-2</v>
      </c>
      <c r="U67" s="21">
        <f>($H$2-$H$4)/-T67</f>
        <v>876.63575648629717</v>
      </c>
    </row>
    <row r="68" spans="2:21" x14ac:dyDescent="0.35">
      <c r="C68" s="7"/>
      <c r="D68" s="8"/>
      <c r="E68" s="9"/>
      <c r="G68" s="7"/>
      <c r="H68" s="8"/>
      <c r="I68" s="9"/>
      <c r="K68" s="7"/>
      <c r="L68" s="8"/>
      <c r="M68" s="9"/>
      <c r="O68" s="7"/>
      <c r="P68" s="8"/>
      <c r="Q68" s="9"/>
      <c r="S68" s="7"/>
      <c r="T68" s="8"/>
      <c r="U68" s="9"/>
    </row>
    <row r="69" spans="2:21" x14ac:dyDescent="0.35">
      <c r="C69" s="7" t="s">
        <v>1</v>
      </c>
      <c r="D69" s="8"/>
      <c r="E69" s="9"/>
      <c r="G69" s="7" t="s">
        <v>1</v>
      </c>
      <c r="H69" s="8"/>
      <c r="I69" s="9"/>
      <c r="K69" s="7" t="s">
        <v>1</v>
      </c>
      <c r="L69" s="8"/>
      <c r="M69" s="9"/>
      <c r="O69" s="7" t="s">
        <v>1</v>
      </c>
      <c r="P69" s="8"/>
      <c r="Q69" s="9"/>
      <c r="S69" s="7" t="s">
        <v>1</v>
      </c>
      <c r="T69" s="8"/>
      <c r="U69" s="9"/>
    </row>
    <row r="70" spans="2:21" x14ac:dyDescent="0.35">
      <c r="C70" s="22">
        <v>8.9400000000000008E-6</v>
      </c>
      <c r="D70" s="23">
        <f>C70*250/SUM(C70:C74)</f>
        <v>36.633338796918537</v>
      </c>
      <c r="E70" s="24">
        <f>(D70-$F$10)/D70</f>
        <v>3.5714408678146669E-3</v>
      </c>
      <c r="G70" s="22">
        <v>8.9460000000000004E-6</v>
      </c>
      <c r="H70" s="23">
        <f>G70*250/SUM(G70:G74)</f>
        <v>36.618311611762401</v>
      </c>
      <c r="I70" s="24">
        <f>(H70-$F$10)/H70</f>
        <v>3.1625329800973349E-3</v>
      </c>
      <c r="K70" s="22">
        <v>8.9590000000000001E-6</v>
      </c>
      <c r="L70" s="23">
        <f>K70*250/SUM(K70:K74)</f>
        <v>36.669722817989815</v>
      </c>
      <c r="M70" s="24">
        <f>(L70-$F$10)/L70</f>
        <v>4.5601060363908178E-3</v>
      </c>
      <c r="O70" s="22">
        <v>8.969E-6</v>
      </c>
      <c r="P70" s="23">
        <f>O70*250/SUM(O70:O74)</f>
        <v>36.710653416067714</v>
      </c>
      <c r="Q70" s="24">
        <f>(P70-$F$10)/P70</f>
        <v>5.669973238936944E-3</v>
      </c>
      <c r="S70" s="22">
        <v>8.9609999999999994E-6</v>
      </c>
      <c r="T70" s="23">
        <f>S70*250/SUM(S70:S74)</f>
        <v>36.682713562902201</v>
      </c>
      <c r="U70" s="24">
        <f>(T70-$F$10)/T70</f>
        <v>4.9126291864549374E-3</v>
      </c>
    </row>
    <row r="71" spans="2:21" x14ac:dyDescent="0.35">
      <c r="C71" s="22">
        <v>1.119E-5</v>
      </c>
      <c r="D71" s="23">
        <f>C71*250/SUM(C70:C74)</f>
        <v>45.85313882970005</v>
      </c>
      <c r="E71" s="24">
        <f>(D71-$F$11)/D71</f>
        <v>2.8986507268969649E-3</v>
      </c>
      <c r="G71" s="22">
        <v>1.1199999999999999E-5</v>
      </c>
      <c r="H71" s="23">
        <f>G71*250/SUM(G70:G74)</f>
        <v>45.84452157967123</v>
      </c>
      <c r="I71" s="24">
        <f>(H71-$F$11)/H71</f>
        <v>2.7112287332825709E-3</v>
      </c>
      <c r="K71" s="22">
        <v>1.1209999999999999E-5</v>
      </c>
      <c r="L71" s="23">
        <f>K71*250/SUM(K70:K74)</f>
        <v>45.883200445324903</v>
      </c>
      <c r="M71" s="24">
        <f>(L71-$F$11)/L71</f>
        <v>3.5519285542923679E-3</v>
      </c>
      <c r="O71" s="22">
        <v>1.1219999999999999E-5</v>
      </c>
      <c r="P71" s="23">
        <f>O71*250/SUM(O70:O74)</f>
        <v>45.924131043402802</v>
      </c>
      <c r="Q71" s="24">
        <f>(P71-$F$11)/P71</f>
        <v>4.4400284397163592E-3</v>
      </c>
      <c r="S71" s="22">
        <v>1.1219999999999999E-5</v>
      </c>
      <c r="T71" s="23">
        <f>S71*250/SUM(S70:S74)</f>
        <v>45.930146878223702</v>
      </c>
      <c r="U71" s="24">
        <f>(T71-$F$11)/T71</f>
        <v>4.5704248079031593E-3</v>
      </c>
    </row>
    <row r="72" spans="2:21" x14ac:dyDescent="0.35">
      <c r="C72" s="22">
        <v>1.6750000000000001E-5</v>
      </c>
      <c r="D72" s="23">
        <f>C72*250/SUM(C70:C74)</f>
        <v>68.636289132929036</v>
      </c>
      <c r="E72" s="24">
        <f>(D72-$F$12)/D72</f>
        <v>2.3060309963330717E-3</v>
      </c>
      <c r="G72" s="22">
        <v>1.6750000000000001E-5</v>
      </c>
      <c r="H72" s="23">
        <f>G72*250/SUM(G70:G74)</f>
        <v>68.562119326740458</v>
      </c>
      <c r="I72" s="24">
        <f>(H72-$F$12)/H72</f>
        <v>1.226735766792891E-3</v>
      </c>
      <c r="K72" s="22">
        <v>1.6750000000000001E-5</v>
      </c>
      <c r="L72" s="23">
        <f>K72*250/SUM(K70:K74)</f>
        <v>68.558751780481018</v>
      </c>
      <c r="M72" s="24">
        <f>(L72-$F$12)/L72</f>
        <v>1.1776768927228552E-3</v>
      </c>
      <c r="O72" s="22">
        <v>1.6750000000000001E-5</v>
      </c>
      <c r="P72" s="23">
        <f>O72*250/SUM(O70:O74)</f>
        <v>68.558751780481018</v>
      </c>
      <c r="Q72" s="24">
        <f>(P72-$F$12)/P72</f>
        <v>1.1776768927228552E-3</v>
      </c>
      <c r="S72" s="22">
        <v>1.664E-5</v>
      </c>
      <c r="T72" s="23">
        <f>S72*250/SUM(S70:S74)</f>
        <v>68.117437081429813</v>
      </c>
      <c r="U72" s="24">
        <f>(T72-$F$12)/T72</f>
        <v>-5.2934264225820409E-3</v>
      </c>
    </row>
    <row r="73" spans="2:21" x14ac:dyDescent="0.35">
      <c r="C73" s="22">
        <v>1.173E-5</v>
      </c>
      <c r="D73" s="23">
        <f>C73*250/SUM(C70:C74)</f>
        <v>48.065890837567608</v>
      </c>
      <c r="E73" s="24">
        <f>(D73-$F$13)/D73</f>
        <v>2.8164620717399257E-3</v>
      </c>
      <c r="G73" s="22">
        <v>1.173E-5</v>
      </c>
      <c r="H73" s="23">
        <f>G73*250/SUM(G70:G74)</f>
        <v>48.013949832994953</v>
      </c>
      <c r="I73" s="24">
        <f>(H73-$F$13)/H73</f>
        <v>1.7377190213667931E-3</v>
      </c>
      <c r="K73" s="22">
        <v>1.173E-5</v>
      </c>
      <c r="L73" s="23">
        <f>K73*250/SUM(K70:K74)</f>
        <v>48.011591545375659</v>
      </c>
      <c r="M73" s="24">
        <f>(L73-$F$13)/L73</f>
        <v>1.688685246349861E-3</v>
      </c>
      <c r="O73" s="22">
        <v>1.173E-5</v>
      </c>
      <c r="P73" s="23">
        <f>O73*250/SUM(O70:O74)</f>
        <v>48.011591545375659</v>
      </c>
      <c r="Q73" s="24">
        <f>(P73-$F$13)/P73</f>
        <v>1.688685246349861E-3</v>
      </c>
      <c r="S73" s="22">
        <v>1.172E-5</v>
      </c>
      <c r="T73" s="23">
        <f>S73*250/SUM(S70:S74)</f>
        <v>47.976944867449362</v>
      </c>
      <c r="U73" s="24">
        <f>(T73-$F$13)/T73</f>
        <v>9.6775208380673098E-4</v>
      </c>
    </row>
    <row r="74" spans="2:21" ht="15" thickBot="1" x14ac:dyDescent="0.4">
      <c r="C74" s="25">
        <v>1.24E-5</v>
      </c>
      <c r="D74" s="26">
        <f>C74*250/SUM(C70:C74)</f>
        <v>50.811342402884769</v>
      </c>
      <c r="E74" s="27">
        <f>(D74-$F$14)/D74</f>
        <v>-1.0969975990510359E-2</v>
      </c>
      <c r="G74" s="25">
        <v>1.2449999999999999E-5</v>
      </c>
      <c r="H74" s="26">
        <f>G74*250/SUM(G70:G74)</f>
        <v>50.961097648830965</v>
      </c>
      <c r="I74" s="27">
        <f>(H74-$F$14)/H74</f>
        <v>-7.9991204873194558E-3</v>
      </c>
      <c r="K74" s="25">
        <v>1.243E-5</v>
      </c>
      <c r="L74" s="26">
        <f>K74*250/SUM(K70:K74)</f>
        <v>50.876733410828599</v>
      </c>
      <c r="M74" s="27">
        <f>(L74-$F$14)/L74</f>
        <v>-9.6705933199063721E-3</v>
      </c>
      <c r="O74" s="25">
        <v>1.241E-5</v>
      </c>
      <c r="P74" s="26">
        <f>O74*250/SUM(O70:O74)</f>
        <v>50.794872214672793</v>
      </c>
      <c r="Q74" s="27">
        <f>(P74-$F$14)/P74</f>
        <v>-1.1297782027916051E-2</v>
      </c>
      <c r="S74" s="25">
        <v>1.253E-5</v>
      </c>
      <c r="T74" s="26">
        <f>S74*250/SUM(S70:S74)</f>
        <v>51.292757609994922</v>
      </c>
      <c r="U74" s="27">
        <f>(T74-$F$14)/T74</f>
        <v>-1.4813787098919287E-3</v>
      </c>
    </row>
    <row r="75" spans="2:21" ht="15" thickBot="1" x14ac:dyDescent="0.4"/>
    <row r="76" spans="2:21" ht="15" thickBot="1" x14ac:dyDescent="0.4">
      <c r="B76">
        <f>B61+5</f>
        <v>21</v>
      </c>
      <c r="C76" s="100" t="str">
        <f>"FE " &amp; B76</f>
        <v>FE 21</v>
      </c>
      <c r="D76" s="101"/>
      <c r="E76" s="102"/>
      <c r="G76" s="100" t="str">
        <f>"FE " &amp; B76+1</f>
        <v>FE 22</v>
      </c>
      <c r="H76" s="101"/>
      <c r="I76" s="102"/>
      <c r="K76" s="100" t="str">
        <f>"FE " &amp;B76+2</f>
        <v>FE 23</v>
      </c>
      <c r="L76" s="101"/>
      <c r="M76" s="102"/>
      <c r="O76" s="100" t="str">
        <f>"FE " &amp; B76+3</f>
        <v>FE 24</v>
      </c>
      <c r="P76" s="101"/>
      <c r="Q76" s="102"/>
      <c r="S76" s="100" t="str">
        <f>"FE " &amp; B76+4</f>
        <v>FE 25</v>
      </c>
      <c r="T76" s="101"/>
      <c r="U76" s="102"/>
    </row>
    <row r="77" spans="2:21" x14ac:dyDescent="0.35">
      <c r="C77" s="17" t="s">
        <v>0</v>
      </c>
      <c r="D77" s="18" t="s">
        <v>2</v>
      </c>
      <c r="E77" s="19" t="s">
        <v>6</v>
      </c>
      <c r="G77" s="17" t="s">
        <v>0</v>
      </c>
      <c r="H77" s="18" t="s">
        <v>2</v>
      </c>
      <c r="I77" s="19" t="s">
        <v>6</v>
      </c>
      <c r="K77" s="17" t="s">
        <v>0</v>
      </c>
      <c r="L77" s="18" t="s">
        <v>2</v>
      </c>
      <c r="M77" s="19" t="s">
        <v>6</v>
      </c>
      <c r="O77" s="17" t="s">
        <v>0</v>
      </c>
      <c r="P77" s="18" t="s">
        <v>2</v>
      </c>
      <c r="Q77" s="19" t="s">
        <v>6</v>
      </c>
      <c r="S77" s="17" t="s">
        <v>0</v>
      </c>
      <c r="T77" s="18" t="s">
        <v>2</v>
      </c>
      <c r="U77" s="19" t="s">
        <v>6</v>
      </c>
    </row>
    <row r="78" spans="2:21" x14ac:dyDescent="0.35">
      <c r="C78" s="7">
        <v>1.0428500000000001</v>
      </c>
      <c r="D78" s="20">
        <f>(C78-$C$10)/($C$10*C78*0.0075)</f>
        <v>-0.13838950497664759</v>
      </c>
      <c r="E78" s="21">
        <f>($H$2-$H$4)/-D78</f>
        <v>597.58866840339647</v>
      </c>
      <c r="G78" s="7">
        <v>1.04304</v>
      </c>
      <c r="H78" s="20">
        <f>(G78-$C$10)/($C$10*G78*0.0075)</f>
        <v>-0.11509950283939613</v>
      </c>
      <c r="I78" s="21">
        <f>($H$2-$H$4)/-H78</f>
        <v>718.50875077536466</v>
      </c>
      <c r="K78" s="7">
        <v>1.0434099999999999</v>
      </c>
      <c r="L78" s="20">
        <f>(K78-$C$10)/($C$10*K78*0.0075)</f>
        <v>-6.9769629838613831E-2</v>
      </c>
      <c r="M78" s="21">
        <f>($H$2-$H$4)/-L78</f>
        <v>1185.3294935245583</v>
      </c>
      <c r="O78" s="7">
        <v>1.04365</v>
      </c>
      <c r="P78" s="20">
        <f>(O78-$C$10)/($C$10*O78*0.0075)</f>
        <v>-4.0383654742535857E-2</v>
      </c>
      <c r="Q78" s="21">
        <f>($H$2-$H$4)/-P78</f>
        <v>2047.8582368844552</v>
      </c>
      <c r="S78" s="7">
        <v>1.0437700000000001</v>
      </c>
      <c r="T78" s="20">
        <f>(S78-$C$10)/($C$10*S78*0.0075)</f>
        <v>-2.5695734858353008E-2</v>
      </c>
      <c r="U78" s="21">
        <f>($H$2-$H$4)/-T78</f>
        <v>3218.432960017738</v>
      </c>
    </row>
    <row r="79" spans="2:21" x14ac:dyDescent="0.35">
      <c r="C79" s="7">
        <v>1.0648200000000001</v>
      </c>
      <c r="D79" s="20">
        <f>(C79-$C$11)/($C$11*C79*0.0075)</f>
        <v>-0.12217875970125297</v>
      </c>
      <c r="E79" s="21">
        <f>($H$2-$H$4)/-D79</f>
        <v>676.87706277437303</v>
      </c>
      <c r="G79" s="7">
        <v>1.0649599999999999</v>
      </c>
      <c r="H79" s="20">
        <f>(G79-$C$11)/($C$11*G79*0.0075)</f>
        <v>-0.10571771945804688</v>
      </c>
      <c r="I79" s="21">
        <f>($H$2-$H$4)/-H79</f>
        <v>782.27188804256025</v>
      </c>
      <c r="K79" s="7">
        <v>1.0652699999999999</v>
      </c>
      <c r="L79" s="20">
        <f>(K79-$C$11)/($C$11*K79*0.0075)</f>
        <v>-6.92836704761189E-2</v>
      </c>
      <c r="M79" s="21">
        <f>($H$2-$H$4)/-L79</f>
        <v>1193.6434578549872</v>
      </c>
      <c r="O79" s="7">
        <v>1.0654999999999999</v>
      </c>
      <c r="P79" s="20">
        <f>(O79-$C$11)/($C$11*O79*0.0075)</f>
        <v>-4.2265656504577899E-2</v>
      </c>
      <c r="Q79" s="21">
        <f>($H$2-$H$4)/-P79</f>
        <v>1956.6713696034178</v>
      </c>
      <c r="S79" s="7">
        <v>1.0656000000000001</v>
      </c>
      <c r="T79" s="20">
        <f>(S79-$C$11)/($C$11*S79*0.0075)</f>
        <v>-3.0522331762636173E-2</v>
      </c>
      <c r="U79" s="21">
        <f>($H$2-$H$4)/-T79</f>
        <v>2709.4915500930706</v>
      </c>
    </row>
    <row r="80" spans="2:21" x14ac:dyDescent="0.35">
      <c r="C80" s="7">
        <v>1.0932900000000001</v>
      </c>
      <c r="D80" s="20">
        <f>(C80-$C$12)/($C$12*C80*0.0075)</f>
        <v>-0.10588010900665348</v>
      </c>
      <c r="E80" s="21">
        <f>($H$2-$H$4)/-D80</f>
        <v>781.07210859410043</v>
      </c>
      <c r="G80" s="7">
        <v>1.09338</v>
      </c>
      <c r="H80" s="20">
        <f>(G80-$C$12)/($C$12*G80*0.0075)</f>
        <v>-9.5841472135434508E-2</v>
      </c>
      <c r="I80" s="21">
        <f>($H$2-$H$4)/-H80</f>
        <v>862.88323997294071</v>
      </c>
      <c r="K80" s="7">
        <v>1.0936399999999999</v>
      </c>
      <c r="L80" s="20">
        <f>(K80-$C$12)/($C$12*K80*0.0075)</f>
        <v>-6.6850246714061687E-2</v>
      </c>
      <c r="M80" s="21">
        <f>($H$2-$H$4)/-L80</f>
        <v>1237.0934149836792</v>
      </c>
      <c r="O80" s="7">
        <v>1.0938399999999999</v>
      </c>
      <c r="P80" s="20">
        <f>(O80-$C$12)/($C$12*O80*0.0075)</f>
        <v>-4.4558682449828094E-2</v>
      </c>
      <c r="Q80" s="21">
        <f>($H$2-$H$4)/-P80</f>
        <v>1855.9794736551753</v>
      </c>
      <c r="S80" s="7">
        <v>1.09392</v>
      </c>
      <c r="T80" s="20">
        <f>(S80-$C$12)/($C$12*S80*0.0075)</f>
        <v>-3.5644339045570572E-2</v>
      </c>
      <c r="U80" s="21">
        <f>($H$2-$H$4)/-T80</f>
        <v>2320.144017659291</v>
      </c>
    </row>
    <row r="81" spans="2:34" x14ac:dyDescent="0.35">
      <c r="C81" s="7">
        <v>1.1160600000000001</v>
      </c>
      <c r="D81" s="20">
        <f>(C81-$C$13)/($C$13*C81*0.0075)</f>
        <v>-9.5193537862843139E-2</v>
      </c>
      <c r="E81" s="21">
        <f>($H$2-$H$4)/-D81</f>
        <v>868.75644982494453</v>
      </c>
      <c r="G81" s="7">
        <v>1.11612</v>
      </c>
      <c r="H81" s="20">
        <f>(G81-$C$13)/($C$13*G81*0.0075)</f>
        <v>-8.8771223594605389E-2</v>
      </c>
      <c r="I81" s="21">
        <f>($H$2-$H$4)/-H81</f>
        <v>931.60820197397516</v>
      </c>
      <c r="K81" s="7">
        <v>1.11635</v>
      </c>
      <c r="L81" s="20">
        <f>(K81-$C$13)/($C$13*K81*0.0075)</f>
        <v>-6.4158747604261379E-2</v>
      </c>
      <c r="M81" s="21">
        <f>($H$2-$H$4)/-L81</f>
        <v>1288.9902482215405</v>
      </c>
      <c r="O81" s="7">
        <v>1.11652</v>
      </c>
      <c r="P81" s="20">
        <f>(O81-$C$13)/($C$13*O81*0.0075)</f>
        <v>-4.5973434856892106E-2</v>
      </c>
      <c r="Q81" s="21">
        <f>($H$2-$H$4)/-P81</f>
        <v>1798.8649370540143</v>
      </c>
      <c r="S81" s="7">
        <v>1.1166100000000001</v>
      </c>
      <c r="T81" s="20">
        <f>(S81-$C$13)/($C$13*S81*0.0075)</f>
        <v>-3.6348158088500018E-2</v>
      </c>
      <c r="U81" s="21">
        <f>($H$2-$H$4)/-T81</f>
        <v>2275.2184525731172</v>
      </c>
    </row>
    <row r="82" spans="2:34" x14ac:dyDescent="0.35">
      <c r="C82" s="7">
        <v>1.1274200000000001</v>
      </c>
      <c r="D82" s="20">
        <f>(C82-$C$14)/($C$14*C82*0.0075)</f>
        <v>-9.1190902829989831E-2</v>
      </c>
      <c r="E82" s="21">
        <f>($H$2-$H$4)/-D82</f>
        <v>906.88870746438761</v>
      </c>
      <c r="G82" s="7">
        <v>1.12747</v>
      </c>
      <c r="H82" s="20">
        <f>(G82-$C$14)/($C$14*G82*0.0075)</f>
        <v>-8.5946234712112532E-2</v>
      </c>
      <c r="I82" s="21">
        <f>($H$2-$H$4)/-H82</f>
        <v>962.22947144821239</v>
      </c>
      <c r="K82" s="7">
        <v>1.12768</v>
      </c>
      <c r="L82" s="20">
        <f>(K82-$C$14)/($C$14*K82*0.0075)</f>
        <v>-6.3923707342838143E-2</v>
      </c>
      <c r="M82" s="21">
        <f>($H$2-$H$4)/-L82</f>
        <v>1293.7297199685268</v>
      </c>
      <c r="O82" s="7">
        <v>1.12785</v>
      </c>
      <c r="P82" s="20">
        <f>(O82-$C$14)/($C$14*O82*0.0075)</f>
        <v>-4.6101953696033142E-2</v>
      </c>
      <c r="Q82" s="21">
        <f>($H$2-$H$4)/-P82</f>
        <v>1793.8502247707561</v>
      </c>
      <c r="S82" s="7">
        <v>1.1279300000000001</v>
      </c>
      <c r="T82" s="20">
        <f>(S82-$C$14)/($C$14*S82*0.0075)</f>
        <v>-3.7717104969000638E-2</v>
      </c>
      <c r="U82" s="21">
        <f>($H$2-$H$4)/-T82</f>
        <v>2192.6391240253051</v>
      </c>
    </row>
    <row r="83" spans="2:34" x14ac:dyDescent="0.35">
      <c r="C83" s="7"/>
      <c r="D83" s="8"/>
      <c r="E83" s="9"/>
      <c r="G83" s="7"/>
      <c r="H83" s="8"/>
      <c r="I83" s="9"/>
      <c r="K83" s="7"/>
      <c r="L83" s="8"/>
      <c r="M83" s="9"/>
      <c r="O83" s="7"/>
      <c r="P83" s="8"/>
      <c r="Q83" s="9"/>
      <c r="S83" s="7"/>
      <c r="T83" s="8"/>
      <c r="U83" s="9"/>
    </row>
    <row r="84" spans="2:34" x14ac:dyDescent="0.35">
      <c r="C84" s="7" t="s">
        <v>1</v>
      </c>
      <c r="D84" s="8"/>
      <c r="E84" s="9"/>
      <c r="G84" s="7" t="s">
        <v>1</v>
      </c>
      <c r="H84" s="8"/>
      <c r="I84" s="9"/>
      <c r="K84" s="7" t="s">
        <v>1</v>
      </c>
      <c r="L84" s="8"/>
      <c r="M84" s="9"/>
      <c r="O84" s="7" t="s">
        <v>1</v>
      </c>
      <c r="P84" s="8"/>
      <c r="Q84" s="9"/>
      <c r="S84" s="7" t="s">
        <v>1</v>
      </c>
      <c r="T84" s="8"/>
      <c r="U84" s="9"/>
    </row>
    <row r="85" spans="2:34" x14ac:dyDescent="0.35">
      <c r="C85" s="22">
        <v>8.9490000000000002E-6</v>
      </c>
      <c r="D85" s="23">
        <f>C85*250/SUM(C85:C89)</f>
        <v>36.634790155398001</v>
      </c>
      <c r="E85" s="24">
        <f>(D85-$F$10)/D85</f>
        <v>3.6109163235861449E-3</v>
      </c>
      <c r="G85" s="22">
        <v>8.9500000000000007E-6</v>
      </c>
      <c r="H85" s="23">
        <f>G85*250/SUM(G85:G89)</f>
        <v>36.638283936466358</v>
      </c>
      <c r="I85" s="24">
        <f>(H85-$F$10)/H85</f>
        <v>3.7059307441114934E-3</v>
      </c>
      <c r="K85" s="22">
        <v>8.9449999999999999E-6</v>
      </c>
      <c r="L85" s="23">
        <f>K85*250/SUM(K85:K89)</f>
        <v>36.608823770156334</v>
      </c>
      <c r="M85" s="24">
        <f>(L85-$F$10)/L85</f>
        <v>2.9041844449611805E-3</v>
      </c>
      <c r="O85" s="22">
        <v>8.9360000000000005E-6</v>
      </c>
      <c r="P85" s="23">
        <f>O85*250/SUM(O85:O89)</f>
        <v>36.571391153455785</v>
      </c>
      <c r="Q85" s="24">
        <f>(P85-$F$10)/P85</f>
        <v>1.8836078603631297E-3</v>
      </c>
      <c r="S85" s="22">
        <v>8.9299999999999992E-6</v>
      </c>
      <c r="T85" s="23">
        <f>S85*250/SUM(S85:S89)</f>
        <v>36.550425671250821</v>
      </c>
      <c r="U85" s="24">
        <f>(T85-$F$10)/T85</f>
        <v>1.3110839820886745E-3</v>
      </c>
    </row>
    <row r="86" spans="2:34" x14ac:dyDescent="0.35">
      <c r="C86" s="22">
        <v>1.1229999999999999E-5</v>
      </c>
      <c r="D86" s="23">
        <f>C86*250/SUM(C85:C89)</f>
        <v>45.972588383631631</v>
      </c>
      <c r="E86" s="24">
        <f>(D86-$F$11)/D86</f>
        <v>5.4893969864148635E-3</v>
      </c>
      <c r="G86" s="22">
        <v>1.1240000000000001E-5</v>
      </c>
      <c r="H86" s="23">
        <f>G86*250/SUM(G85:G89)</f>
        <v>46.012772228590144</v>
      </c>
      <c r="I86" s="24">
        <f>(H86-$F$11)/H86</f>
        <v>6.3579223532968816E-3</v>
      </c>
      <c r="K86" s="22">
        <v>1.1219999999999999E-5</v>
      </c>
      <c r="L86" s="23">
        <f>K86*250/SUM(K85:K89)</f>
        <v>45.919620201358754</v>
      </c>
      <c r="M86" s="24">
        <f>(L86-$F$11)/L86</f>
        <v>4.3422311635761494E-3</v>
      </c>
      <c r="O86" s="22">
        <v>1.1209999999999999E-5</v>
      </c>
      <c r="P86" s="23">
        <f>O86*250/SUM(O85:O89)</f>
        <v>45.877942572766258</v>
      </c>
      <c r="Q86" s="24">
        <f>(P86-$F$11)/P86</f>
        <v>3.4377299508423853E-3</v>
      </c>
      <c r="S86" s="22">
        <v>1.1199999999999999E-5</v>
      </c>
      <c r="T86" s="23">
        <f>S86*250/SUM(S85:S89)</f>
        <v>45.841519318926004</v>
      </c>
      <c r="U86" s="24">
        <f>(T86-$F$11)/T86</f>
        <v>2.6459141238605122E-3</v>
      </c>
    </row>
    <row r="87" spans="2:34" x14ac:dyDescent="0.35">
      <c r="C87" s="22">
        <v>1.664E-5</v>
      </c>
      <c r="D87" s="23">
        <f>C87*250/SUM(C85:C89)</f>
        <v>68.119667916618909</v>
      </c>
      <c r="E87" s="24">
        <f>(D87-$F$12)/D87</f>
        <v>-5.2605043015614998E-3</v>
      </c>
      <c r="G87" s="22">
        <v>1.6739999999999999E-5</v>
      </c>
      <c r="H87" s="23">
        <f>G87*250/SUM(G85:G89)</f>
        <v>68.527918781725887</v>
      </c>
      <c r="I87" s="24">
        <f>(H87-$F$12)/H87</f>
        <v>7.2827337963709768E-4</v>
      </c>
      <c r="K87" s="22">
        <v>1.6750000000000001E-5</v>
      </c>
      <c r="L87" s="23">
        <f>K87*250/SUM(K85:K89)</f>
        <v>68.55201768028158</v>
      </c>
      <c r="M87" s="24">
        <f>(L87-$F$12)/L87</f>
        <v>1.0795591445828987E-3</v>
      </c>
      <c r="O87" s="22">
        <v>1.6750000000000001E-5</v>
      </c>
      <c r="P87" s="23">
        <f>O87*250/SUM(O85:O89)</f>
        <v>68.550895458861277</v>
      </c>
      <c r="Q87" s="24">
        <f>(P87-$F$12)/P87</f>
        <v>1.06320618655948E-3</v>
      </c>
      <c r="S87" s="22">
        <v>1.6739999999999999E-5</v>
      </c>
      <c r="T87" s="23">
        <f>S87*250/SUM(S85:S89)</f>
        <v>68.516699410609036</v>
      </c>
      <c r="U87" s="24">
        <f>(T87-$F$12)/T87</f>
        <v>5.6464611148245329E-4</v>
      </c>
      <c r="Y87" s="3"/>
      <c r="Z87" s="4"/>
      <c r="AC87" s="3"/>
      <c r="AD87" s="4"/>
      <c r="AG87" s="3"/>
      <c r="AH87" s="4"/>
    </row>
    <row r="88" spans="2:34" x14ac:dyDescent="0.35">
      <c r="C88" s="22">
        <v>1.169E-5</v>
      </c>
      <c r="D88" s="23">
        <f>C88*250/SUM(C85:C89)</f>
        <v>47.855704203442016</v>
      </c>
      <c r="E88" s="24">
        <f>(D88-$F$13)/D88</f>
        <v>-1.5632593205432302E-3</v>
      </c>
      <c r="G88" s="22">
        <v>1.1569999999999999E-5</v>
      </c>
      <c r="H88" s="23">
        <f>G88*250/SUM(G85:G89)</f>
        <v>47.363681021778284</v>
      </c>
      <c r="I88" s="24">
        <f>(H88-$F$13)/H88</f>
        <v>-1.1967694340317159E-2</v>
      </c>
      <c r="K88" s="22">
        <v>1.1600000000000001E-5</v>
      </c>
      <c r="L88" s="23">
        <f>K88*250/SUM(K85:K89)</f>
        <v>47.474830154702467</v>
      </c>
      <c r="M88" s="24">
        <f>(L88-$F$13)/L88</f>
        <v>-9.5984529674321296E-3</v>
      </c>
      <c r="O88" s="22">
        <v>1.1620000000000001E-5</v>
      </c>
      <c r="P88" s="23">
        <f>O88*250/SUM(O85:O89)</f>
        <v>47.555904789968238</v>
      </c>
      <c r="Q88" s="24">
        <f>(P88-$F$13)/P88</f>
        <v>-7.8772613151919559E-3</v>
      </c>
      <c r="S88" s="22">
        <v>1.164E-5</v>
      </c>
      <c r="T88" s="23">
        <f>S88*250/SUM(S85:S89)</f>
        <v>47.642436149312388</v>
      </c>
      <c r="U88" s="24">
        <f>(T88-$F$13)/T88</f>
        <v>-6.0466876392293069E-3</v>
      </c>
      <c r="Y88" s="3"/>
      <c r="Z88" s="4"/>
      <c r="AC88" s="3"/>
      <c r="AD88" s="4"/>
      <c r="AG88" s="3"/>
      <c r="AH88" s="4"/>
    </row>
    <row r="89" spans="2:34" ht="15" thickBot="1" x14ac:dyDescent="0.4">
      <c r="C89" s="25">
        <v>1.256E-5</v>
      </c>
      <c r="D89" s="26">
        <f>C89*250/SUM(C85:C89)</f>
        <v>51.417249340909471</v>
      </c>
      <c r="E89" s="27">
        <f>(D89-$F$14)/D89</f>
        <v>9.4341359059946846E-4</v>
      </c>
      <c r="G89" s="25">
        <v>1.257E-5</v>
      </c>
      <c r="H89" s="26">
        <f>G89*250/SUM(G85:G89)</f>
        <v>51.457344031439334</v>
      </c>
      <c r="I89" s="27">
        <f>(H89-$F$14)/H89</f>
        <v>1.7218615538179321E-3</v>
      </c>
      <c r="K89" s="25">
        <v>1.257E-5</v>
      </c>
      <c r="L89" s="26">
        <f>K89*250/SUM(K85:K89)</f>
        <v>51.444708193500858</v>
      </c>
      <c r="M89" s="27">
        <f>(L89-$F$14)/L89</f>
        <v>1.4766646964952488E-3</v>
      </c>
      <c r="O89" s="25">
        <v>1.257E-5</v>
      </c>
      <c r="P89" s="26">
        <f>O89*250/SUM(O85:O89)</f>
        <v>51.443866024948427</v>
      </c>
      <c r="Q89" s="27">
        <f>(P89-$F$14)/P89</f>
        <v>1.4603182393403095E-3</v>
      </c>
      <c r="S89" s="25">
        <v>1.257E-5</v>
      </c>
      <c r="T89" s="26">
        <f>S89*250/SUM(S85:S89)</f>
        <v>51.448919449901773</v>
      </c>
      <c r="U89" s="27">
        <f>(T89-$F$14)/T89</f>
        <v>1.5583969822695689E-3</v>
      </c>
      <c r="Y89" s="3"/>
      <c r="Z89" s="4"/>
      <c r="AC89" s="3"/>
      <c r="AD89" s="4"/>
      <c r="AG89" s="3"/>
      <c r="AH89" s="4"/>
    </row>
    <row r="90" spans="2:34" ht="15" thickBot="1" x14ac:dyDescent="0.4">
      <c r="Y90" s="3"/>
      <c r="Z90" s="4"/>
      <c r="AC90" s="3"/>
      <c r="AD90" s="4"/>
      <c r="AG90" s="3"/>
      <c r="AH90" s="4"/>
    </row>
    <row r="91" spans="2:34" ht="15" thickBot="1" x14ac:dyDescent="0.4">
      <c r="B91">
        <f>B76+5</f>
        <v>26</v>
      </c>
      <c r="C91" s="100" t="str">
        <f>"FE " &amp; B91</f>
        <v>FE 26</v>
      </c>
      <c r="D91" s="101"/>
      <c r="E91" s="102"/>
      <c r="G91" s="100" t="str">
        <f>"FE " &amp; B91+1</f>
        <v>FE 27</v>
      </c>
      <c r="H91" s="101"/>
      <c r="I91" s="102"/>
      <c r="K91" s="100" t="str">
        <f>"FE " &amp;B91+2</f>
        <v>FE 28</v>
      </c>
      <c r="L91" s="101"/>
      <c r="M91" s="102"/>
      <c r="O91" s="100" t="str">
        <f>"FE " &amp; B91+3</f>
        <v>FE 29</v>
      </c>
      <c r="P91" s="101"/>
      <c r="Q91" s="102"/>
      <c r="S91" s="100" t="str">
        <f>"FE " &amp; B91+4</f>
        <v>FE 30</v>
      </c>
      <c r="T91" s="101"/>
      <c r="U91" s="102"/>
      <c r="Y91" s="3"/>
      <c r="Z91" s="4"/>
      <c r="AC91" s="3"/>
      <c r="AD91" s="4"/>
      <c r="AG91" s="3"/>
      <c r="AH91" s="4"/>
    </row>
    <row r="92" spans="2:34" x14ac:dyDescent="0.35">
      <c r="C92" s="17" t="s">
        <v>0</v>
      </c>
      <c r="D92" s="18" t="s">
        <v>2</v>
      </c>
      <c r="E92" s="19" t="s">
        <v>6</v>
      </c>
      <c r="G92" s="17" t="s">
        <v>0</v>
      </c>
      <c r="H92" s="18" t="s">
        <v>2</v>
      </c>
      <c r="I92" s="19" t="s">
        <v>6</v>
      </c>
      <c r="K92" s="17" t="s">
        <v>0</v>
      </c>
      <c r="L92" s="18" t="s">
        <v>2</v>
      </c>
      <c r="M92" s="19" t="s">
        <v>6</v>
      </c>
      <c r="O92" s="17" t="s">
        <v>0</v>
      </c>
      <c r="P92" s="18" t="s">
        <v>2</v>
      </c>
      <c r="Q92" s="19" t="s">
        <v>6</v>
      </c>
      <c r="S92" s="17" t="s">
        <v>0</v>
      </c>
      <c r="T92" s="18" t="s">
        <v>2</v>
      </c>
      <c r="U92" s="19" t="s">
        <v>6</v>
      </c>
    </row>
    <row r="93" spans="2:34" x14ac:dyDescent="0.35">
      <c r="C93" s="7">
        <v>1.0437799999999999</v>
      </c>
      <c r="D93" s="20">
        <f>(C93-$C$10)/($C$10*C93*0.0075)</f>
        <v>-2.4471893979777688E-2</v>
      </c>
      <c r="E93" s="21">
        <f>($H$2-$H$4)/-D93</f>
        <v>3379.3869844458736</v>
      </c>
      <c r="G93" s="7">
        <v>1.0437000000000001</v>
      </c>
      <c r="H93" s="20">
        <f>(G93-$C$10)/($C$10*G93*0.0075)</f>
        <v>-3.4263277663581754E-2</v>
      </c>
      <c r="I93" s="21">
        <f>($H$2-$H$4)/-H93</f>
        <v>2413.6628378639157</v>
      </c>
      <c r="K93" s="7">
        <v>1.0435000000000001</v>
      </c>
      <c r="L93" s="20">
        <f>(K93-$C$10)/($C$10*K93*0.0075)</f>
        <v>-5.8748305122848711E-2</v>
      </c>
      <c r="M93" s="21">
        <f>($H$2-$H$4)/-L93</f>
        <v>1407.7001851724215</v>
      </c>
      <c r="O93" s="7">
        <v>1.0431699999999999</v>
      </c>
      <c r="P93" s="20">
        <f>(O93-$C$10)/($C$10*O93*0.0075)</f>
        <v>-9.9169126477725161E-2</v>
      </c>
      <c r="Q93" s="21">
        <f>($H$2-$H$4)/-P93</f>
        <v>833.92889437798647</v>
      </c>
      <c r="S93" s="7">
        <v>1.04298</v>
      </c>
      <c r="T93" s="20">
        <f>(S93-$C$10)/($C$10*S93*0.0075)</f>
        <v>-0.12245332364097275</v>
      </c>
      <c r="U93" s="21">
        <f>($H$2-$H$4)/-T93</f>
        <v>675.35937401317472</v>
      </c>
    </row>
    <row r="94" spans="2:34" x14ac:dyDescent="0.35">
      <c r="C94" s="7">
        <v>1.0656099999999999</v>
      </c>
      <c r="D94" s="20">
        <f>(C94-$C$11)/($C$11*C94*0.0075)</f>
        <v>-2.9348120511585914E-2</v>
      </c>
      <c r="E94" s="21">
        <f>($H$2-$H$4)/-D94</f>
        <v>2817.8976560816604</v>
      </c>
      <c r="G94" s="7">
        <v>1.06555</v>
      </c>
      <c r="H94" s="20">
        <f>(G94-$C$11)/($C$11*G94*0.0075)</f>
        <v>-3.6393718610995662E-2</v>
      </c>
      <c r="I94" s="21">
        <f>($H$2-$H$4)/-H94</f>
        <v>2272.3701549699249</v>
      </c>
      <c r="K94" s="7">
        <v>1.0653600000000001</v>
      </c>
      <c r="L94" s="20">
        <f>(K94-$C$11)/($C$11*K94*0.0075)</f>
        <v>-5.8710014827545953E-2</v>
      </c>
      <c r="M94" s="21">
        <f>($H$2-$H$4)/-L94</f>
        <v>1408.6182782089559</v>
      </c>
      <c r="O94" s="7">
        <v>1.0650900000000001</v>
      </c>
      <c r="P94" s="20">
        <f>(O94-$C$11)/($C$11*O94*0.0075)</f>
        <v>-9.0436342610372131E-2</v>
      </c>
      <c r="Q94" s="21">
        <f>($H$2-$H$4)/-P94</f>
        <v>914.45537947390631</v>
      </c>
      <c r="S94" s="7">
        <v>1.0649500000000001</v>
      </c>
      <c r="T94" s="20">
        <f>(S94-$C$11)/($C$11*S94*0.0075)</f>
        <v>-0.10689336451660233</v>
      </c>
      <c r="U94" s="21">
        <f>($H$2-$H$4)/-T94</f>
        <v>773.66822883711689</v>
      </c>
      <c r="X94" s="1"/>
      <c r="AB94" s="1"/>
      <c r="AF94" s="1"/>
    </row>
    <row r="95" spans="2:34" x14ac:dyDescent="0.35">
      <c r="C95" s="7">
        <v>1.0939399999999999</v>
      </c>
      <c r="D95" s="20">
        <f>(C95-$C$12)/($C$12*C95*0.0075)</f>
        <v>-3.3415956915549973E-2</v>
      </c>
      <c r="E95" s="21">
        <f>($H$2-$H$4)/-D95</f>
        <v>2474.8655323264425</v>
      </c>
      <c r="G95" s="7">
        <v>1.09389</v>
      </c>
      <c r="H95" s="20">
        <f>(G95-$C$12)/($C$12*G95*0.0075)</f>
        <v>-3.8987065024403571E-2</v>
      </c>
      <c r="I95" s="21">
        <f>($H$2-$H$4)/-H95</f>
        <v>2121.2163559435621</v>
      </c>
      <c r="K95" s="7">
        <v>1.0937300000000001</v>
      </c>
      <c r="L95" s="20">
        <f>(K95-$C$12)/($C$12*K95*0.0075)</f>
        <v>-5.6818033924182901E-2</v>
      </c>
      <c r="M95" s="21">
        <f>($H$2-$H$4)/-L95</f>
        <v>1455.5237886329126</v>
      </c>
      <c r="O95" s="7">
        <v>1.09351</v>
      </c>
      <c r="P95" s="20">
        <f>(O95-$C$12)/($C$12*O95*0.0075)</f>
        <v>-8.134413613949934E-2</v>
      </c>
      <c r="Q95" s="21">
        <f>($H$2-$H$4)/-P95</f>
        <v>1016.6682434020258</v>
      </c>
      <c r="S95" s="7">
        <v>1.0934200000000001</v>
      </c>
      <c r="T95" s="20">
        <f>(S95-$C$12)/($C$12*S95*0.0075)</f>
        <v>-9.1380386203240002E-2</v>
      </c>
      <c r="U95" s="21">
        <f>($H$2-$H$4)/-T95</f>
        <v>905.00821276970942</v>
      </c>
      <c r="X95" s="1"/>
      <c r="AB95" s="1"/>
      <c r="AF95" s="1"/>
    </row>
    <row r="96" spans="2:34" x14ac:dyDescent="0.35">
      <c r="C96" s="7">
        <v>1.1166199999999999</v>
      </c>
      <c r="D96" s="20">
        <f>(C96-$C$13)/($C$13*C96*0.0075)</f>
        <v>-3.5278778669931336E-2</v>
      </c>
      <c r="E96" s="21">
        <f>($H$2-$H$4)/-D96</f>
        <v>2344.1854598692944</v>
      </c>
      <c r="G96" s="7">
        <v>1.1165799999999999</v>
      </c>
      <c r="H96" s="20">
        <f>(G96-$C$13)/($C$13*G96*0.0075)</f>
        <v>-3.955641127158234E-2</v>
      </c>
      <c r="I96" s="21">
        <f>($H$2-$H$4)/-H96</f>
        <v>2090.6851087225</v>
      </c>
      <c r="K96" s="7">
        <v>1.1164400000000001</v>
      </c>
      <c r="L96" s="20">
        <f>(K96-$C$13)/($C$13*K96*0.0075)</f>
        <v>-5.4530539218229382E-2</v>
      </c>
      <c r="M96" s="21">
        <f>($H$2-$H$4)/-L96</f>
        <v>1516.5813723029114</v>
      </c>
      <c r="O96" s="7">
        <v>1.11625</v>
      </c>
      <c r="P96" s="20">
        <f>(O96-$C$13)/($C$13*O96*0.0075)</f>
        <v>-7.4858577859812439E-2</v>
      </c>
      <c r="Q96" s="21">
        <f>($H$2-$H$4)/-P96</f>
        <v>1104.7498144417361</v>
      </c>
      <c r="S96" s="7">
        <v>1.11619</v>
      </c>
      <c r="T96" s="20">
        <f>(S96-$C$13)/($C$13*S96*0.0075)</f>
        <v>-8.1279396271969284E-2</v>
      </c>
      <c r="U96" s="21">
        <f>($H$2-$H$4)/-T96</f>
        <v>1017.4780300197762</v>
      </c>
      <c r="X96" s="1"/>
      <c r="AB96" s="1"/>
      <c r="AF96" s="1"/>
    </row>
    <row r="97" spans="2:33" x14ac:dyDescent="0.35">
      <c r="C97" s="7">
        <v>1.12795</v>
      </c>
      <c r="D97" s="20">
        <f>(C97-$C$14)/($C$14*C97*0.0075)</f>
        <v>-3.5621078629905142E-2</v>
      </c>
      <c r="E97" s="21">
        <f>($H$2-$H$4)/-D97</f>
        <v>2321.659062018703</v>
      </c>
      <c r="G97" s="7">
        <v>1.12791</v>
      </c>
      <c r="H97" s="20">
        <f>(G97-$C$14)/($C$14*G97*0.0075)</f>
        <v>-3.9813205641225397E-2</v>
      </c>
      <c r="I97" s="21">
        <f>($H$2-$H$4)/-H97</f>
        <v>2077.2002321352052</v>
      </c>
      <c r="K97" s="7">
        <v>1.12778</v>
      </c>
      <c r="L97" s="20">
        <f>(K97-$C$14)/($C$14*K97*0.0075)</f>
        <v>-5.3439672153170158E-2</v>
      </c>
      <c r="M97" s="21">
        <f>($H$2-$H$4)/-L97</f>
        <v>1547.5394340549692</v>
      </c>
      <c r="O97" s="7">
        <v>1.1275999999999999</v>
      </c>
      <c r="P97" s="20">
        <f>(O97-$C$14)/($C$14*O97*0.0075)</f>
        <v>-7.2312274356826731E-2</v>
      </c>
      <c r="Q97" s="21">
        <f>($H$2-$H$4)/-P97</f>
        <v>1143.6509325085644</v>
      </c>
      <c r="S97" s="7">
        <v>1.1275599999999999</v>
      </c>
      <c r="T97" s="20">
        <f>(S97-$C$14)/($C$14*S97*0.0075)</f>
        <v>-7.6507004238311818E-2</v>
      </c>
      <c r="U97" s="21">
        <f>($H$2-$H$4)/-T97</f>
        <v>1080.9467815835221</v>
      </c>
      <c r="X97" s="1"/>
      <c r="AB97" s="1"/>
      <c r="AF97" s="1"/>
    </row>
    <row r="98" spans="2:33" x14ac:dyDescent="0.35">
      <c r="C98" s="7"/>
      <c r="D98" s="8"/>
      <c r="E98" s="9"/>
      <c r="G98" s="7"/>
      <c r="H98" s="8"/>
      <c r="I98" s="9"/>
      <c r="K98" s="7"/>
      <c r="L98" s="8"/>
      <c r="M98" s="9"/>
      <c r="O98" s="7"/>
      <c r="P98" s="8"/>
      <c r="Q98" s="9"/>
      <c r="S98" s="7"/>
      <c r="T98" s="8"/>
      <c r="U98" s="9"/>
      <c r="X98" s="1"/>
      <c r="AB98" s="1"/>
      <c r="AF98" s="1"/>
    </row>
    <row r="99" spans="2:33" x14ac:dyDescent="0.35">
      <c r="C99" s="7" t="s">
        <v>1</v>
      </c>
      <c r="D99" s="8"/>
      <c r="E99" s="9"/>
      <c r="G99" s="7" t="s">
        <v>1</v>
      </c>
      <c r="H99" s="8"/>
      <c r="I99" s="9"/>
      <c r="K99" s="7" t="s">
        <v>1</v>
      </c>
      <c r="L99" s="8"/>
      <c r="M99" s="9"/>
      <c r="O99" s="7" t="s">
        <v>1</v>
      </c>
      <c r="P99" s="8"/>
      <c r="Q99" s="9"/>
      <c r="S99" s="7" t="s">
        <v>1</v>
      </c>
      <c r="T99" s="8"/>
      <c r="U99" s="9"/>
    </row>
    <row r="100" spans="2:33" x14ac:dyDescent="0.35">
      <c r="C100" s="22">
        <v>8.9290000000000004E-6</v>
      </c>
      <c r="D100" s="23">
        <f>C100*250/SUM(C100:C104)</f>
        <v>36.546931023756123</v>
      </c>
      <c r="E100" s="24">
        <f>(D100-$F$10)/D100</f>
        <v>1.2155885295135787E-3</v>
      </c>
      <c r="G100" s="22">
        <v>8.9279999999999999E-6</v>
      </c>
      <c r="H100" s="23">
        <f>G100*250/SUM(G100:G104)</f>
        <v>36.549420318333659</v>
      </c>
      <c r="I100" s="24">
        <f>(H100-$F$10)/H100</f>
        <v>1.2836133736272937E-3</v>
      </c>
      <c r="K100" s="22">
        <v>8.9250000000000001E-6</v>
      </c>
      <c r="L100" s="23">
        <f>K100*250/SUM(K100:K104)</f>
        <v>36.532951289398284</v>
      </c>
      <c r="M100" s="24">
        <f>(L100-$F$10)/L100</f>
        <v>8.3339272380104413E-4</v>
      </c>
      <c r="O100" s="22">
        <v>8.9250000000000001E-6</v>
      </c>
      <c r="P100" s="23">
        <f>O100*250/SUM(O100:O104)</f>
        <v>36.538933922869077</v>
      </c>
      <c r="Q100" s="24">
        <f>(P100-$F$10)/P100</f>
        <v>9.9698938483686332E-4</v>
      </c>
      <c r="S100" s="22">
        <v>8.9139999999999997E-6</v>
      </c>
      <c r="T100" s="23">
        <f>S100*250/SUM(S100:S104)</f>
        <v>36.482548621570295</v>
      </c>
      <c r="U100" s="24">
        <f>(T100-$F$10)/T100</f>
        <v>-5.470114561192367E-4</v>
      </c>
    </row>
    <row r="101" spans="2:33" x14ac:dyDescent="0.35">
      <c r="C101" s="22">
        <v>1.1199999999999999E-5</v>
      </c>
      <c r="D101" s="23">
        <f>C101*250/SUM(C100:C104)</f>
        <v>45.842269847247003</v>
      </c>
      <c r="E101" s="24">
        <f>(D101-$F$11)/D101</f>
        <v>2.6622427762158334E-3</v>
      </c>
      <c r="G101" s="22">
        <v>1.1199999999999999E-5</v>
      </c>
      <c r="H101" s="23">
        <f>G101*250/SUM(G100:G104)</f>
        <v>45.850527281063727</v>
      </c>
      <c r="I101" s="24">
        <f>(H101-$F$11)/H101</f>
        <v>2.841857952126711E-3</v>
      </c>
      <c r="K101" s="22">
        <v>1.1219999999999999E-5</v>
      </c>
      <c r="L101" s="23">
        <f>K101*250/SUM(K100:K104)</f>
        <v>45.92713876381498</v>
      </c>
      <c r="M101" s="24">
        <f>(L101-$F$11)/L101</f>
        <v>4.5052266238098252E-3</v>
      </c>
      <c r="O101" s="22">
        <v>1.1229999999999999E-5</v>
      </c>
      <c r="P101" s="23">
        <f>O101*250/SUM(O100:O104)</f>
        <v>45.975599770736096</v>
      </c>
      <c r="Q101" s="24">
        <f>(P101-$F$11)/P101</f>
        <v>5.5545371133539989E-3</v>
      </c>
      <c r="S101" s="22">
        <v>1.1229999999999999E-5</v>
      </c>
      <c r="T101" s="23">
        <f>S101*250/SUM(S100:S104)</f>
        <v>45.961299194551756</v>
      </c>
      <c r="U101" s="24">
        <f>(T101-$F$11)/T101</f>
        <v>5.2451215103923822E-3</v>
      </c>
      <c r="X101" s="2"/>
      <c r="Y101" s="5"/>
      <c r="AB101" s="2"/>
      <c r="AC101" s="5"/>
      <c r="AF101" s="2"/>
      <c r="AG101" s="5"/>
    </row>
    <row r="102" spans="2:33" x14ac:dyDescent="0.35">
      <c r="C102" s="22">
        <v>1.6739999999999999E-5</v>
      </c>
      <c r="D102" s="23">
        <f>C102*250/SUM(C100:C104)</f>
        <v>68.517821182403111</v>
      </c>
      <c r="E102" s="24">
        <f>(D102-$F$12)/D102</f>
        <v>5.8100883829784839E-4</v>
      </c>
      <c r="G102" s="22">
        <v>1.6739999999999999E-5</v>
      </c>
      <c r="H102" s="23">
        <f>G102*250/SUM(G100:G104)</f>
        <v>68.530163096875597</v>
      </c>
      <c r="I102" s="24">
        <f>(H102-$F$12)/H102</f>
        <v>7.6099883326779562E-4</v>
      </c>
      <c r="K102" s="22">
        <v>1.6739999999999999E-5</v>
      </c>
      <c r="L102" s="23">
        <f>K102*250/SUM(K100:K104)</f>
        <v>68.522308636921821</v>
      </c>
      <c r="M102" s="24">
        <f>(L102-$F$12)/L102</f>
        <v>6.4645974555984503E-4</v>
      </c>
      <c r="O102" s="22">
        <v>1.6739999999999999E-5</v>
      </c>
      <c r="P102" s="23">
        <f>O102*250/SUM(O100:O104)</f>
        <v>68.533529845246861</v>
      </c>
      <c r="Q102" s="24">
        <f>(P102-$F$12)/P102</f>
        <v>8.10087013714323E-4</v>
      </c>
      <c r="S102" s="22">
        <v>1.6650000000000002E-5</v>
      </c>
      <c r="T102" s="23">
        <f>S102*250/SUM(S100:S104)</f>
        <v>68.143867461200969</v>
      </c>
      <c r="U102" s="24">
        <f>(T102-$F$12)/T102</f>
        <v>-4.9035118487295356E-3</v>
      </c>
      <c r="X102" s="2"/>
      <c r="Y102" s="5"/>
      <c r="AB102" s="2"/>
      <c r="AC102" s="5"/>
      <c r="AF102" s="2"/>
      <c r="AG102" s="5"/>
    </row>
    <row r="103" spans="2:33" x14ac:dyDescent="0.35">
      <c r="C103" s="22">
        <v>1.164E-5</v>
      </c>
      <c r="D103" s="23">
        <f>C103*250/SUM(C100:C104)</f>
        <v>47.64321616267457</v>
      </c>
      <c r="E103" s="24">
        <f>(D103-$F$13)/D103</f>
        <v>-6.0302166718483995E-3</v>
      </c>
      <c r="G103" s="22">
        <v>1.163E-5</v>
      </c>
      <c r="H103" s="23">
        <f>G103*250/SUM(G100:G104)</f>
        <v>47.610860024890279</v>
      </c>
      <c r="I103" s="24">
        <f>(H103-$F$13)/H103</f>
        <v>-6.7139105242336921E-3</v>
      </c>
      <c r="K103" s="22">
        <v>1.1610000000000001E-5</v>
      </c>
      <c r="L103" s="23">
        <f>K103*250/SUM(K100:K104)</f>
        <v>47.523536635284493</v>
      </c>
      <c r="M103" s="24">
        <f>(L103-$F$13)/L103</f>
        <v>-8.5637238431566318E-3</v>
      </c>
      <c r="O103" s="22">
        <v>1.1579999999999999E-5</v>
      </c>
      <c r="P103" s="23">
        <f>O103*250/SUM(O100:O104)</f>
        <v>47.408499140260382</v>
      </c>
      <c r="Q103" s="24">
        <f>(P103-$F$13)/P103</f>
        <v>-1.1011020139541122E-2</v>
      </c>
      <c r="S103" s="22">
        <v>1.169E-5</v>
      </c>
      <c r="T103" s="23">
        <f>S103*250/SUM(S100:S104)</f>
        <v>47.843952589876238</v>
      </c>
      <c r="U103" s="24">
        <f>(T103-$F$13)/T103</f>
        <v>-1.8092670968260511E-3</v>
      </c>
      <c r="X103" s="2"/>
      <c r="Y103" s="5"/>
      <c r="AB103" s="2"/>
      <c r="AC103" s="5"/>
      <c r="AF103" s="2"/>
      <c r="AG103" s="5"/>
    </row>
    <row r="104" spans="2:33" ht="15" thickBot="1" x14ac:dyDescent="0.4">
      <c r="C104" s="25">
        <v>1.257E-5</v>
      </c>
      <c r="D104" s="26">
        <f>C104*250/SUM(C100:C104)</f>
        <v>51.449761783919186</v>
      </c>
      <c r="E104" s="27">
        <f>(D104-$F$14)/D104</f>
        <v>1.5747434394243105E-3</v>
      </c>
      <c r="G104" s="25">
        <v>1.257E-5</v>
      </c>
      <c r="H104" s="26">
        <f>G104*250/SUM(G100:G104)</f>
        <v>51.459029278836702</v>
      </c>
      <c r="I104" s="27">
        <f>(H104-$F$14)/H104</f>
        <v>1.7545544681274957E-3</v>
      </c>
      <c r="K104" s="25">
        <v>1.258E-5</v>
      </c>
      <c r="L104" s="26">
        <f>K104*250/SUM(K100:K104)</f>
        <v>51.494064674580436</v>
      </c>
      <c r="M104" s="27">
        <f>(L104-$F$14)/L104</f>
        <v>2.4337380683076009E-3</v>
      </c>
      <c r="O104" s="25">
        <v>1.259E-5</v>
      </c>
      <c r="P104" s="26">
        <f>O104*250/SUM(O100:O104)</f>
        <v>51.543437320887584</v>
      </c>
      <c r="Q104" s="27">
        <f>(P104-$F$14)/P104</f>
        <v>3.3892910693942829E-3</v>
      </c>
      <c r="S104" s="25">
        <v>1.26E-5</v>
      </c>
      <c r="T104" s="26">
        <f>S104*250/SUM(S100:S104)</f>
        <v>51.568332132800734</v>
      </c>
      <c r="U104" s="27">
        <f>(T104-$F$14)/T104</f>
        <v>3.8704087461414291E-3</v>
      </c>
      <c r="X104" s="2"/>
      <c r="Y104" s="5"/>
      <c r="AB104" s="2"/>
      <c r="AC104" s="5"/>
      <c r="AF104" s="2"/>
      <c r="AG104" s="5"/>
    </row>
    <row r="105" spans="2:33" ht="15" thickBot="1" x14ac:dyDescent="0.4">
      <c r="X105" s="2"/>
      <c r="Y105" s="5"/>
      <c r="AB105" s="2"/>
      <c r="AC105" s="5"/>
      <c r="AF105" s="2"/>
      <c r="AG105" s="5"/>
    </row>
    <row r="106" spans="2:33" ht="15" thickBot="1" x14ac:dyDescent="0.4">
      <c r="B106">
        <f>B91+5</f>
        <v>31</v>
      </c>
      <c r="C106" s="100" t="str">
        <f>"FE " &amp; B106</f>
        <v>FE 31</v>
      </c>
      <c r="D106" s="101"/>
      <c r="E106" s="102"/>
      <c r="G106" s="100" t="str">
        <f>"FE " &amp; B106+1</f>
        <v>FE 32</v>
      </c>
      <c r="H106" s="101"/>
      <c r="I106" s="102"/>
      <c r="K106" s="100" t="str">
        <f>"FE " &amp;B106+2</f>
        <v>FE 33</v>
      </c>
      <c r="L106" s="101"/>
      <c r="M106" s="102"/>
      <c r="O106" s="100" t="str">
        <f>"FE " &amp; B106+3</f>
        <v>FE 34</v>
      </c>
      <c r="P106" s="101"/>
      <c r="Q106" s="102"/>
      <c r="S106" s="100" t="str">
        <f>"FE " &amp; B106+4</f>
        <v>FE 35</v>
      </c>
      <c r="T106" s="101"/>
      <c r="U106" s="102"/>
    </row>
    <row r="107" spans="2:33" x14ac:dyDescent="0.35">
      <c r="C107" s="17" t="s">
        <v>0</v>
      </c>
      <c r="D107" s="18" t="s">
        <v>2</v>
      </c>
      <c r="E107" s="19" t="s">
        <v>6</v>
      </c>
      <c r="G107" s="17" t="s">
        <v>0</v>
      </c>
      <c r="H107" s="18" t="s">
        <v>2</v>
      </c>
      <c r="I107" s="19" t="s">
        <v>6</v>
      </c>
      <c r="K107" s="17" t="s">
        <v>0</v>
      </c>
      <c r="L107" s="18" t="s">
        <v>2</v>
      </c>
      <c r="M107" s="19" t="s">
        <v>6</v>
      </c>
      <c r="O107" s="17" t="s">
        <v>0</v>
      </c>
      <c r="P107" s="18" t="s">
        <v>2</v>
      </c>
      <c r="Q107" s="19" t="s">
        <v>6</v>
      </c>
      <c r="S107" s="17" t="s">
        <v>0</v>
      </c>
      <c r="T107" s="18" t="s">
        <v>2</v>
      </c>
      <c r="U107" s="19" t="s">
        <v>6</v>
      </c>
    </row>
    <row r="108" spans="2:33" x14ac:dyDescent="0.35">
      <c r="C108" s="7">
        <v>1.0430699999999999</v>
      </c>
      <c r="D108" s="20">
        <f>(C108-$C$10)/($C$10*C108*0.0075)</f>
        <v>-0.11142290969625694</v>
      </c>
      <c r="E108" s="21">
        <f>($H$2-$H$4)/-D108</f>
        <v>742.21719954579692</v>
      </c>
      <c r="G108" s="7">
        <v>1.0433300000000001</v>
      </c>
      <c r="H108" s="20">
        <f>(G108-$C$10)/($C$10*G108*0.0075)</f>
        <v>-7.9567959197162891E-2</v>
      </c>
      <c r="I108" s="21">
        <f>($H$2-$H$4)/-H108</f>
        <v>1039.3630908023695</v>
      </c>
      <c r="K108" s="7">
        <v>1.0436300000000001</v>
      </c>
      <c r="L108" s="20">
        <f>(K108-$C$10)/($C$10*K108*0.0075)</f>
        <v>-4.283196978034115E-2</v>
      </c>
      <c r="M108" s="21">
        <f>($H$2-$H$4)/-L108</f>
        <v>1930.8007645718262</v>
      </c>
      <c r="O108" s="7">
        <v>1.0438000000000001</v>
      </c>
      <c r="P108" s="20">
        <f>(O108-$C$10)/($C$10*O108*0.0075)</f>
        <v>-2.202428257173223E-2</v>
      </c>
      <c r="Q108" s="21">
        <f>($H$2-$H$4)/-P108</f>
        <v>3754.9463747865279</v>
      </c>
      <c r="S108" s="7">
        <v>1.04386</v>
      </c>
      <c r="T108" s="20">
        <f>(S108-$C$10)/($C$10*S108*0.0075)</f>
        <v>-1.468201109240326E-2</v>
      </c>
      <c r="U108" s="21">
        <f>($H$2-$H$4)/-T108</f>
        <v>5632.7433264772926</v>
      </c>
    </row>
    <row r="109" spans="2:33" x14ac:dyDescent="0.35">
      <c r="C109" s="7">
        <v>1.06504</v>
      </c>
      <c r="D109" s="20">
        <f>(C109-$C$11)/($C$11*C109*0.0075)</f>
        <v>-9.631335376188932E-2</v>
      </c>
      <c r="E109" s="21">
        <f>($H$2-$H$4)/-D109</f>
        <v>858.65559416044334</v>
      </c>
      <c r="G109" s="7">
        <v>1.06525</v>
      </c>
      <c r="H109" s="20">
        <f>(G109-$C$11)/($C$11*G109*0.0075)</f>
        <v>-7.1633614366534662E-2</v>
      </c>
      <c r="I109" s="21">
        <f>($H$2-$H$4)/-H109</f>
        <v>1154.4859313791001</v>
      </c>
      <c r="K109" s="7">
        <v>1.0654999999999999</v>
      </c>
      <c r="L109" s="20">
        <f>(K109-$C$11)/($C$11*K109*0.0075)</f>
        <v>-4.2265656504577899E-2</v>
      </c>
      <c r="M109" s="21">
        <f>($H$2-$H$4)/-L109</f>
        <v>1956.6713696034178</v>
      </c>
      <c r="O109" s="7">
        <v>1.0656600000000001</v>
      </c>
      <c r="P109" s="20">
        <f>(O109-$C$11)/($C$11*O109*0.0075)</f>
        <v>-2.3477394815109642E-2</v>
      </c>
      <c r="Q109" s="21">
        <f>($H$2-$H$4)/-P109</f>
        <v>3522.5373450198899</v>
      </c>
      <c r="S109" s="7">
        <v>1.0657099999999999</v>
      </c>
      <c r="T109" s="20">
        <f>(S109-$C$11)/($C$11*S109*0.0075)</f>
        <v>-1.7607219993259135E-2</v>
      </c>
      <c r="U109" s="21">
        <f>($H$2-$H$4)/-T109</f>
        <v>4696.936826578044</v>
      </c>
    </row>
    <row r="110" spans="2:33" x14ac:dyDescent="0.35">
      <c r="C110" s="7">
        <v>1.09351</v>
      </c>
      <c r="D110" s="20">
        <f>(C110-$C$12)/($C$12*C110*0.0075)</f>
        <v>-8.134413613949934E-2</v>
      </c>
      <c r="E110" s="21">
        <f>($H$2-$H$4)/-D110</f>
        <v>1016.6682434020258</v>
      </c>
      <c r="G110" s="7">
        <v>1.09368</v>
      </c>
      <c r="H110" s="20">
        <f>(G110-$C$12)/($C$12*G110*0.0075)</f>
        <v>-6.239128163198715E-2</v>
      </c>
      <c r="I110" s="21">
        <f>($H$2-$H$4)/-H110</f>
        <v>1325.5057090797266</v>
      </c>
      <c r="K110" s="7">
        <v>1.09389</v>
      </c>
      <c r="L110" s="20">
        <f>(K110-$C$12)/($C$12*K110*0.0075)</f>
        <v>-3.8987065024403571E-2</v>
      </c>
      <c r="M110" s="21">
        <f>($H$2-$H$4)/-L110</f>
        <v>2121.2163559435621</v>
      </c>
      <c r="O110" s="7">
        <v>1.0940300000000001</v>
      </c>
      <c r="P110" s="20">
        <f>(O110-$C$12)/($C$12*O110*0.0075)</f>
        <v>-2.3389245574368975E-2</v>
      </c>
      <c r="Q110" s="21">
        <f>($H$2-$H$4)/-P110</f>
        <v>3535.8130614792703</v>
      </c>
      <c r="S110" s="7">
        <v>1.0940700000000001</v>
      </c>
      <c r="T110" s="20">
        <f>(S110-$C$12)/($C$12*S110*0.0075)</f>
        <v>-1.8933458932821657E-2</v>
      </c>
      <c r="U110" s="21">
        <f>($H$2-$H$4)/-T110</f>
        <v>4367.928770618737</v>
      </c>
    </row>
    <row r="111" spans="2:33" x14ac:dyDescent="0.35">
      <c r="C111" s="7">
        <v>1.1162799999999999</v>
      </c>
      <c r="D111" s="20">
        <f>(C111-$C$13)/($C$13*C111*0.0075)</f>
        <v>-7.1648427492760541E-2</v>
      </c>
      <c r="E111" s="21">
        <f>($H$2-$H$4)/-D111</f>
        <v>1154.2472444123937</v>
      </c>
      <c r="G111" s="7">
        <v>1.11642</v>
      </c>
      <c r="H111" s="20">
        <f>(G111-$C$13)/($C$13*G111*0.0075)</f>
        <v>-5.6670006927872683E-2</v>
      </c>
      <c r="I111" s="21">
        <f>($H$2-$H$4)/-H111</f>
        <v>1459.3257436029132</v>
      </c>
      <c r="K111" s="7">
        <v>1.1166100000000001</v>
      </c>
      <c r="L111" s="20">
        <f>(K111-$C$13)/($C$13*K111*0.0075)</f>
        <v>-3.6348158088500018E-2</v>
      </c>
      <c r="M111" s="21">
        <f>($H$2-$H$4)/-L111</f>
        <v>2275.2184525731172</v>
      </c>
      <c r="O111" s="7">
        <v>1.11673</v>
      </c>
      <c r="P111" s="20">
        <f>(O111-$C$13)/($C$13*O111*0.0075)</f>
        <v>-2.3516869096032598E-2</v>
      </c>
      <c r="Q111" s="21">
        <f>($H$2-$H$4)/-P111</f>
        <v>3516.6245839226917</v>
      </c>
      <c r="S111" s="7">
        <v>1.1167800000000001</v>
      </c>
      <c r="T111" s="20">
        <f>(S111-$C$13)/($C$13*S111*0.0075)</f>
        <v>-1.8171312524937772E-2</v>
      </c>
      <c r="U111" s="21">
        <f>($H$2-$H$4)/-T111</f>
        <v>4551.1296933837339</v>
      </c>
    </row>
    <row r="112" spans="2:33" x14ac:dyDescent="0.35">
      <c r="C112" s="7">
        <v>1.12764</v>
      </c>
      <c r="D112" s="20">
        <f>(C112-$C$14)/($C$14*C112*0.0075)</f>
        <v>-6.811784206889146E-2</v>
      </c>
      <c r="E112" s="21">
        <f>($H$2-$H$4)/-D112</f>
        <v>1214.0725173936194</v>
      </c>
      <c r="G112" s="7">
        <v>1.12778</v>
      </c>
      <c r="H112" s="20">
        <f>(G112-$C$14)/($C$14*G112*0.0075)</f>
        <v>-5.3439672153170158E-2</v>
      </c>
      <c r="I112" s="21">
        <f>($H$2-$H$4)/-H112</f>
        <v>1547.5394340549692</v>
      </c>
      <c r="K112" s="7">
        <v>1.1279600000000001</v>
      </c>
      <c r="L112" s="20">
        <f>(K112-$C$14)/($C$14*K112*0.0075)</f>
        <v>-3.4573093334024856E-2</v>
      </c>
      <c r="M112" s="21">
        <f>($H$2-$H$4)/-L112</f>
        <v>2392.0335736522438</v>
      </c>
      <c r="O112" s="7">
        <v>1.1280699999999999</v>
      </c>
      <c r="P112" s="20">
        <f>(O112-$C$14)/($C$14*O112*0.0075)</f>
        <v>-2.3046481369107072E-2</v>
      </c>
      <c r="Q112" s="21">
        <f>($H$2-$H$4)/-P112</f>
        <v>3588.4002714122007</v>
      </c>
      <c r="S112" s="7">
        <v>1.1281099999999999</v>
      </c>
      <c r="T112" s="20">
        <f>(S112-$C$14)/($C$14*S112*0.0075)</f>
        <v>-1.8855543434466115E-2</v>
      </c>
      <c r="U112" s="21">
        <f>($H$2-$H$4)/-T112</f>
        <v>4385.9780699204048</v>
      </c>
    </row>
    <row r="113" spans="2:21" x14ac:dyDescent="0.35">
      <c r="C113" s="7"/>
      <c r="D113" s="8"/>
      <c r="E113" s="9"/>
      <c r="G113" s="7"/>
      <c r="H113" s="8"/>
      <c r="I113" s="9"/>
      <c r="K113" s="7"/>
      <c r="L113" s="8"/>
      <c r="M113" s="9"/>
      <c r="O113" s="7"/>
      <c r="P113" s="8"/>
      <c r="Q113" s="9"/>
      <c r="S113" s="7"/>
      <c r="T113" s="8"/>
      <c r="U113" s="9"/>
    </row>
    <row r="114" spans="2:21" x14ac:dyDescent="0.35">
      <c r="C114" s="7" t="s">
        <v>1</v>
      </c>
      <c r="D114" s="8"/>
      <c r="E114" s="9"/>
      <c r="G114" s="7" t="s">
        <v>1</v>
      </c>
      <c r="H114" s="8"/>
      <c r="I114" s="9"/>
      <c r="K114" s="7" t="s">
        <v>1</v>
      </c>
      <c r="L114" s="8"/>
      <c r="M114" s="9"/>
      <c r="O114" s="7" t="s">
        <v>1</v>
      </c>
      <c r="P114" s="8"/>
      <c r="Q114" s="9"/>
      <c r="S114" s="7" t="s">
        <v>1</v>
      </c>
      <c r="T114" s="8"/>
      <c r="U114" s="9"/>
    </row>
    <row r="115" spans="2:21" x14ac:dyDescent="0.35">
      <c r="C115" s="22">
        <v>8.8869999999999998E-6</v>
      </c>
      <c r="D115" s="23">
        <f>C115*250/SUM(C115:C119)</f>
        <v>36.376213631972746</v>
      </c>
      <c r="E115" s="24">
        <f>(D115-$F$10)/D115</f>
        <v>-3.4718116327250685E-3</v>
      </c>
      <c r="G115" s="32">
        <v>8.7979999999999995E-6</v>
      </c>
      <c r="H115" s="23">
        <f>G115*250/SUM(G115:G119)</f>
        <v>36.005434782608702</v>
      </c>
      <c r="I115" s="24">
        <f>(H115-$F$10)/H115</f>
        <v>-1.3805421709450179E-2</v>
      </c>
      <c r="K115" s="22">
        <v>8.8259999999999999E-6</v>
      </c>
      <c r="L115" s="23">
        <f>K115*250/SUM(K115:K119)</f>
        <v>36.127120309123065</v>
      </c>
      <c r="M115" s="24">
        <f>(L115-$F$10)/L115</f>
        <v>-1.039066167686944E-2</v>
      </c>
      <c r="O115" s="22">
        <v>8.8489999999999995E-6</v>
      </c>
      <c r="P115" s="23">
        <f>O115*250/SUM(O115:O119)</f>
        <v>36.225417151091392</v>
      </c>
      <c r="Q115" s="24">
        <f>(P115-$F$10)/P115</f>
        <v>-7.6489896960366998E-3</v>
      </c>
      <c r="S115" s="22">
        <v>8.8629999999999997E-6</v>
      </c>
      <c r="T115" s="23">
        <f>S115*250/SUM(S115:S119)</f>
        <v>36.280353020156213</v>
      </c>
      <c r="U115" s="24">
        <f>(T115-$F$10)/T115</f>
        <v>-6.1232031930639726E-3</v>
      </c>
    </row>
    <row r="116" spans="2:21" x14ac:dyDescent="0.35">
      <c r="C116" s="22">
        <v>1.1209999999999999E-5</v>
      </c>
      <c r="D116" s="23">
        <f>C116*250/SUM(C115:C119)</f>
        <v>45.884702915991276</v>
      </c>
      <c r="E116" s="24">
        <f>(D116-$F$11)/D116</f>
        <v>3.5845567267064498E-3</v>
      </c>
      <c r="G116" s="32">
        <v>1.1209999999999999E-5</v>
      </c>
      <c r="H116" s="23">
        <f>G116*250/SUM(G115:G119)</f>
        <v>45.876440544787847</v>
      </c>
      <c r="I116" s="24">
        <f>(H116-$F$11)/H116</f>
        <v>3.4051017784282392E-3</v>
      </c>
      <c r="K116" s="22">
        <v>1.1199999999999999E-5</v>
      </c>
      <c r="L116" s="23">
        <f>K116*250/SUM(K115:K119)</f>
        <v>45.84452157967123</v>
      </c>
      <c r="M116" s="24">
        <f>(L116-$F$11)/L116</f>
        <v>2.7112287332825709E-3</v>
      </c>
      <c r="O116" s="22">
        <v>1.119E-5</v>
      </c>
      <c r="P116" s="23">
        <f>O116*250/SUM(O115:O119)</f>
        <v>45.808839181908994</v>
      </c>
      <c r="Q116" s="24">
        <f>(P116-$F$11)/P116</f>
        <v>1.9343992991456515E-3</v>
      </c>
      <c r="S116" s="22">
        <v>1.118E-5</v>
      </c>
      <c r="T116" s="23">
        <f>S116*250/SUM(S115:S119)</f>
        <v>45.764904294860251</v>
      </c>
      <c r="U116" s="24">
        <f>(T116-$F$11)/T116</f>
        <v>9.7624369695089913E-4</v>
      </c>
    </row>
    <row r="117" spans="2:21" x14ac:dyDescent="0.35">
      <c r="C117" s="22">
        <v>1.6650000000000002E-5</v>
      </c>
      <c r="D117" s="23">
        <f>C117*250/SUM(C115:C119)</f>
        <v>68.151677390834507</v>
      </c>
      <c r="E117" s="24">
        <f>(D117-$F$12)/D117</f>
        <v>-4.7883536308176555E-3</v>
      </c>
      <c r="G117" s="32">
        <v>1.6739999999999999E-5</v>
      </c>
      <c r="H117" s="23">
        <f>G117*250/SUM(G115:G119)</f>
        <v>68.507726558407541</v>
      </c>
      <c r="I117" s="24">
        <f>(H117-$F$12)/H117</f>
        <v>4.3374429695872959E-4</v>
      </c>
      <c r="K117" s="22">
        <v>1.6739999999999999E-5</v>
      </c>
      <c r="L117" s="23">
        <f>K117*250/SUM(K115:K119)</f>
        <v>68.521186718187167</v>
      </c>
      <c r="M117" s="24">
        <f>(L117-$F$12)/L117</f>
        <v>6.3009701874418809E-4</v>
      </c>
      <c r="O117" s="22">
        <v>1.6739999999999999E-5</v>
      </c>
      <c r="P117" s="23">
        <f>O117*250/SUM(O115:O119)</f>
        <v>68.52904092092551</v>
      </c>
      <c r="Q117" s="24">
        <f>(P117-$F$12)/P117</f>
        <v>7.4463610645257366E-4</v>
      </c>
      <c r="S117" s="22">
        <v>1.6739999999999999E-5</v>
      </c>
      <c r="T117" s="23">
        <f>S117*250/SUM(S115:S119)</f>
        <v>68.524552584611868</v>
      </c>
      <c r="U117" s="24">
        <f>(T117-$F$12)/T117</f>
        <v>6.791851991908716E-4</v>
      </c>
    </row>
    <row r="118" spans="2:21" x14ac:dyDescent="0.35">
      <c r="C118" s="22">
        <v>1.172E-5</v>
      </c>
      <c r="D118" s="23">
        <f>C118*250/SUM(C115:C119)</f>
        <v>47.972231773007834</v>
      </c>
      <c r="E118" s="24">
        <f>(D118-$F$13)/D118</f>
        <v>8.6960085838866364E-4</v>
      </c>
      <c r="G118" s="32">
        <v>1.173E-5</v>
      </c>
      <c r="H118" s="23">
        <f>G118*250/SUM(G115:G119)</f>
        <v>48.004518072289159</v>
      </c>
      <c r="I118" s="24">
        <f>(H118-$F$13)/H118</f>
        <v>1.5415839212990731E-3</v>
      </c>
      <c r="K118" s="22">
        <v>1.172E-5</v>
      </c>
      <c r="L118" s="23">
        <f>K118*250/SUM(K115:K119)</f>
        <v>47.973017224441683</v>
      </c>
      <c r="M118" s="24">
        <f>(L118-$F$13)/L118</f>
        <v>8.8595939595857232E-4</v>
      </c>
      <c r="O118" s="22">
        <v>1.172E-5</v>
      </c>
      <c r="P118" s="23">
        <f>O118*250/SUM(O115:O119)</f>
        <v>47.978516104733991</v>
      </c>
      <c r="Q118" s="24">
        <f>(P118-$F$13)/P118</f>
        <v>1.0004691589460819E-3</v>
      </c>
      <c r="S118" s="22">
        <v>1.172E-5</v>
      </c>
      <c r="T118" s="23">
        <f>S118*250/SUM(S115:S119)</f>
        <v>47.975373733073539</v>
      </c>
      <c r="U118" s="24">
        <f>(T118-$F$13)/T118</f>
        <v>9.3503500866752337E-4</v>
      </c>
    </row>
    <row r="119" spans="2:21" ht="15" thickBot="1" x14ac:dyDescent="0.4">
      <c r="C119" s="25">
        <v>1.261E-5</v>
      </c>
      <c r="D119" s="26">
        <f>C119*250/SUM(C115:C119)</f>
        <v>51.615174288193579</v>
      </c>
      <c r="E119" s="27">
        <f>(D119-$F$14)/D119</f>
        <v>4.7744230742611674E-3</v>
      </c>
      <c r="G119" s="33">
        <v>1.261E-5</v>
      </c>
      <c r="H119" s="26">
        <f>G119*250/SUM(G115:G119)</f>
        <v>51.605880041906758</v>
      </c>
      <c r="I119" s="27">
        <f>(H119-$F$14)/H119</f>
        <v>4.5951824215413649E-3</v>
      </c>
      <c r="K119" s="25">
        <v>1.259E-5</v>
      </c>
      <c r="L119" s="26">
        <f>K119*250/SUM(K115:K119)</f>
        <v>51.534154168576862</v>
      </c>
      <c r="M119" s="27">
        <f>(L119-$F$14)/L119</f>
        <v>3.2097656817215597E-3</v>
      </c>
      <c r="O119" s="25">
        <v>1.257E-5</v>
      </c>
      <c r="P119" s="26">
        <f>O119*250/SUM(O115:O119)</f>
        <v>51.458186641340127</v>
      </c>
      <c r="Q119" s="27">
        <f>(P119-$F$14)/P119</f>
        <v>1.7382080109728105E-3</v>
      </c>
      <c r="S119" s="25">
        <v>1.257E-5</v>
      </c>
      <c r="T119" s="26">
        <f>S119*250/SUM(S115:S119)</f>
        <v>51.454816367298157</v>
      </c>
      <c r="U119" s="27">
        <f>(T119-$F$14)/T119</f>
        <v>1.6728221823534863E-3</v>
      </c>
    </row>
    <row r="120" spans="2:21" ht="15" thickBot="1" x14ac:dyDescent="0.4"/>
    <row r="121" spans="2:21" ht="15" thickBot="1" x14ac:dyDescent="0.4">
      <c r="B121">
        <f>B106+5</f>
        <v>36</v>
      </c>
      <c r="C121" s="100" t="str">
        <f>"FE " &amp; B121</f>
        <v>FE 36</v>
      </c>
      <c r="D121" s="101"/>
      <c r="E121" s="102"/>
      <c r="G121" s="100" t="str">
        <f>"FE " &amp; B121+1</f>
        <v>FE 37</v>
      </c>
      <c r="H121" s="101"/>
      <c r="I121" s="102"/>
      <c r="K121" s="100" t="str">
        <f>"FE " &amp;B121+2</f>
        <v>FE 38</v>
      </c>
      <c r="L121" s="101"/>
      <c r="M121" s="102"/>
      <c r="O121" s="100" t="str">
        <f>"FE " &amp; B121+3</f>
        <v>FE 39</v>
      </c>
      <c r="P121" s="101"/>
      <c r="Q121" s="102"/>
      <c r="S121" s="109" t="str">
        <f>"FE " &amp; B121+4</f>
        <v>FE 40</v>
      </c>
      <c r="T121" s="110"/>
      <c r="U121" s="111"/>
    </row>
    <row r="122" spans="2:21" x14ac:dyDescent="0.35">
      <c r="C122" s="17" t="s">
        <v>0</v>
      </c>
      <c r="D122" s="18" t="s">
        <v>2</v>
      </c>
      <c r="E122" s="19" t="s">
        <v>6</v>
      </c>
      <c r="G122" s="17" t="s">
        <v>0</v>
      </c>
      <c r="H122" s="18" t="s">
        <v>2</v>
      </c>
      <c r="I122" s="19" t="s">
        <v>6</v>
      </c>
      <c r="K122" s="17" t="s">
        <v>0</v>
      </c>
      <c r="L122" s="18" t="s">
        <v>2</v>
      </c>
      <c r="M122" s="19" t="s">
        <v>6</v>
      </c>
      <c r="O122" s="17" t="s">
        <v>0</v>
      </c>
      <c r="P122" s="18" t="s">
        <v>2</v>
      </c>
      <c r="Q122" s="19" t="s">
        <v>6</v>
      </c>
      <c r="S122" s="17" t="s">
        <v>0</v>
      </c>
      <c r="T122" s="18" t="s">
        <v>2</v>
      </c>
      <c r="U122" s="19" t="s">
        <v>6</v>
      </c>
    </row>
    <row r="123" spans="2:21" x14ac:dyDescent="0.35">
      <c r="C123" s="7">
        <v>1.04386</v>
      </c>
      <c r="D123" s="20">
        <f>(C123-$C$10)/($C$10*C123*0.0075)</f>
        <v>-1.468201109240326E-2</v>
      </c>
      <c r="E123" s="21">
        <f>($H$2-$H$4)/-D123</f>
        <v>5632.7433264772926</v>
      </c>
      <c r="G123" s="7">
        <v>1.0438099999999999</v>
      </c>
      <c r="H123" s="20">
        <f>(G123-$C$10)/($C$10*G123*0.0075)</f>
        <v>-2.080051204096851E-2</v>
      </c>
      <c r="I123" s="21">
        <f>($H$2-$H$4)/-H123</f>
        <v>3975.8636632172725</v>
      </c>
      <c r="K123" s="7">
        <v>1.0436300000000001</v>
      </c>
      <c r="L123" s="20">
        <f>(K123-$C$10)/($C$10*K123*0.0075)</f>
        <v>-4.283196978034115E-2</v>
      </c>
      <c r="M123" s="21">
        <f>($H$2-$H$4)/-L123</f>
        <v>1930.8007645718262</v>
      </c>
      <c r="O123" s="7">
        <v>1.0433600000000001</v>
      </c>
      <c r="P123" s="20">
        <f>(O123-$C$10)/($C$10*O123*0.0075)</f>
        <v>-7.5893409604016776E-2</v>
      </c>
      <c r="Q123" s="21">
        <f>($H$2-$H$4)/-P123</f>
        <v>1089.6861852893089</v>
      </c>
      <c r="S123" s="7">
        <v>1.0430999999999999</v>
      </c>
      <c r="T123" s="20">
        <f>(S123-$C$10)/($C$10*S123*0.0075)</f>
        <v>-0.10774652803388525</v>
      </c>
      <c r="U123" s="21">
        <f>($H$2-$H$4)/-T123</f>
        <v>767.5421334596665</v>
      </c>
    </row>
    <row r="124" spans="2:21" x14ac:dyDescent="0.35">
      <c r="C124" s="7">
        <v>1.06572</v>
      </c>
      <c r="D124" s="20">
        <f>(C124-$C$11)/($C$11*C124*0.0075)</f>
        <v>-1.6433251127007442E-2</v>
      </c>
      <c r="E124" s="21">
        <f>($H$2-$H$4)/-D124</f>
        <v>5032.479535597533</v>
      </c>
      <c r="G124" s="7">
        <v>1.0656699999999999</v>
      </c>
      <c r="H124" s="20">
        <f>(G124-$C$11)/($C$11*G124*0.0075)</f>
        <v>-2.2303315783268458E-2</v>
      </c>
      <c r="I124" s="21">
        <f>($H$2-$H$4)/-H124</f>
        <v>3707.9688421055348</v>
      </c>
      <c r="K124" s="7">
        <v>1.06551</v>
      </c>
      <c r="L124" s="20">
        <f>(K124-$C$11)/($C$11*K124*0.0075)</f>
        <v>-4.1091224838514837E-2</v>
      </c>
      <c r="M124" s="21">
        <f>($H$2-$H$4)/-L124</f>
        <v>2012.5951544400125</v>
      </c>
      <c r="O124" s="7">
        <v>1.06528</v>
      </c>
      <c r="P124" s="20">
        <f>(O124-$C$11)/($C$11*O124*0.0075)</f>
        <v>-6.8108731619999766E-2</v>
      </c>
      <c r="Q124" s="21">
        <f>($H$2-$H$4)/-P124</f>
        <v>1214.2349157433969</v>
      </c>
      <c r="S124" s="7">
        <v>1.06507</v>
      </c>
      <c r="T124" s="20">
        <f>(S124-$C$11)/($C$11*S124*0.0075)</f>
        <v>-9.2787080855497694E-2</v>
      </c>
      <c r="U124" s="21">
        <f>($H$2-$H$4)/-T124</f>
        <v>891.2878736727713</v>
      </c>
    </row>
    <row r="125" spans="2:21" x14ac:dyDescent="0.35">
      <c r="C125" s="7">
        <v>1.0940799999999999</v>
      </c>
      <c r="D125" s="20">
        <f>(C125-$C$12)/($C$12*C125*0.0075)</f>
        <v>-1.7819563180369636E-2</v>
      </c>
      <c r="E125" s="21">
        <f>($H$2-$H$4)/-D125</f>
        <v>4640.9667376753605</v>
      </c>
      <c r="G125" s="7">
        <v>1.0940399999999999</v>
      </c>
      <c r="H125" s="20">
        <f>(G125-$C$12)/($C$12*G125*0.0075)</f>
        <v>-2.2275268368134177E-2</v>
      </c>
      <c r="I125" s="21">
        <f>($H$2-$H$4)/-H125</f>
        <v>3712.6376496682888</v>
      </c>
      <c r="K125" s="7">
        <v>1.0939000000000001</v>
      </c>
      <c r="L125" s="20">
        <f>(K125-$C$12)/($C$12*K125*0.0075)</f>
        <v>-3.7872802659534126E-2</v>
      </c>
      <c r="M125" s="21">
        <f>($H$2-$H$4)/-L125</f>
        <v>2183.6250341293685</v>
      </c>
      <c r="O125" s="7">
        <v>1.09371</v>
      </c>
      <c r="P125" s="20">
        <f>(O125-$C$12)/($C$12*O125*0.0075)</f>
        <v>-5.9047271858589073E-2</v>
      </c>
      <c r="Q125" s="21">
        <f>($H$2-$H$4)/-P125</f>
        <v>1400.5727512366082</v>
      </c>
      <c r="S125" s="7">
        <v>1.09354</v>
      </c>
      <c r="T125" s="20">
        <f>(S125-$C$12)/($C$12*S125*0.0075)</f>
        <v>-7.79990865620733E-2</v>
      </c>
      <c r="U125" s="21">
        <f>($H$2-$H$4)/-T125</f>
        <v>1060.2688267917813</v>
      </c>
    </row>
    <row r="126" spans="2:21" x14ac:dyDescent="0.35">
      <c r="C126" s="7">
        <v>1.1167800000000001</v>
      </c>
      <c r="D126" s="20">
        <f>(C126-$C$13)/($C$13*C126*0.0075)</f>
        <v>-1.8171312524937772E-2</v>
      </c>
      <c r="E126" s="21">
        <f>($H$2-$H$4)/-D126</f>
        <v>4551.1296933837339</v>
      </c>
      <c r="G126" s="7">
        <v>1.1167499999999999</v>
      </c>
      <c r="H126" s="20">
        <f>(G126-$C$13)/($C$13*G126*0.0075)</f>
        <v>-2.1378589027108486E-2</v>
      </c>
      <c r="I126" s="21">
        <f>($H$2-$H$4)/-H126</f>
        <v>3868.3563211367582</v>
      </c>
      <c r="K126" s="7">
        <v>1.1166199999999999</v>
      </c>
      <c r="L126" s="20">
        <f>(K126-$C$13)/($C$13*K126*0.0075)</f>
        <v>-3.5278778669931336E-2</v>
      </c>
      <c r="M126" s="21">
        <f>($H$2-$H$4)/-L126</f>
        <v>2344.1854598692944</v>
      </c>
      <c r="O126" s="7">
        <v>1.11646</v>
      </c>
      <c r="P126" s="20">
        <f>(O126-$C$13)/($C$13*O126*0.0075)</f>
        <v>-5.2391148160445461E-2</v>
      </c>
      <c r="Q126" s="21">
        <f>($H$2-$H$4)/-P126</f>
        <v>1578.5109298756945</v>
      </c>
      <c r="S126" s="7">
        <v>1.1163099999999999</v>
      </c>
      <c r="T126" s="20">
        <f>(S126-$C$13)/($C$13*S126*0.0075)</f>
        <v>-6.8438449666510082E-2</v>
      </c>
      <c r="U126" s="21">
        <f>($H$2-$H$4)/-T126</f>
        <v>1208.3850584427946</v>
      </c>
    </row>
    <row r="127" spans="2:21" x14ac:dyDescent="0.35">
      <c r="C127" s="7">
        <v>1.12812</v>
      </c>
      <c r="D127" s="20">
        <f>(C127-$C$14)/($C$14*C127*0.0075)</f>
        <v>-1.7807855387991303E-2</v>
      </c>
      <c r="E127" s="21">
        <f>($H$2-$H$4)/-D127</f>
        <v>4644.0179459099072</v>
      </c>
      <c r="G127" s="7">
        <v>1.12808</v>
      </c>
      <c r="H127" s="20">
        <f>(G127-$C$14)/($C$14*G127*0.0075)</f>
        <v>-2.1998719022138315E-2</v>
      </c>
      <c r="I127" s="21">
        <f>($H$2-$H$4)/-H127</f>
        <v>3759.3097996649376</v>
      </c>
      <c r="K127" s="7">
        <v>1.1279600000000001</v>
      </c>
      <c r="L127" s="20">
        <f>(K127-$C$14)/($C$14*K127*0.0075)</f>
        <v>-3.4573093334024856E-2</v>
      </c>
      <c r="M127" s="21">
        <f>($H$2-$H$4)/-L127</f>
        <v>2392.0335736522438</v>
      </c>
      <c r="O127" s="7">
        <v>1.12781</v>
      </c>
      <c r="P127" s="20">
        <f>(O127-$C$14)/($C$14*O127*0.0075)</f>
        <v>-5.0294824137278468E-2</v>
      </c>
      <c r="Q127" s="21">
        <f>($H$2-$H$4)/-P127</f>
        <v>1644.3043875503463</v>
      </c>
      <c r="S127" s="7">
        <v>1.12768</v>
      </c>
      <c r="T127" s="20">
        <f>(S127-$C$14)/($C$14*S127*0.0075)</f>
        <v>-6.3923707342838143E-2</v>
      </c>
      <c r="U127" s="21">
        <f>($H$2-$H$4)/-T127</f>
        <v>1293.7297199685268</v>
      </c>
    </row>
    <row r="128" spans="2:21" x14ac:dyDescent="0.35">
      <c r="C128" s="7"/>
      <c r="D128" s="8"/>
      <c r="E128" s="9"/>
      <c r="G128" s="7"/>
      <c r="H128" s="8"/>
      <c r="I128" s="9"/>
      <c r="K128" s="7"/>
      <c r="L128" s="8"/>
      <c r="M128" s="9"/>
      <c r="O128" s="7"/>
      <c r="P128" s="8"/>
      <c r="Q128" s="9"/>
      <c r="S128" s="7"/>
      <c r="T128" s="8"/>
      <c r="U128" s="9"/>
    </row>
    <row r="129" spans="1:21" x14ac:dyDescent="0.35">
      <c r="C129" s="7" t="s">
        <v>1</v>
      </c>
      <c r="D129" s="8"/>
      <c r="E129" s="9"/>
      <c r="G129" s="7" t="s">
        <v>1</v>
      </c>
      <c r="H129" s="8"/>
      <c r="I129" s="9"/>
      <c r="K129" s="7" t="s">
        <v>1</v>
      </c>
      <c r="L129" s="8"/>
      <c r="M129" s="9"/>
      <c r="O129" s="7" t="s">
        <v>1</v>
      </c>
      <c r="P129" s="8"/>
      <c r="Q129" s="9"/>
      <c r="S129" s="7" t="s">
        <v>1</v>
      </c>
      <c r="T129" s="8"/>
      <c r="U129" s="9"/>
    </row>
    <row r="130" spans="1:21" x14ac:dyDescent="0.35">
      <c r="C130" s="22">
        <v>8.8640000000000002E-6</v>
      </c>
      <c r="D130" s="23">
        <f>C130*250/SUM(C130:C134)</f>
        <v>36.283852375806404</v>
      </c>
      <c r="E130" s="24">
        <f>(D130-$F$10)/D130</f>
        <v>-6.0261687635492561E-3</v>
      </c>
      <c r="G130" s="22">
        <v>8.8519999999999993E-6</v>
      </c>
      <c r="H130" s="23">
        <f>G130*250/SUM(G130:G134)</f>
        <v>36.235918260413932</v>
      </c>
      <c r="I130" s="24">
        <f>(H130-$F$10)/H130</f>
        <v>-7.3569746814453676E-3</v>
      </c>
      <c r="K130" s="22">
        <v>8.8270000000000004E-6</v>
      </c>
      <c r="L130" s="23">
        <f>K130*250/SUM(K130:K134)</f>
        <v>36.130622001735517</v>
      </c>
      <c r="M130" s="24">
        <f>(L130-$F$10)/L130</f>
        <v>-1.0292737054494681E-2</v>
      </c>
      <c r="O130" s="22">
        <v>8.8030000000000003E-6</v>
      </c>
      <c r="P130" s="23">
        <f>O130*250/SUM(O130:O134)</f>
        <v>36.034745304799173</v>
      </c>
      <c r="Q130" s="24">
        <f>(P130-$F$10)/P130</f>
        <v>-1.2980796308091309E-2</v>
      </c>
      <c r="S130" s="22">
        <v>8.8890000000000008E-6</v>
      </c>
      <c r="T130" s="23">
        <f>S130*250/SUM(S130:S134)</f>
        <v>36.383208631444525</v>
      </c>
      <c r="U130" s="24">
        <f>(T130-$F$10)/T130</f>
        <v>-3.2788851411827752E-3</v>
      </c>
    </row>
    <row r="131" spans="1:21" x14ac:dyDescent="0.35">
      <c r="C131" s="22">
        <v>1.118E-5</v>
      </c>
      <c r="D131" s="23">
        <f>C131*250/SUM(C130:C134)</f>
        <v>45.76415495955726</v>
      </c>
      <c r="E131" s="24">
        <f>(D131-$F$11)/D131</f>
        <v>9.598858341260182E-4</v>
      </c>
      <c r="G131" s="22">
        <v>1.118E-5</v>
      </c>
      <c r="H131" s="23">
        <f>G131*250/SUM(G130:G134)</f>
        <v>45.765653654702639</v>
      </c>
      <c r="I131" s="24">
        <f>(H131-$F$11)/H131</f>
        <v>9.9260155977556734E-4</v>
      </c>
      <c r="K131" s="22">
        <v>1.118E-5</v>
      </c>
      <c r="L131" s="23">
        <f>K131*250/SUM(K130:K134)</f>
        <v>45.761907100872669</v>
      </c>
      <c r="M131" s="24">
        <f>(L131-$F$11)/L131</f>
        <v>9.1081224565139418E-4</v>
      </c>
      <c r="O131" s="22">
        <v>1.118E-5</v>
      </c>
      <c r="P131" s="23">
        <f>O131*250/SUM(O130:O134)</f>
        <v>45.764904294860244</v>
      </c>
      <c r="Q131" s="24">
        <f>(P131-$F$11)/P131</f>
        <v>9.7624369695074409E-4</v>
      </c>
      <c r="S131" s="22">
        <v>1.118E-5</v>
      </c>
      <c r="T131" s="23">
        <f>S131*250/SUM(S130:S134)</f>
        <v>45.760408651091204</v>
      </c>
      <c r="U131" s="24">
        <f>(T131-$F$11)/T131</f>
        <v>8.7809652000153085E-4</v>
      </c>
    </row>
    <row r="132" spans="1:21" x14ac:dyDescent="0.35">
      <c r="C132" s="22">
        <v>1.6739999999999999E-5</v>
      </c>
      <c r="D132" s="23">
        <f>C132*250/SUM(C130:C134)</f>
        <v>68.52343059239611</v>
      </c>
      <c r="E132" s="24">
        <f>(D132-$F$12)/D132</f>
        <v>6.6282247237526768E-4</v>
      </c>
      <c r="G132" s="22">
        <v>1.6739999999999999E-5</v>
      </c>
      <c r="H132" s="23">
        <f>G132*250/SUM(G130:G134)</f>
        <v>68.525674613570857</v>
      </c>
      <c r="I132" s="24">
        <f>(H132-$F$12)/H132</f>
        <v>6.9554792600603447E-4</v>
      </c>
      <c r="K132" s="22">
        <v>1.6739999999999999E-5</v>
      </c>
      <c r="L132" s="23">
        <f>K132*250/SUM(K130:K134)</f>
        <v>68.520064836190372</v>
      </c>
      <c r="M132" s="24">
        <f>(L132-$F$12)/L132</f>
        <v>6.1373429192870864E-4</v>
      </c>
      <c r="O132" s="22">
        <v>1.6739999999999999E-5</v>
      </c>
      <c r="P132" s="23">
        <f>O132*250/SUM(O130:O134)</f>
        <v>68.52455258461184</v>
      </c>
      <c r="Q132" s="24">
        <f>(P132-$F$12)/P132</f>
        <v>6.7918519919045711E-4</v>
      </c>
      <c r="S132" s="22">
        <v>1.666E-5</v>
      </c>
      <c r="T132" s="23">
        <f>S132*250/SUM(S130:S134)</f>
        <v>68.190376397779929</v>
      </c>
      <c r="U132" s="24">
        <f>(T132-$F$12)/T132</f>
        <v>-4.218121971602126E-3</v>
      </c>
    </row>
    <row r="133" spans="1:21" x14ac:dyDescent="0.35">
      <c r="C133" s="22">
        <v>1.172E-5</v>
      </c>
      <c r="D133" s="23">
        <f>C133*250/SUM(C130:C134)</f>
        <v>47.974588204473264</v>
      </c>
      <c r="E133" s="24">
        <f>(D133-$F$13)/D133</f>
        <v>9.186764710978272E-4</v>
      </c>
      <c r="G133" s="22">
        <v>1.173E-5</v>
      </c>
      <c r="H133" s="23">
        <f>G133*250/SUM(G130:G134)</f>
        <v>48.017094576892845</v>
      </c>
      <c r="I133" s="24">
        <f>(H133-$F$13)/H133</f>
        <v>1.8030973880560921E-3</v>
      </c>
      <c r="K133" s="22">
        <v>1.1739999999999999E-5</v>
      </c>
      <c r="L133" s="23">
        <f>K133*250/SUM(K130:K134)</f>
        <v>48.054095649753584</v>
      </c>
      <c r="M133" s="24">
        <f>(L133-$F$13)/L133</f>
        <v>2.5716969386981119E-3</v>
      </c>
      <c r="O133" s="22">
        <v>1.1749999999999999E-5</v>
      </c>
      <c r="P133" s="23">
        <f>O133*250/SUM(O130:O134)</f>
        <v>48.098177590752051</v>
      </c>
      <c r="Q133" s="24">
        <f>(P133-$F$13)/P133</f>
        <v>3.4858391746027686E-3</v>
      </c>
      <c r="S133" s="22">
        <v>1.1749999999999999E-5</v>
      </c>
      <c r="T133" s="23">
        <f>S133*250/SUM(S130:S134)</f>
        <v>48.093452741531458</v>
      </c>
      <c r="U133" s="24">
        <f>(T133-$F$13)/T133</f>
        <v>3.3879385480582204E-3</v>
      </c>
    </row>
    <row r="134" spans="1:21" ht="15" thickBot="1" x14ac:dyDescent="0.4">
      <c r="C134" s="25">
        <v>1.257E-5</v>
      </c>
      <c r="D134" s="26">
        <f>C134*250/SUM(C130:C134)</f>
        <v>51.453973867766976</v>
      </c>
      <c r="E134" s="27">
        <f>(D134-$F$14)/D134</f>
        <v>1.6564757251986224E-3</v>
      </c>
      <c r="G134" s="25">
        <v>1.257E-5</v>
      </c>
      <c r="H134" s="26">
        <f>G134*250/SUM(G130:G134)</f>
        <v>51.455658894419699</v>
      </c>
      <c r="I134" s="27">
        <f>(H134-$F$14)/H134</f>
        <v>1.689168639508165E-3</v>
      </c>
      <c r="K134" s="25">
        <v>1.259E-5</v>
      </c>
      <c r="L134" s="26">
        <f>K134*250/SUM(K130:K134)</f>
        <v>51.53331041144785</v>
      </c>
      <c r="M134" s="27">
        <f>(L134-$F$14)/L134</f>
        <v>3.1934451919331066E-3</v>
      </c>
      <c r="O134" s="25">
        <v>1.26E-5</v>
      </c>
      <c r="P134" s="26">
        <f>O134*250/SUM(O130:O134)</f>
        <v>51.577620224976663</v>
      </c>
      <c r="Q134" s="27">
        <f>(P134-$F$14)/P134</f>
        <v>4.0497916533476785E-3</v>
      </c>
      <c r="S134" s="25">
        <v>1.26E-5</v>
      </c>
      <c r="T134" s="26">
        <f>S134*250/SUM(S130:S134)</f>
        <v>51.572553578152885</v>
      </c>
      <c r="U134" s="27">
        <f>(T134-$F$14)/T134</f>
        <v>3.9519464312352311E-3</v>
      </c>
    </row>
    <row r="140" spans="1:21" x14ac:dyDescent="0.35">
      <c r="A140" t="s">
        <v>8</v>
      </c>
      <c r="N140" t="s">
        <v>16</v>
      </c>
    </row>
    <row r="141" spans="1:21" x14ac:dyDescent="0.35">
      <c r="L141" t="s">
        <v>22</v>
      </c>
      <c r="N141" t="s">
        <v>17</v>
      </c>
      <c r="O141" t="s">
        <v>18</v>
      </c>
      <c r="P141" t="s">
        <v>19</v>
      </c>
      <c r="Q141" t="s">
        <v>20</v>
      </c>
      <c r="R141" t="s">
        <v>21</v>
      </c>
      <c r="T141" t="s">
        <v>23</v>
      </c>
      <c r="U141" t="s">
        <v>24</v>
      </c>
    </row>
    <row r="142" spans="1:21" ht="15" thickBot="1" x14ac:dyDescent="0.4">
      <c r="C142" t="s">
        <v>11</v>
      </c>
      <c r="K142">
        <v>1</v>
      </c>
      <c r="L142" s="6">
        <f>D18</f>
        <v>-0.11387394829268455</v>
      </c>
      <c r="M142" s="4">
        <f>E18</f>
        <v>726.24161399445245</v>
      </c>
      <c r="N142" s="23">
        <v>36.607829973965586</v>
      </c>
      <c r="O142" s="23">
        <v>45.069015768015319</v>
      </c>
      <c r="P142" s="23">
        <v>68.606421823064181</v>
      </c>
      <c r="Q142" s="23">
        <v>48.180046829204393</v>
      </c>
      <c r="R142" s="26">
        <v>51.536685605750492</v>
      </c>
      <c r="T142" s="31">
        <v>0.108</v>
      </c>
    </row>
    <row r="143" spans="1:21" ht="15" thickBot="1" x14ac:dyDescent="0.4">
      <c r="A143">
        <v>3.75</v>
      </c>
      <c r="B143">
        <v>1</v>
      </c>
      <c r="C143" s="6">
        <f>AVERAGE(L142:L181)</f>
        <v>-6.8343282335121824E-2</v>
      </c>
      <c r="D143" s="2">
        <f>$J$2/-C143</f>
        <v>1210.0677224497347</v>
      </c>
      <c r="E143" t="s">
        <v>12</v>
      </c>
      <c r="K143">
        <v>2</v>
      </c>
      <c r="L143" s="6">
        <f>H18</f>
        <v>-9.0592875985766833E-2</v>
      </c>
      <c r="M143" s="4">
        <f>I18</f>
        <v>912.8753127673433</v>
      </c>
      <c r="N143" s="23">
        <v>36.542429502505485</v>
      </c>
      <c r="O143" s="23">
        <v>45.196999967248544</v>
      </c>
      <c r="P143" s="23">
        <v>68.532407559034482</v>
      </c>
      <c r="Q143" s="23">
        <v>48.185569711459735</v>
      </c>
      <c r="R143" s="26">
        <v>51.542593259751747</v>
      </c>
      <c r="T143" s="31">
        <v>0.14899999999999999</v>
      </c>
    </row>
    <row r="144" spans="1:21" ht="15" thickBot="1" x14ac:dyDescent="0.4">
      <c r="A144">
        <v>48.75</v>
      </c>
      <c r="B144">
        <v>2</v>
      </c>
      <c r="C144" s="28">
        <f>AVERAGE(D19,T19,AA11,AE11,Y88)</f>
        <v>-6.4006878314136664E-2</v>
      </c>
      <c r="D144" s="29">
        <f>$J$2/-C144</f>
        <v>1292.0486388059765</v>
      </c>
      <c r="E144" s="30" t="s">
        <v>12</v>
      </c>
      <c r="K144">
        <v>3</v>
      </c>
      <c r="L144" s="6">
        <f>L18</f>
        <v>-5.3850548801265746E-2</v>
      </c>
      <c r="M144" s="4">
        <f>M18</f>
        <v>1535.7317955143328</v>
      </c>
      <c r="N144" s="23">
        <v>36.536446394655833</v>
      </c>
      <c r="O144" s="23">
        <v>45.271465059925333</v>
      </c>
      <c r="P144" s="23">
        <v>68.562119326740444</v>
      </c>
      <c r="Q144" s="23">
        <v>48.136747658654784</v>
      </c>
      <c r="R144" s="26">
        <v>51.493221560023564</v>
      </c>
      <c r="T144" s="31">
        <v>0.13200000000000001</v>
      </c>
    </row>
    <row r="145" spans="1:20" ht="15" thickBot="1" x14ac:dyDescent="0.4">
      <c r="A145">
        <v>82.5</v>
      </c>
      <c r="B145">
        <v>3</v>
      </c>
      <c r="C145" s="28">
        <f>AVERAGE(D20,T20,AA12,AE12,Y89)</f>
        <v>-5.6823903826407396E-2</v>
      </c>
      <c r="D145" s="29">
        <f>$J$2/-C145</f>
        <v>1455.3734332058937</v>
      </c>
      <c r="E145" s="30" t="s">
        <v>12</v>
      </c>
      <c r="K145">
        <v>4</v>
      </c>
      <c r="L145" s="6">
        <f>P18</f>
        <v>-3.1815291024096873E-2</v>
      </c>
      <c r="M145" s="4">
        <f>Q18</f>
        <v>2599.3790198984238</v>
      </c>
      <c r="N145" s="23">
        <v>36.549420318333659</v>
      </c>
      <c r="O145" s="23">
        <v>45.400209602410428</v>
      </c>
      <c r="P145" s="23">
        <v>68.530163096875597</v>
      </c>
      <c r="Q145" s="23">
        <v>48.061177703543578</v>
      </c>
      <c r="R145" s="26">
        <v>51.459029278836702</v>
      </c>
      <c r="T145" s="31">
        <v>0.104</v>
      </c>
    </row>
    <row r="146" spans="1:20" ht="15" thickBot="1" x14ac:dyDescent="0.4">
      <c r="A146">
        <v>116.25</v>
      </c>
      <c r="B146">
        <v>4</v>
      </c>
      <c r="C146" s="28">
        <f>AVERAGE(D21,T21,AA13,AE13,Y90)</f>
        <v>-5.2394980546382981E-2</v>
      </c>
      <c r="D146" s="29">
        <f>$J$2/-C146</f>
        <v>1578.3954710468756</v>
      </c>
      <c r="E146" s="30" t="s">
        <v>12</v>
      </c>
      <c r="K146">
        <v>5</v>
      </c>
      <c r="L146" s="6">
        <f>T18</f>
        <v>-2.3248076551119694E-2</v>
      </c>
      <c r="M146" s="4">
        <f>U18</f>
        <v>3557.2835377650617</v>
      </c>
      <c r="N146" s="23">
        <v>36.546931023756123</v>
      </c>
      <c r="O146" s="23">
        <v>45.432963866468015</v>
      </c>
      <c r="P146" s="23">
        <v>68.517821182403111</v>
      </c>
      <c r="Q146" s="23">
        <v>48.052522143453551</v>
      </c>
      <c r="R146" s="26">
        <v>51.449761783919186</v>
      </c>
      <c r="T146" s="31">
        <v>8.8999999999999996E-2</v>
      </c>
    </row>
    <row r="147" spans="1:20" ht="15" thickBot="1" x14ac:dyDescent="0.4">
      <c r="A147">
        <v>153.75</v>
      </c>
      <c r="B147">
        <v>5</v>
      </c>
      <c r="C147" s="28">
        <f>AVERAGE(D22,T22,AA14,AE14,Y91)</f>
        <v>-4.9773880103381851E-2</v>
      </c>
      <c r="D147" s="29">
        <f>$J$2/-C147</f>
        <v>1661.5140276030249</v>
      </c>
      <c r="E147" s="30" t="s">
        <v>12</v>
      </c>
      <c r="K147">
        <v>6</v>
      </c>
      <c r="L147" s="6">
        <f>D33</f>
        <v>-2.3248076551119694E-2</v>
      </c>
      <c r="M147" s="4">
        <f>E33</f>
        <v>3557.2835377650617</v>
      </c>
      <c r="N147" s="23">
        <v>36.550425671250814</v>
      </c>
      <c r="O147" s="23">
        <v>45.43222003929273</v>
      </c>
      <c r="P147" s="23">
        <v>68.516699410609021</v>
      </c>
      <c r="Q147" s="23">
        <v>48.051735428945634</v>
      </c>
      <c r="R147" s="26">
        <v>51.448919449901766</v>
      </c>
      <c r="T147" s="31">
        <v>0.09</v>
      </c>
    </row>
    <row r="148" spans="1:20" ht="15" thickBot="1" x14ac:dyDescent="0.4">
      <c r="K148">
        <v>7</v>
      </c>
      <c r="L148" s="6">
        <f>H33</f>
        <v>-3.548730616600658E-2</v>
      </c>
      <c r="M148" s="4">
        <f>I33</f>
        <v>2330.4107562613099</v>
      </c>
      <c r="N148" s="23">
        <v>36.567897192436767</v>
      </c>
      <c r="O148" s="23">
        <v>45.346648113284772</v>
      </c>
      <c r="P148" s="23">
        <v>68.55201768028158</v>
      </c>
      <c r="Q148" s="23">
        <v>48.08872882049603</v>
      </c>
      <c r="R148" s="26">
        <v>51.444708193500858</v>
      </c>
      <c r="T148" s="31">
        <v>0.111</v>
      </c>
    </row>
    <row r="149" spans="1:20" ht="15" thickBot="1" x14ac:dyDescent="0.4">
      <c r="K149">
        <v>8</v>
      </c>
      <c r="L149" s="6">
        <f>L33</f>
        <v>-6.364643694568145E-2</v>
      </c>
      <c r="M149" s="4">
        <f>M33</f>
        <v>1299.3657456517119</v>
      </c>
      <c r="N149" s="23">
        <v>36.601836844948686</v>
      </c>
      <c r="O149" s="23">
        <v>45.266277032889676</v>
      </c>
      <c r="P149" s="23">
        <v>68.554262233354621</v>
      </c>
      <c r="Q149" s="23">
        <v>48.131231275477631</v>
      </c>
      <c r="R149" s="26">
        <v>51.446392613329401</v>
      </c>
      <c r="T149" s="31">
        <v>0.151</v>
      </c>
    </row>
    <row r="150" spans="1:20" ht="15" thickBot="1" x14ac:dyDescent="0.4">
      <c r="K150">
        <v>9</v>
      </c>
      <c r="L150" s="6">
        <f>P33</f>
        <v>-0.10039439907843409</v>
      </c>
      <c r="M150" s="4">
        <f>Q33</f>
        <v>823.75113312237545</v>
      </c>
      <c r="N150" s="23">
        <v>36.621805262209989</v>
      </c>
      <c r="O150" s="23">
        <v>45.18885996365244</v>
      </c>
      <c r="P150" s="23">
        <v>68.520064836190372</v>
      </c>
      <c r="Q150" s="23">
        <v>48.217823403245085</v>
      </c>
      <c r="R150" s="26">
        <v>51.4514465347021</v>
      </c>
      <c r="T150" s="31">
        <v>0.17399999999999999</v>
      </c>
    </row>
    <row r="151" spans="1:20" ht="15" thickBot="1" x14ac:dyDescent="0.4">
      <c r="K151">
        <v>10</v>
      </c>
      <c r="L151" s="6">
        <f>T33</f>
        <v>-0.12735634091195075</v>
      </c>
      <c r="M151" s="4">
        <f>U33</f>
        <v>649.35910852821712</v>
      </c>
      <c r="N151" s="23">
        <v>36.62780224998771</v>
      </c>
      <c r="O151" s="23">
        <v>45.605646257389424</v>
      </c>
      <c r="P151" s="23">
        <v>68.162837539096401</v>
      </c>
      <c r="Q151" s="23">
        <v>48.184780650760644</v>
      </c>
      <c r="R151" s="26">
        <v>51.418933302765815</v>
      </c>
      <c r="T151" s="31">
        <v>0.12</v>
      </c>
    </row>
    <row r="152" spans="1:20" ht="15" thickBot="1" x14ac:dyDescent="0.4">
      <c r="K152">
        <v>11</v>
      </c>
      <c r="L152" s="6">
        <f>D48</f>
        <v>-0.134711572031459</v>
      </c>
      <c r="M152" s="4">
        <f>E48</f>
        <v>613.90420104879502</v>
      </c>
      <c r="N152" s="23">
        <v>36.669722817989815</v>
      </c>
      <c r="O152" s="23">
        <v>45.760408651091204</v>
      </c>
      <c r="P152" s="23">
        <v>68.149445799702022</v>
      </c>
      <c r="Q152" s="23">
        <v>48.134383339609357</v>
      </c>
      <c r="R152" s="26">
        <v>51.286039391607588</v>
      </c>
      <c r="T152" s="31">
        <v>0.13200000000000001</v>
      </c>
    </row>
    <row r="153" spans="1:20" ht="15" thickBot="1" x14ac:dyDescent="0.4">
      <c r="K153">
        <v>12</v>
      </c>
      <c r="L153" s="6">
        <f>H48</f>
        <v>-0.11632508088599834</v>
      </c>
      <c r="M153" s="4">
        <f>I48</f>
        <v>710.93868467667983</v>
      </c>
      <c r="N153" s="23">
        <v>36.701152435830281</v>
      </c>
      <c r="O153" s="23">
        <v>45.794591409114723</v>
      </c>
      <c r="P153" s="23">
        <v>68.54865112624411</v>
      </c>
      <c r="Q153" s="23">
        <v>48.127291775798852</v>
      </c>
      <c r="R153" s="26">
        <v>50.828313253012055</v>
      </c>
      <c r="T153" s="31">
        <v>0.129</v>
      </c>
    </row>
    <row r="154" spans="1:20" ht="15" thickBot="1" x14ac:dyDescent="0.4">
      <c r="K154">
        <v>13</v>
      </c>
      <c r="L154" s="6">
        <f>L48</f>
        <v>-7.2219071315345107E-2</v>
      </c>
      <c r="M154" s="4">
        <f>M48</f>
        <v>1145.1268826054254</v>
      </c>
      <c r="N154" s="23">
        <v>36.65324296892905</v>
      </c>
      <c r="O154" s="23">
        <v>45.796090757292994</v>
      </c>
      <c r="P154" s="23">
        <v>68.550895458861277</v>
      </c>
      <c r="Q154" s="23">
        <v>48.087941590544474</v>
      </c>
      <c r="R154" s="26">
        <v>50.911829224372191</v>
      </c>
      <c r="T154" s="31">
        <v>0.13</v>
      </c>
    </row>
    <row r="155" spans="1:20" ht="15" thickBot="1" x14ac:dyDescent="0.4">
      <c r="K155">
        <v>14</v>
      </c>
      <c r="L155" s="6">
        <f>P48</f>
        <v>-4.1607800531760643E-2</v>
      </c>
      <c r="M155" s="4">
        <f>Q48</f>
        <v>1987.6080673111364</v>
      </c>
      <c r="N155" s="23">
        <v>36.608823770156334</v>
      </c>
      <c r="O155" s="23">
        <v>45.796840468200045</v>
      </c>
      <c r="P155" s="23">
        <v>68.55201768028158</v>
      </c>
      <c r="Q155" s="23">
        <v>48.047802242776449</v>
      </c>
      <c r="R155" s="26">
        <v>50.994515838585571</v>
      </c>
      <c r="T155" s="31">
        <v>0.11799999999999999</v>
      </c>
    </row>
    <row r="156" spans="1:20" ht="15" thickBot="1" x14ac:dyDescent="0.4">
      <c r="K156">
        <v>15</v>
      </c>
      <c r="L156" s="6">
        <f>T48</f>
        <v>-2.9367398200567666E-2</v>
      </c>
      <c r="M156" s="4">
        <f>U48</f>
        <v>2816.0478989385401</v>
      </c>
      <c r="N156" s="23">
        <v>36.58786162183403</v>
      </c>
      <c r="O156" s="23">
        <v>45.801339249169118</v>
      </c>
      <c r="P156" s="23">
        <v>68.558751780481032</v>
      </c>
      <c r="Q156" s="23">
        <v>48.011591545375666</v>
      </c>
      <c r="R156" s="26">
        <v>51.040455803140198</v>
      </c>
      <c r="T156" s="31">
        <v>0.111</v>
      </c>
    </row>
    <row r="157" spans="1:20" ht="15" thickBot="1" x14ac:dyDescent="0.4">
      <c r="K157">
        <v>16</v>
      </c>
      <c r="L157" s="6">
        <f>D63</f>
        <v>-3.0591332885661293E-2</v>
      </c>
      <c r="M157" s="4">
        <f>E63</f>
        <v>2703.3800818388995</v>
      </c>
      <c r="N157" s="23">
        <v>36.633338796918537</v>
      </c>
      <c r="O157" s="23">
        <v>45.85313882970005</v>
      </c>
      <c r="P157" s="23">
        <v>68.636289132929036</v>
      </c>
      <c r="Q157" s="23">
        <v>48.065890837567608</v>
      </c>
      <c r="R157" s="26">
        <v>50.811342402884769</v>
      </c>
      <c r="T157" s="31">
        <v>0.112</v>
      </c>
    </row>
    <row r="158" spans="1:20" ht="15" thickBot="1" x14ac:dyDescent="0.4">
      <c r="K158">
        <v>17</v>
      </c>
      <c r="L158" s="6">
        <f>H63</f>
        <v>-4.5280378658402745E-2</v>
      </c>
      <c r="M158" s="4">
        <f>I63</f>
        <v>1826.3981541296869</v>
      </c>
      <c r="N158" s="23">
        <v>36.618311611762401</v>
      </c>
      <c r="O158" s="23">
        <v>45.84452157967123</v>
      </c>
      <c r="P158" s="23">
        <v>68.562119326740458</v>
      </c>
      <c r="Q158" s="23">
        <v>48.013949832994953</v>
      </c>
      <c r="R158" s="26">
        <v>50.961097648830965</v>
      </c>
      <c r="T158" s="31">
        <v>0.122</v>
      </c>
    </row>
    <row r="159" spans="1:20" ht="15" thickBot="1" x14ac:dyDescent="0.4">
      <c r="K159">
        <v>18</v>
      </c>
      <c r="L159" s="6">
        <f>L63</f>
        <v>-7.7118235989232828E-2</v>
      </c>
      <c r="M159" s="4">
        <f>M63</f>
        <v>1072.3793009418232</v>
      </c>
      <c r="N159" s="23">
        <v>36.669722817989815</v>
      </c>
      <c r="O159" s="23">
        <v>45.883200445324903</v>
      </c>
      <c r="P159" s="23">
        <v>68.558751780481018</v>
      </c>
      <c r="Q159" s="23">
        <v>48.011591545375659</v>
      </c>
      <c r="R159" s="26">
        <v>50.876733410828599</v>
      </c>
      <c r="T159" s="31">
        <v>0.13900000000000001</v>
      </c>
    </row>
    <row r="160" spans="1:20" ht="15" thickBot="1" x14ac:dyDescent="0.4">
      <c r="K160">
        <v>19</v>
      </c>
      <c r="L160" s="6">
        <f>P63</f>
        <v>-0.12000195603188102</v>
      </c>
      <c r="M160" s="4">
        <f>Q63</f>
        <v>689.15543325001363</v>
      </c>
      <c r="N160" s="23">
        <v>36.710653416067714</v>
      </c>
      <c r="O160" s="23">
        <v>45.924131043402802</v>
      </c>
      <c r="P160" s="23">
        <v>68.558751780481018</v>
      </c>
      <c r="Q160" s="23">
        <v>48.011591545375659</v>
      </c>
      <c r="R160" s="26">
        <v>50.794872214672793</v>
      </c>
      <c r="T160" s="31">
        <v>0.13700000000000001</v>
      </c>
    </row>
    <row r="161" spans="11:20" ht="15" thickBot="1" x14ac:dyDescent="0.4">
      <c r="K161">
        <v>20</v>
      </c>
      <c r="L161" s="6">
        <f>T63</f>
        <v>-0.14206764953647416</v>
      </c>
      <c r="M161" s="4">
        <f>U63</f>
        <v>582.11704261896591</v>
      </c>
      <c r="N161" s="23">
        <v>36.682713562902201</v>
      </c>
      <c r="O161" s="23">
        <v>45.930146878223702</v>
      </c>
      <c r="P161" s="23">
        <v>68.117437081429813</v>
      </c>
      <c r="Q161" s="23">
        <v>47.976944867449362</v>
      </c>
      <c r="R161" s="26">
        <v>51.292757609994922</v>
      </c>
      <c r="T161" s="31">
        <v>0.14099999999999999</v>
      </c>
    </row>
    <row r="162" spans="11:20" ht="15" thickBot="1" x14ac:dyDescent="0.4">
      <c r="K162">
        <v>21</v>
      </c>
      <c r="L162" s="6">
        <f>D78</f>
        <v>-0.13838950497664759</v>
      </c>
      <c r="M162" s="4">
        <f>E78</f>
        <v>597.58866840339647</v>
      </c>
      <c r="N162" s="23">
        <v>36.634790155398001</v>
      </c>
      <c r="O162" s="23">
        <v>45.972588383631631</v>
      </c>
      <c r="P162" s="23">
        <v>68.119667916618909</v>
      </c>
      <c r="Q162" s="23">
        <v>47.855704203442016</v>
      </c>
      <c r="R162" s="26">
        <v>51.417249340909471</v>
      </c>
      <c r="T162" s="31">
        <v>0.14099999999999999</v>
      </c>
    </row>
    <row r="163" spans="11:20" ht="15" thickBot="1" x14ac:dyDescent="0.4">
      <c r="K163">
        <v>22</v>
      </c>
      <c r="L163" s="6">
        <f>H78</f>
        <v>-0.11509950283939613</v>
      </c>
      <c r="M163" s="4">
        <f>I78</f>
        <v>718.50875077536466</v>
      </c>
      <c r="N163" s="23">
        <v>36.638283936466358</v>
      </c>
      <c r="O163" s="23">
        <v>46.012772228590144</v>
      </c>
      <c r="P163" s="23">
        <v>68.527918781725887</v>
      </c>
      <c r="Q163" s="23">
        <v>47.363681021778284</v>
      </c>
      <c r="R163" s="26">
        <v>51.457344031439334</v>
      </c>
      <c r="T163" s="31">
        <v>0.14199999999999999</v>
      </c>
    </row>
    <row r="164" spans="11:20" ht="15" thickBot="1" x14ac:dyDescent="0.4">
      <c r="K164">
        <v>23</v>
      </c>
      <c r="L164" s="6">
        <f>L78</f>
        <v>-6.9769629838613831E-2</v>
      </c>
      <c r="M164" s="4">
        <f>M78</f>
        <v>1185.3294935245583</v>
      </c>
      <c r="N164" s="23">
        <v>36.608823770156334</v>
      </c>
      <c r="O164" s="23">
        <v>45.919620201358754</v>
      </c>
      <c r="P164" s="23">
        <v>68.55201768028158</v>
      </c>
      <c r="Q164" s="23">
        <v>47.474830154702467</v>
      </c>
      <c r="R164" s="26">
        <v>51.444708193500858</v>
      </c>
      <c r="T164" s="31">
        <v>0.14000000000000001</v>
      </c>
    </row>
    <row r="165" spans="11:20" ht="15" thickBot="1" x14ac:dyDescent="0.4">
      <c r="K165">
        <v>24</v>
      </c>
      <c r="L165" s="6">
        <f>P78</f>
        <v>-4.0383654742535857E-2</v>
      </c>
      <c r="M165" s="4">
        <f>Q78</f>
        <v>2047.8582368844552</v>
      </c>
      <c r="N165" s="23">
        <v>36.571391153455785</v>
      </c>
      <c r="O165" s="23">
        <v>45.877942572766258</v>
      </c>
      <c r="P165" s="23">
        <v>68.550895458861277</v>
      </c>
      <c r="Q165" s="23">
        <v>47.555904789968238</v>
      </c>
      <c r="R165" s="26">
        <v>51.443866024948427</v>
      </c>
      <c r="T165" s="31">
        <v>0.122</v>
      </c>
    </row>
    <row r="166" spans="11:20" ht="15" thickBot="1" x14ac:dyDescent="0.4">
      <c r="K166">
        <v>25</v>
      </c>
      <c r="L166" s="6">
        <f>T78</f>
        <v>-2.5695734858353008E-2</v>
      </c>
      <c r="M166" s="4">
        <f>U78</f>
        <v>3218.432960017738</v>
      </c>
      <c r="N166" s="23">
        <v>36.550425671250821</v>
      </c>
      <c r="O166" s="23">
        <v>45.841519318926004</v>
      </c>
      <c r="P166" s="23">
        <v>68.516699410609036</v>
      </c>
      <c r="Q166" s="23">
        <v>47.642436149312388</v>
      </c>
      <c r="R166" s="26">
        <v>51.448919449901773</v>
      </c>
      <c r="T166" s="31">
        <v>0.112</v>
      </c>
    </row>
    <row r="167" spans="11:20" ht="15" thickBot="1" x14ac:dyDescent="0.4">
      <c r="K167">
        <v>26</v>
      </c>
      <c r="L167" s="6">
        <f>D93</f>
        <v>-2.4471893979777688E-2</v>
      </c>
      <c r="M167" s="4">
        <f>E93</f>
        <v>3379.3869844458736</v>
      </c>
      <c r="N167" s="23">
        <v>36.546931023756123</v>
      </c>
      <c r="O167" s="23">
        <v>45.842269847247003</v>
      </c>
      <c r="P167" s="23">
        <v>68.517821182403111</v>
      </c>
      <c r="Q167" s="23">
        <v>47.64321616267457</v>
      </c>
      <c r="R167" s="26">
        <v>51.449761783919186</v>
      </c>
      <c r="T167" s="31">
        <v>0.11</v>
      </c>
    </row>
    <row r="168" spans="11:20" ht="15" thickBot="1" x14ac:dyDescent="0.4">
      <c r="K168">
        <v>27</v>
      </c>
      <c r="L168" s="6">
        <f>H93</f>
        <v>-3.4263277663581754E-2</v>
      </c>
      <c r="M168" s="4">
        <f>I93</f>
        <v>2413.6628378639157</v>
      </c>
      <c r="N168" s="23">
        <v>36.549420318333659</v>
      </c>
      <c r="O168" s="23">
        <v>45.850527281063727</v>
      </c>
      <c r="P168" s="23">
        <v>68.530163096875597</v>
      </c>
      <c r="Q168" s="23">
        <v>47.610860024890279</v>
      </c>
      <c r="R168" s="26">
        <v>51.459029278836702</v>
      </c>
      <c r="T168" s="31">
        <v>0.11700000000000001</v>
      </c>
    </row>
    <row r="169" spans="11:20" ht="15" thickBot="1" x14ac:dyDescent="0.4">
      <c r="K169">
        <v>28</v>
      </c>
      <c r="L169" s="6">
        <f>L93</f>
        <v>-5.8748305122848711E-2</v>
      </c>
      <c r="M169" s="4">
        <f>M93</f>
        <v>1407.7001851724215</v>
      </c>
      <c r="N169" s="23">
        <v>36.532951289398284</v>
      </c>
      <c r="O169" s="23">
        <v>45.92713876381498</v>
      </c>
      <c r="P169" s="23">
        <v>68.522308636921821</v>
      </c>
      <c r="Q169" s="23">
        <v>47.523536635284493</v>
      </c>
      <c r="R169" s="26">
        <v>51.494064674580436</v>
      </c>
      <c r="T169" s="31">
        <v>0.128</v>
      </c>
    </row>
    <row r="170" spans="11:20" ht="15" thickBot="1" x14ac:dyDescent="0.4">
      <c r="K170">
        <v>29</v>
      </c>
      <c r="L170" s="6">
        <f>P93</f>
        <v>-9.9169126477725161E-2</v>
      </c>
      <c r="M170" s="4">
        <f>Q93</f>
        <v>833.92889437798647</v>
      </c>
      <c r="N170" s="23">
        <v>36.538933922869077</v>
      </c>
      <c r="O170" s="23">
        <v>45.975599770736096</v>
      </c>
      <c r="P170" s="23">
        <v>68.533529845246861</v>
      </c>
      <c r="Q170" s="23">
        <v>47.408499140260382</v>
      </c>
      <c r="R170" s="26">
        <v>51.543437320887584</v>
      </c>
      <c r="T170" s="31">
        <v>0.13100000000000001</v>
      </c>
    </row>
    <row r="171" spans="11:20" ht="15" thickBot="1" x14ac:dyDescent="0.4">
      <c r="K171">
        <v>30</v>
      </c>
      <c r="L171" s="6">
        <f>T93</f>
        <v>-0.12245332364097275</v>
      </c>
      <c r="M171" s="4">
        <f>U93</f>
        <v>675.35937401317472</v>
      </c>
      <c r="N171" s="23">
        <v>36.482548621570295</v>
      </c>
      <c r="O171" s="23">
        <v>45.961299194551756</v>
      </c>
      <c r="P171" s="23">
        <v>68.143867461200969</v>
      </c>
      <c r="Q171" s="23">
        <v>47.843952589876238</v>
      </c>
      <c r="R171" s="26">
        <v>51.568332132800734</v>
      </c>
      <c r="T171" s="31">
        <v>0.13</v>
      </c>
    </row>
    <row r="172" spans="11:20" ht="15" thickBot="1" x14ac:dyDescent="0.4">
      <c r="K172">
        <v>31</v>
      </c>
      <c r="L172" s="6">
        <f>D108</f>
        <v>-0.11142290969625694</v>
      </c>
      <c r="M172" s="4">
        <f>E108</f>
        <v>742.21719954579692</v>
      </c>
      <c r="N172" s="23">
        <v>36.376213631972746</v>
      </c>
      <c r="O172" s="23">
        <v>45.884702915991276</v>
      </c>
      <c r="P172" s="23">
        <v>68.151677390834507</v>
      </c>
      <c r="Q172" s="23">
        <v>47.972231773007834</v>
      </c>
      <c r="R172" s="26">
        <v>51.615174288193579</v>
      </c>
      <c r="T172" s="31">
        <v>0.11700000000000001</v>
      </c>
    </row>
    <row r="173" spans="11:20" ht="15" thickBot="1" x14ac:dyDescent="0.4">
      <c r="K173">
        <v>32</v>
      </c>
      <c r="L173" s="6">
        <f>H108</f>
        <v>-7.9567959197162891E-2</v>
      </c>
      <c r="M173" s="4">
        <f>I108</f>
        <v>1039.3630908023695</v>
      </c>
      <c r="N173" s="23">
        <v>36.005434782608702</v>
      </c>
      <c r="O173" s="23">
        <v>45.876440544787847</v>
      </c>
      <c r="P173" s="23">
        <v>68.507726558407541</v>
      </c>
      <c r="Q173" s="23">
        <v>48.004518072289159</v>
      </c>
      <c r="R173" s="26">
        <v>51.605880041906758</v>
      </c>
      <c r="T173" s="31">
        <v>0.161</v>
      </c>
    </row>
    <row r="174" spans="11:20" ht="15" thickBot="1" x14ac:dyDescent="0.4">
      <c r="K174">
        <v>33</v>
      </c>
      <c r="L174" s="6">
        <f>L108</f>
        <v>-4.283196978034115E-2</v>
      </c>
      <c r="M174" s="4">
        <f>M108</f>
        <v>1930.8007645718262</v>
      </c>
      <c r="N174" s="23">
        <v>36.127120309123065</v>
      </c>
      <c r="O174" s="23">
        <v>45.84452157967123</v>
      </c>
      <c r="P174" s="23">
        <v>68.521186718187167</v>
      </c>
      <c r="Q174" s="23">
        <v>47.973017224441683</v>
      </c>
      <c r="R174" s="26">
        <v>51.534154168576862</v>
      </c>
      <c r="T174" s="31">
        <v>0.14499999999999999</v>
      </c>
    </row>
    <row r="175" spans="11:20" ht="15" thickBot="1" x14ac:dyDescent="0.4">
      <c r="K175">
        <v>34</v>
      </c>
      <c r="L175" s="6">
        <f>P108</f>
        <v>-2.202428257173223E-2</v>
      </c>
      <c r="M175" s="4">
        <f>Q108</f>
        <v>3754.9463747865279</v>
      </c>
      <c r="N175" s="23">
        <v>36.225417151091392</v>
      </c>
      <c r="O175" s="23">
        <v>45.808839181908994</v>
      </c>
      <c r="P175" s="23">
        <v>68.52904092092551</v>
      </c>
      <c r="Q175" s="23">
        <v>47.978516104733991</v>
      </c>
      <c r="R175" s="26">
        <v>51.458186641340127</v>
      </c>
      <c r="T175" s="31">
        <v>0.11700000000000001</v>
      </c>
    </row>
    <row r="176" spans="11:20" ht="15" thickBot="1" x14ac:dyDescent="0.4">
      <c r="K176">
        <v>35</v>
      </c>
      <c r="L176" s="6">
        <f>T108</f>
        <v>-1.468201109240326E-2</v>
      </c>
      <c r="M176" s="4">
        <f>U108</f>
        <v>5632.7433264772926</v>
      </c>
      <c r="N176" s="23">
        <v>36.280353020156213</v>
      </c>
      <c r="O176" s="23">
        <v>45.764904294860251</v>
      </c>
      <c r="P176" s="23">
        <v>68.524552584611868</v>
      </c>
      <c r="Q176" s="23">
        <v>47.975373733073539</v>
      </c>
      <c r="R176" s="26">
        <v>51.454816367298157</v>
      </c>
      <c r="T176" s="31">
        <v>9.7000000000000003E-2</v>
      </c>
    </row>
    <row r="177" spans="11:20" ht="15" thickBot="1" x14ac:dyDescent="0.4">
      <c r="K177">
        <v>36</v>
      </c>
      <c r="L177" s="6">
        <f>D123</f>
        <v>-1.468201109240326E-2</v>
      </c>
      <c r="M177" s="4">
        <f>E123</f>
        <v>5632.7433264772926</v>
      </c>
      <c r="N177" s="23">
        <v>36.283852375806404</v>
      </c>
      <c r="O177" s="23">
        <v>45.76415495955726</v>
      </c>
      <c r="P177" s="23">
        <v>68.52343059239611</v>
      </c>
      <c r="Q177" s="23">
        <v>47.974588204473264</v>
      </c>
      <c r="R177" s="26">
        <v>51.453973867766976</v>
      </c>
      <c r="T177" s="31">
        <v>9.6000000000000002E-2</v>
      </c>
    </row>
    <row r="178" spans="11:20" ht="15" thickBot="1" x14ac:dyDescent="0.4">
      <c r="K178">
        <v>37</v>
      </c>
      <c r="L178" s="6">
        <f>H123</f>
        <v>-2.080051204096851E-2</v>
      </c>
      <c r="M178" s="4">
        <f>I123</f>
        <v>3975.8636632172725</v>
      </c>
      <c r="N178" s="23">
        <v>36.235918260413932</v>
      </c>
      <c r="O178" s="23">
        <v>45.765653654702639</v>
      </c>
      <c r="P178" s="23">
        <v>68.525674613570857</v>
      </c>
      <c r="Q178" s="23">
        <v>48.017094576892845</v>
      </c>
      <c r="R178" s="26">
        <v>51.455658894419699</v>
      </c>
      <c r="T178" s="31">
        <v>0.108</v>
      </c>
    </row>
    <row r="179" spans="11:20" ht="15" thickBot="1" x14ac:dyDescent="0.4">
      <c r="K179">
        <v>38</v>
      </c>
      <c r="L179" s="6">
        <f>L123</f>
        <v>-4.283196978034115E-2</v>
      </c>
      <c r="M179" s="4">
        <f>M123</f>
        <v>1930.8007645718262</v>
      </c>
      <c r="N179" s="23">
        <v>36.130622001735517</v>
      </c>
      <c r="O179" s="23">
        <v>45.761907100872669</v>
      </c>
      <c r="P179" s="23">
        <v>68.520064836190372</v>
      </c>
      <c r="Q179" s="23">
        <v>48.054095649753584</v>
      </c>
      <c r="R179" s="26">
        <v>51.53331041144785</v>
      </c>
      <c r="T179" s="31">
        <v>0.13</v>
      </c>
    </row>
    <row r="180" spans="11:20" ht="15" thickBot="1" x14ac:dyDescent="0.4">
      <c r="K180">
        <v>39</v>
      </c>
      <c r="L180" s="6">
        <f>P123</f>
        <v>-7.5893409604016776E-2</v>
      </c>
      <c r="M180" s="4">
        <f>Q123</f>
        <v>1089.6861852893089</v>
      </c>
      <c r="N180" s="23">
        <v>36.034745304799173</v>
      </c>
      <c r="O180" s="23">
        <v>45.764904294860244</v>
      </c>
      <c r="P180" s="23">
        <v>68.52455258461184</v>
      </c>
      <c r="Q180" s="23">
        <v>48.098177590752051</v>
      </c>
      <c r="R180" s="26">
        <v>51.577620224976663</v>
      </c>
      <c r="T180" s="31">
        <v>0.14799999999999999</v>
      </c>
    </row>
    <row r="181" spans="11:20" ht="15" thickBot="1" x14ac:dyDescent="0.4">
      <c r="K181">
        <v>40</v>
      </c>
      <c r="L181" s="6">
        <f>T123</f>
        <v>-0.10774652803388525</v>
      </c>
      <c r="M181" s="4">
        <f>U123</f>
        <v>767.5421334596665</v>
      </c>
      <c r="N181" s="23">
        <v>36.383208631444525</v>
      </c>
      <c r="O181" s="23">
        <v>45.760408651091204</v>
      </c>
      <c r="P181" s="23">
        <v>68.190376397779929</v>
      </c>
      <c r="Q181" s="23">
        <v>48.093452741531458</v>
      </c>
      <c r="R181" s="26">
        <v>51.572553578152885</v>
      </c>
      <c r="T181" s="31">
        <v>0.11</v>
      </c>
    </row>
    <row r="201" spans="3:4" x14ac:dyDescent="0.35">
      <c r="C201" t="s">
        <v>25</v>
      </c>
    </row>
    <row r="202" spans="3:4" x14ac:dyDescent="0.35">
      <c r="C202" t="s">
        <v>26</v>
      </c>
    </row>
    <row r="204" spans="3:4" x14ac:dyDescent="0.35">
      <c r="C204">
        <f>60*110</f>
        <v>6600</v>
      </c>
      <c r="D204" t="s">
        <v>27</v>
      </c>
    </row>
    <row r="205" spans="3:4" x14ac:dyDescent="0.35">
      <c r="C205">
        <f>1.3*C204</f>
        <v>8580</v>
      </c>
      <c r="D205" t="s">
        <v>28</v>
      </c>
    </row>
    <row r="206" spans="3:4" x14ac:dyDescent="0.35">
      <c r="C206" t="s">
        <v>29</v>
      </c>
    </row>
    <row r="207" spans="3:4" x14ac:dyDescent="0.35">
      <c r="C207">
        <v>5</v>
      </c>
      <c r="D207" t="s">
        <v>30</v>
      </c>
    </row>
    <row r="208" spans="3:4" x14ac:dyDescent="0.35">
      <c r="C208">
        <f>C205/C207</f>
        <v>1716</v>
      </c>
      <c r="D208" t="s">
        <v>6</v>
      </c>
    </row>
  </sheetData>
  <mergeCells count="41">
    <mergeCell ref="S16:U16"/>
    <mergeCell ref="C8:F8"/>
    <mergeCell ref="C16:E16"/>
    <mergeCell ref="G16:I16"/>
    <mergeCell ref="K16:M16"/>
    <mergeCell ref="O16:Q16"/>
    <mergeCell ref="C46:E46"/>
    <mergeCell ref="G46:I46"/>
    <mergeCell ref="K46:M46"/>
    <mergeCell ref="O46:Q46"/>
    <mergeCell ref="S46:U46"/>
    <mergeCell ref="C31:E31"/>
    <mergeCell ref="G31:I31"/>
    <mergeCell ref="K31:M31"/>
    <mergeCell ref="O31:Q31"/>
    <mergeCell ref="S31:U31"/>
    <mergeCell ref="C76:E76"/>
    <mergeCell ref="G76:I76"/>
    <mergeCell ref="K76:M76"/>
    <mergeCell ref="O76:Q76"/>
    <mergeCell ref="S76:U76"/>
    <mergeCell ref="C61:E61"/>
    <mergeCell ref="G61:I61"/>
    <mergeCell ref="K61:M61"/>
    <mergeCell ref="O61:Q61"/>
    <mergeCell ref="S61:U61"/>
    <mergeCell ref="C106:E106"/>
    <mergeCell ref="G106:I106"/>
    <mergeCell ref="K106:M106"/>
    <mergeCell ref="O106:Q106"/>
    <mergeCell ref="S106:U106"/>
    <mergeCell ref="C91:E91"/>
    <mergeCell ref="G91:I91"/>
    <mergeCell ref="K91:M91"/>
    <mergeCell ref="O91:Q91"/>
    <mergeCell ref="S91:U91"/>
    <mergeCell ref="C121:E121"/>
    <mergeCell ref="G121:I121"/>
    <mergeCell ref="K121:M121"/>
    <mergeCell ref="O121:Q121"/>
    <mergeCell ref="S121:U12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50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1" sqref="J1:J5"/>
    </sheetView>
  </sheetViews>
  <sheetFormatPr defaultRowHeight="14.5" x14ac:dyDescent="0.35"/>
  <cols>
    <col min="4" max="4" width="11.453125" bestFit="1" customWidth="1"/>
    <col min="9" max="9" width="11.453125" bestFit="1" customWidth="1"/>
    <col min="14" max="14" width="11.453125" bestFit="1" customWidth="1"/>
    <col min="18" max="18" width="11.453125" bestFit="1" customWidth="1"/>
    <col min="22" max="22" width="11.453125" bestFit="1" customWidth="1"/>
    <col min="26" max="26" width="11.453125" bestFit="1" customWidth="1"/>
    <col min="30" max="30" width="11.453125" bestFit="1" customWidth="1"/>
  </cols>
  <sheetData>
    <row r="1" spans="2:34" x14ac:dyDescent="0.35">
      <c r="I1" t="s">
        <v>114</v>
      </c>
      <c r="J1" s="4">
        <f>AVERAGE(J40:L47)</f>
        <v>4109.0993590927937</v>
      </c>
      <c r="AH1" t="s">
        <v>42</v>
      </c>
    </row>
    <row r="2" spans="2:34" x14ac:dyDescent="0.35">
      <c r="I2" t="s">
        <v>115</v>
      </c>
      <c r="J2" s="4">
        <f>AVERAGE(J10:L17)</f>
        <v>2774.6618520520574</v>
      </c>
    </row>
    <row r="3" spans="2:34" x14ac:dyDescent="0.35">
      <c r="B3" t="s">
        <v>43</v>
      </c>
      <c r="I3" t="s">
        <v>116</v>
      </c>
      <c r="J3" s="4">
        <f>AVERAGE(J9:L9,J18:L19,J28:L29,J38:L39,J48:L48)</f>
        <v>871.48072473184391</v>
      </c>
      <c r="P3" s="3"/>
      <c r="Q3" s="3"/>
      <c r="R3" s="3"/>
    </row>
    <row r="4" spans="2:34" x14ac:dyDescent="0.35">
      <c r="B4" s="37">
        <f>0.25*'delta 300 NB'!I9+0.25*'delta 254'!I9+0.25*'delta 100'!I9+0.25*'delta 300'!I9</f>
        <v>1</v>
      </c>
      <c r="I4" t="s">
        <v>117</v>
      </c>
      <c r="J4" s="4">
        <f>AVERAGE(J30:L37)</f>
        <v>2531.2924801370104</v>
      </c>
      <c r="P4" s="3"/>
      <c r="Q4" s="3"/>
      <c r="R4" s="3"/>
    </row>
    <row r="5" spans="2:34" x14ac:dyDescent="0.35">
      <c r="I5" t="s">
        <v>118</v>
      </c>
      <c r="J5" s="4">
        <f>AVERAGE(J20:L27)</f>
        <v>2158.5762196144292</v>
      </c>
    </row>
    <row r="6" spans="2:34" ht="15" thickBot="1" x14ac:dyDescent="0.4"/>
    <row r="7" spans="2:34" x14ac:dyDescent="0.35">
      <c r="D7" s="112" t="s">
        <v>33</v>
      </c>
      <c r="E7" s="113"/>
      <c r="F7" s="113"/>
      <c r="G7" s="114"/>
      <c r="I7" s="112" t="s">
        <v>6</v>
      </c>
      <c r="J7" s="113"/>
      <c r="K7" s="113"/>
      <c r="L7" s="114"/>
      <c r="N7" s="112" t="s">
        <v>37</v>
      </c>
      <c r="O7" s="113"/>
      <c r="P7" s="113"/>
      <c r="Q7" s="114"/>
      <c r="R7" s="112" t="s">
        <v>38</v>
      </c>
      <c r="S7" s="113"/>
      <c r="T7" s="113"/>
      <c r="U7" s="114"/>
      <c r="V7" s="112" t="s">
        <v>39</v>
      </c>
      <c r="W7" s="113"/>
      <c r="X7" s="113"/>
      <c r="Y7" s="114"/>
      <c r="Z7" s="112" t="s">
        <v>40</v>
      </c>
      <c r="AA7" s="113"/>
      <c r="AB7" s="113"/>
      <c r="AC7" s="114"/>
      <c r="AD7" s="112" t="s">
        <v>41</v>
      </c>
      <c r="AE7" s="113"/>
      <c r="AF7" s="113"/>
      <c r="AG7" s="114"/>
    </row>
    <row r="8" spans="2:34" x14ac:dyDescent="0.35">
      <c r="D8" s="7" t="s">
        <v>289</v>
      </c>
      <c r="E8" s="8" t="s">
        <v>290</v>
      </c>
      <c r="F8" s="8" t="s">
        <v>291</v>
      </c>
      <c r="G8" s="9" t="s">
        <v>292</v>
      </c>
      <c r="I8" s="7" t="s">
        <v>53</v>
      </c>
      <c r="J8" s="8" t="s">
        <v>35</v>
      </c>
      <c r="K8" s="8" t="s">
        <v>36</v>
      </c>
      <c r="L8" s="9" t="s">
        <v>34</v>
      </c>
      <c r="N8" s="7" t="s">
        <v>53</v>
      </c>
      <c r="O8" s="8" t="s">
        <v>35</v>
      </c>
      <c r="P8" s="8" t="s">
        <v>36</v>
      </c>
      <c r="Q8" s="9" t="s">
        <v>34</v>
      </c>
      <c r="R8" s="7" t="s">
        <v>53</v>
      </c>
      <c r="S8" s="8" t="s">
        <v>35</v>
      </c>
      <c r="T8" s="8" t="s">
        <v>36</v>
      </c>
      <c r="U8" s="9" t="s">
        <v>34</v>
      </c>
      <c r="V8" s="7" t="s">
        <v>53</v>
      </c>
      <c r="W8" s="8" t="s">
        <v>35</v>
      </c>
      <c r="X8" s="8" t="s">
        <v>36</v>
      </c>
      <c r="Y8" s="9" t="s">
        <v>34</v>
      </c>
      <c r="Z8" s="7" t="s">
        <v>53</v>
      </c>
      <c r="AA8" s="8" t="s">
        <v>35</v>
      </c>
      <c r="AB8" s="8" t="s">
        <v>36</v>
      </c>
      <c r="AC8" s="9" t="s">
        <v>34</v>
      </c>
      <c r="AD8" s="7" t="s">
        <v>53</v>
      </c>
      <c r="AE8" s="8" t="s">
        <v>35</v>
      </c>
      <c r="AF8" s="8" t="s">
        <v>36</v>
      </c>
      <c r="AG8" s="9" t="s">
        <v>34</v>
      </c>
    </row>
    <row r="9" spans="2:34" x14ac:dyDescent="0.35">
      <c r="C9">
        <v>1</v>
      </c>
      <c r="D9" s="41">
        <f>'delta 300 NB'!L142</f>
        <v>-0.28195086884209197</v>
      </c>
      <c r="E9" s="42">
        <f>'delta 254'!L142</f>
        <v>-0.26602213211203124</v>
      </c>
      <c r="F9" s="42">
        <f>'delta 100'!L142</f>
        <v>-0.11387394829268455</v>
      </c>
      <c r="G9" s="43">
        <f>'delta 300'!L142</f>
        <v>-0.2488259763010518</v>
      </c>
      <c r="I9" s="47">
        <f>'delta 300 NB'!M142</f>
        <v>1059.0497600744493</v>
      </c>
      <c r="J9" s="48">
        <f>'delta 254'!M142</f>
        <v>954.80777476451362</v>
      </c>
      <c r="K9" s="48">
        <f>'delta 100'!M142</f>
        <v>726.24161399445245</v>
      </c>
      <c r="L9" s="21">
        <f>'delta 300'!M142</f>
        <v>1189.5864105517378</v>
      </c>
      <c r="N9" s="39">
        <f>'delta 300 NB'!N142</f>
        <v>36.316031009784794</v>
      </c>
      <c r="O9" s="23">
        <f>'delta 254'!N142</f>
        <v>36.492018010642653</v>
      </c>
      <c r="P9" s="23">
        <f>'delta 100'!N142</f>
        <v>36.607829973965586</v>
      </c>
      <c r="Q9" s="12">
        <f>'delta 300'!N142</f>
        <v>36.273353965057069</v>
      </c>
      <c r="R9" s="39">
        <f>'delta 300 NB'!O142</f>
        <v>45.605034992542571</v>
      </c>
      <c r="S9" s="23">
        <f>'delta 254'!O142</f>
        <v>45.517805976258693</v>
      </c>
      <c r="T9" s="23">
        <f>'delta 100'!O142</f>
        <v>45.069015768015319</v>
      </c>
      <c r="U9" s="12">
        <f>'delta 300'!O142</f>
        <v>45.766403039085652</v>
      </c>
      <c r="V9" s="39">
        <f>'delta 300 NB'!P142</f>
        <v>67.731467064396099</v>
      </c>
      <c r="W9" s="23">
        <f>'delta 254'!P142</f>
        <v>67.703643061809245</v>
      </c>
      <c r="X9" s="23">
        <f>'delta 100'!P142</f>
        <v>68.606421823064181</v>
      </c>
      <c r="Y9" s="12">
        <f>'delta 300'!P142</f>
        <v>67.749013443369194</v>
      </c>
      <c r="Z9" s="39">
        <f>'delta 300 NB'!Q142</f>
        <v>48.473276187042103</v>
      </c>
      <c r="AA9" s="23">
        <f>'delta 254'!Q142</f>
        <v>48.465002046663933</v>
      </c>
      <c r="AB9" s="23">
        <f>'delta 100'!Q142</f>
        <v>48.180046829204393</v>
      </c>
      <c r="AC9" s="12">
        <f>'delta 300'!Q142</f>
        <v>48.304432545725469</v>
      </c>
      <c r="AD9" s="39">
        <f>'delta 300 NB'!R142</f>
        <v>51.874190746234405</v>
      </c>
      <c r="AE9" s="23">
        <f>'delta 254'!R142</f>
        <v>51.821530904625462</v>
      </c>
      <c r="AF9" s="23">
        <f>'delta 100'!R142</f>
        <v>51.536685605750492</v>
      </c>
      <c r="AG9" s="12">
        <f>'delta 300'!R142</f>
        <v>51.906797006762623</v>
      </c>
    </row>
    <row r="10" spans="2:34" x14ac:dyDescent="0.35">
      <c r="C10">
        <v>2</v>
      </c>
      <c r="D10" s="41">
        <f>'delta 300 NB'!L143</f>
        <v>-0.22791617859059998</v>
      </c>
      <c r="E10" s="42">
        <f>'delta 254'!L143</f>
        <v>-0.20953782456534689</v>
      </c>
      <c r="F10" s="42">
        <f>'delta 100'!L143</f>
        <v>-9.0592875985766833E-2</v>
      </c>
      <c r="G10" s="43">
        <f>'delta 300'!L143</f>
        <v>-0.20831045854742006</v>
      </c>
      <c r="I10" s="47">
        <f>'delta 300 NB'!M143</f>
        <v>1310.1307763516322</v>
      </c>
      <c r="J10" s="48">
        <f>'delta 254'!M143</f>
        <v>1212.1916438088583</v>
      </c>
      <c r="K10" s="48">
        <f>'delta 100'!M143</f>
        <v>912.8753127673433</v>
      </c>
      <c r="L10" s="21">
        <f>'delta 300'!M143</f>
        <v>1420.9560195107447</v>
      </c>
      <c r="N10" s="39">
        <f>'delta 300 NB'!N143</f>
        <v>36.403947346851794</v>
      </c>
      <c r="O10" s="23">
        <f>'delta 254'!N143</f>
        <v>36.593852854967338</v>
      </c>
      <c r="P10" s="23">
        <f>'delta 100'!N143</f>
        <v>36.542429502505485</v>
      </c>
      <c r="Q10" s="12">
        <f>'delta 300'!N143</f>
        <v>36.590358289120331</v>
      </c>
      <c r="R10" s="39">
        <f>'delta 300 NB'!O143</f>
        <v>44.506007901250761</v>
      </c>
      <c r="S10" s="23">
        <f>'delta 254'!O143</f>
        <v>44.457908267697199</v>
      </c>
      <c r="T10" s="23">
        <f>'delta 100'!O143</f>
        <v>45.196999967248544</v>
      </c>
      <c r="U10" s="12">
        <f>'delta 300'!O143</f>
        <v>44.4176983035305</v>
      </c>
      <c r="V10" s="39">
        <f>'delta 300 NB'!P143</f>
        <v>68.726128223202139</v>
      </c>
      <c r="W10" s="23">
        <f>'delta 254'!P143</f>
        <v>68.651852822217492</v>
      </c>
      <c r="X10" s="23">
        <f>'delta 100'!P143</f>
        <v>68.532407559034482</v>
      </c>
      <c r="Y10" s="12">
        <f>'delta 300'!P143</f>
        <v>68.693914980022285</v>
      </c>
      <c r="Z10" s="39">
        <f>'delta 300 NB'!Q143</f>
        <v>48.522203826041341</v>
      </c>
      <c r="AA10" s="23">
        <f>'delta 254'!Q143</f>
        <v>48.510701010332575</v>
      </c>
      <c r="AB10" s="23">
        <f>'delta 100'!Q143</f>
        <v>48.185569711459735</v>
      </c>
      <c r="AC10" s="12">
        <f>'delta 300'!Q143</f>
        <v>48.511495382196898</v>
      </c>
      <c r="AD10" s="39">
        <f>'delta 300 NB'!R143</f>
        <v>51.841712702653972</v>
      </c>
      <c r="AE10" s="23">
        <f>'delta 254'!R143</f>
        <v>51.78568504478541</v>
      </c>
      <c r="AF10" s="23">
        <f>'delta 100'!R143</f>
        <v>51.542593259751747</v>
      </c>
      <c r="AG10" s="12">
        <f>'delta 300'!R143</f>
        <v>51.786533045130028</v>
      </c>
    </row>
    <row r="11" spans="2:34" x14ac:dyDescent="0.35">
      <c r="C11">
        <v>3</v>
      </c>
      <c r="D11" s="41">
        <f>'delta 300 NB'!L144</f>
        <v>-0.1383682864001487</v>
      </c>
      <c r="E11" s="42">
        <f>'delta 254'!L144</f>
        <v>-0.11877630748155121</v>
      </c>
      <c r="F11" s="42">
        <f>'delta 100'!L144</f>
        <v>-5.3850548801265746E-2</v>
      </c>
      <c r="G11" s="43">
        <f>'delta 300'!L144</f>
        <v>-0.11877630748155121</v>
      </c>
      <c r="I11" s="47">
        <f>'delta 300 NB'!M144</f>
        <v>2158.0089467645466</v>
      </c>
      <c r="J11" s="48">
        <f>'delta 254'!M144</f>
        <v>2138.4736180610116</v>
      </c>
      <c r="K11" s="48">
        <f>'delta 100'!M144</f>
        <v>1535.7317955143328</v>
      </c>
      <c r="L11" s="21">
        <f>'delta 300'!M144</f>
        <v>2492.0794919136197</v>
      </c>
      <c r="N11" s="39">
        <f>'delta 300 NB'!N144</f>
        <v>36.378013405660532</v>
      </c>
      <c r="O11" s="23">
        <f>'delta 254'!N144</f>
        <v>36.573884568153908</v>
      </c>
      <c r="P11" s="23">
        <f>'delta 100'!N144</f>
        <v>36.536446394655833</v>
      </c>
      <c r="Q11" s="12">
        <f>'delta 300'!N144</f>
        <v>36.577379003209124</v>
      </c>
      <c r="R11" s="39">
        <f>'delta 300 NB'!O144</f>
        <v>44.863075435520081</v>
      </c>
      <c r="S11" s="23">
        <f>'delta 254'!O144</f>
        <v>44.740073679901755</v>
      </c>
      <c r="T11" s="23">
        <f>'delta 100'!O144</f>
        <v>45.271465059925333</v>
      </c>
      <c r="U11" s="12">
        <f>'delta 300'!O144</f>
        <v>44.739341148732734</v>
      </c>
      <c r="V11" s="39">
        <f>'delta 300 NB'!P144</f>
        <v>68.667136465691001</v>
      </c>
      <c r="W11" s="23">
        <f>'delta 254'!P144</f>
        <v>68.645108473188699</v>
      </c>
      <c r="X11" s="23">
        <f>'delta 100'!P144</f>
        <v>68.562119326740444</v>
      </c>
      <c r="Y11" s="12">
        <f>'delta 300'!P144</f>
        <v>68.643984543847012</v>
      </c>
      <c r="Z11" s="39">
        <f>'delta 300 NB'!Q144</f>
        <v>48.345597272980548</v>
      </c>
      <c r="AA11" s="23">
        <f>'delta 254'!Q144</f>
        <v>48.342202210397055</v>
      </c>
      <c r="AB11" s="23">
        <f>'delta 100'!Q144</f>
        <v>48.136747658654784</v>
      </c>
      <c r="AC11" s="12">
        <f>'delta 300'!Q144</f>
        <v>48.341410701421189</v>
      </c>
      <c r="AD11" s="39">
        <f>'delta 300 NB'!R144</f>
        <v>51.746177420147816</v>
      </c>
      <c r="AE11" s="23">
        <f>'delta 254'!R144</f>
        <v>51.698731068358562</v>
      </c>
      <c r="AF11" s="23">
        <f>'delta 100'!R144</f>
        <v>51.493221560023564</v>
      </c>
      <c r="AG11" s="12">
        <f>'delta 300'!R144</f>
        <v>51.697884602789962</v>
      </c>
    </row>
    <row r="12" spans="2:34" x14ac:dyDescent="0.35">
      <c r="C12">
        <v>4</v>
      </c>
      <c r="D12" s="41">
        <f>'delta 300 NB'!L145</f>
        <v>-9.5478810539608952E-2</v>
      </c>
      <c r="E12" s="42">
        <f>'delta 254'!L145</f>
        <v>-6.8544944312921866E-2</v>
      </c>
      <c r="F12" s="42">
        <f>'delta 100'!L145</f>
        <v>-3.1815291024096873E-2</v>
      </c>
      <c r="G12" s="43">
        <f>'delta 300'!L145</f>
        <v>-6.9769629838613831E-2</v>
      </c>
      <c r="I12" s="47">
        <f>'delta 300 NB'!M145</f>
        <v>3127.3954745815267</v>
      </c>
      <c r="J12" s="48">
        <f>'delta 254'!M145</f>
        <v>3705.5978751757007</v>
      </c>
      <c r="K12" s="48">
        <f>'delta 100'!M145</f>
        <v>2599.3790198984238</v>
      </c>
      <c r="L12" s="21">
        <f>'delta 300'!M145</f>
        <v>4242.5336164845112</v>
      </c>
      <c r="N12" s="39">
        <f>'delta 300 NB'!N145</f>
        <v>36.408483020846987</v>
      </c>
      <c r="O12" s="23">
        <f>'delta 254'!N145</f>
        <v>36.604335865863241</v>
      </c>
      <c r="P12" s="23">
        <f>'delta 100'!N145</f>
        <v>36.549420318333659</v>
      </c>
      <c r="Q12" s="12">
        <f>'delta 300'!N145</f>
        <v>36.601836844948686</v>
      </c>
      <c r="R12" s="39">
        <f>'delta 300 NB'!O145</f>
        <v>45.029172676019407</v>
      </c>
      <c r="S12" s="23">
        <f>'delta 254'!O145</f>
        <v>44.9469478648153</v>
      </c>
      <c r="T12" s="23">
        <f>'delta 100'!O145</f>
        <v>45.400209602410428</v>
      </c>
      <c r="U12" s="12">
        <f>'delta 300'!O145</f>
        <v>44.897925773128371</v>
      </c>
      <c r="V12" s="39">
        <f>'delta 300 NB'!P145</f>
        <v>68.670512652419021</v>
      </c>
      <c r="W12" s="23">
        <f>'delta 254'!P145</f>
        <v>68.648480482053969</v>
      </c>
      <c r="X12" s="23">
        <f>'delta 100'!P145</f>
        <v>68.530163096875597</v>
      </c>
      <c r="Y12" s="12">
        <f>'delta 300'!P145</f>
        <v>68.63611806885713</v>
      </c>
      <c r="Z12" s="39">
        <f>'delta 300 NB'!Q145</f>
        <v>48.225055723089028</v>
      </c>
      <c r="AA12" s="23">
        <f>'delta 254'!Q145</f>
        <v>48.221771024364685</v>
      </c>
      <c r="AB12" s="23">
        <f>'delta 100'!Q145</f>
        <v>48.061177703543578</v>
      </c>
      <c r="AC12" s="12">
        <f>'delta 300'!Q145</f>
        <v>48.254015028731402</v>
      </c>
      <c r="AD12" s="39">
        <f>'delta 300 NB'!R145</f>
        <v>51.666775927625537</v>
      </c>
      <c r="AE12" s="23">
        <f>'delta 254'!R145</f>
        <v>51.578464762902804</v>
      </c>
      <c r="AF12" s="23">
        <f>'delta 100'!R145</f>
        <v>51.459029278836702</v>
      </c>
      <c r="AG12" s="12">
        <f>'delta 300'!R145</f>
        <v>51.610104284334433</v>
      </c>
    </row>
    <row r="13" spans="2:34" x14ac:dyDescent="0.35">
      <c r="C13">
        <v>5</v>
      </c>
      <c r="D13" s="41">
        <f>'delta 300 NB'!L146</f>
        <v>-7.8331076718431383E-2</v>
      </c>
      <c r="E13" s="42">
        <f>'delta 254'!L146</f>
        <v>-5.0177477956740289E-2</v>
      </c>
      <c r="F13" s="42">
        <f>'delta 100'!L146</f>
        <v>-2.3248076551119694E-2</v>
      </c>
      <c r="G13" s="43">
        <f>'delta 300'!L146</f>
        <v>-5.1401811439912029E-2</v>
      </c>
      <c r="I13" s="47">
        <f>'delta 300 NB'!M146</f>
        <v>3812.0247098523432</v>
      </c>
      <c r="J13" s="48">
        <f>'delta 254'!M146</f>
        <v>5062.0320180097942</v>
      </c>
      <c r="K13" s="48">
        <f>'delta 100'!M146</f>
        <v>3557.2835377650617</v>
      </c>
      <c r="L13" s="21">
        <f>'delta 300'!M146</f>
        <v>5758.5519208018513</v>
      </c>
      <c r="N13" s="39">
        <f>'delta 300 NB'!N146</f>
        <v>36.417952038290686</v>
      </c>
      <c r="O13" s="23">
        <f>'delta 254'!N146</f>
        <v>36.607829973965586</v>
      </c>
      <c r="P13" s="23">
        <f>'delta 100'!N146</f>
        <v>36.546931023756123</v>
      </c>
      <c r="Q13" s="12">
        <f>'delta 300'!N146</f>
        <v>36.611323967645802</v>
      </c>
      <c r="R13" s="39">
        <f>'delta 300 NB'!O146</f>
        <v>45.117773370268978</v>
      </c>
      <c r="S13" s="23">
        <f>'delta 254'!O146</f>
        <v>45.069015768015319</v>
      </c>
      <c r="T13" s="23">
        <f>'delta 100'!O146</f>
        <v>45.432963866468015</v>
      </c>
      <c r="U13" s="12">
        <f>'delta 300'!O146</f>
        <v>45.027343877918582</v>
      </c>
      <c r="V13" s="39">
        <f>'delta 300 NB'!P146</f>
        <v>68.639664300817941</v>
      </c>
      <c r="W13" s="23">
        <f>'delta 254'!P146</f>
        <v>68.606421823064181</v>
      </c>
      <c r="X13" s="23">
        <f>'delta 100'!P146</f>
        <v>68.517821182403111</v>
      </c>
      <c r="Y13" s="12">
        <f>'delta 300'!P146</f>
        <v>68.646232439335876</v>
      </c>
      <c r="Z13" s="39">
        <f>'delta 300 NB'!Q146</f>
        <v>48.191191174783221</v>
      </c>
      <c r="AA13" s="23">
        <f>'delta 254'!Q146</f>
        <v>48.180046829204393</v>
      </c>
      <c r="AB13" s="23">
        <f>'delta 100'!Q146</f>
        <v>48.052522143453551</v>
      </c>
      <c r="AC13" s="12">
        <f>'delta 300'!Q146</f>
        <v>48.179257949372889</v>
      </c>
      <c r="AD13" s="39">
        <f>'delta 300 NB'!R146</f>
        <v>51.633419115839168</v>
      </c>
      <c r="AE13" s="23">
        <f>'delta 254'!R146</f>
        <v>51.536685605750492</v>
      </c>
      <c r="AF13" s="23">
        <f>'delta 100'!R146</f>
        <v>51.449761783919186</v>
      </c>
      <c r="AG13" s="12">
        <f>'delta 300'!R146</f>
        <v>51.535841765726822</v>
      </c>
    </row>
    <row r="14" spans="2:34" x14ac:dyDescent="0.35">
      <c r="C14">
        <v>6</v>
      </c>
      <c r="D14" s="41">
        <f>'delta 300 NB'!L147</f>
        <v>-7.9555762244123363E-2</v>
      </c>
      <c r="E14" s="42">
        <f>'delta 254'!L147</f>
        <v>-5.1401811439912029E-2</v>
      </c>
      <c r="F14" s="42">
        <f>'delta 100'!L147</f>
        <v>-2.3248076551119694E-2</v>
      </c>
      <c r="G14" s="43">
        <f>'delta 300'!L147</f>
        <v>-5.262616838786232E-2</v>
      </c>
      <c r="I14" s="47">
        <f>'delta 300 NB'!M147</f>
        <v>3753.3422039716179</v>
      </c>
      <c r="J14" s="48">
        <f>'delta 254'!M147</f>
        <v>4941.4600942015886</v>
      </c>
      <c r="K14" s="48">
        <f>'delta 100'!M147</f>
        <v>3557.2835377650617</v>
      </c>
      <c r="L14" s="21">
        <f>'delta 300'!M147</f>
        <v>5624.5782101869554</v>
      </c>
      <c r="N14" s="39">
        <f>'delta 300 NB'!N147</f>
        <v>36.434426229508205</v>
      </c>
      <c r="O14" s="23">
        <f>'delta 254'!N147</f>
        <v>36.612317061192421</v>
      </c>
      <c r="P14" s="23">
        <f>'delta 100'!N147</f>
        <v>36.550425671250814</v>
      </c>
      <c r="Q14" s="12">
        <f>'delta 300'!N147</f>
        <v>36.621805262209989</v>
      </c>
      <c r="R14" s="39">
        <f>'delta 300 NB'!O147</f>
        <v>45.122950819672134</v>
      </c>
      <c r="S14" s="23">
        <f>'delta 254'!O147</f>
        <v>45.059424418033586</v>
      </c>
      <c r="T14" s="23">
        <f>'delta 100'!O147</f>
        <v>45.43222003929273</v>
      </c>
      <c r="U14" s="12">
        <f>'delta 300'!O147</f>
        <v>45.02513221016094</v>
      </c>
      <c r="V14" s="39">
        <f>'delta 300 NB'!P147</f>
        <v>68.647540983606575</v>
      </c>
      <c r="W14" s="23">
        <f>'delta 254'!P147</f>
        <v>68.632747274334534</v>
      </c>
      <c r="X14" s="23">
        <f>'delta 100'!P147</f>
        <v>68.516699410609021</v>
      </c>
      <c r="Y14" s="12">
        <f>'delta 300'!P147</f>
        <v>68.642860651309007</v>
      </c>
      <c r="Z14" s="39">
        <f>'delta 300 NB'!Q147</f>
        <v>48.196721311475414</v>
      </c>
      <c r="AA14" s="23">
        <f>'delta 254'!Q147</f>
        <v>48.169793406017746</v>
      </c>
      <c r="AB14" s="23">
        <f>'delta 100'!Q147</f>
        <v>48.051735428945634</v>
      </c>
      <c r="AC14" s="12">
        <f>'delta 300'!Q147</f>
        <v>48.176891464872213</v>
      </c>
      <c r="AD14" s="39">
        <f>'delta 300 NB'!R147</f>
        <v>51.598360655737714</v>
      </c>
      <c r="AE14" s="23">
        <f>'delta 254'!R147</f>
        <v>51.525717840421699</v>
      </c>
      <c r="AF14" s="23">
        <f>'delta 100'!R147</f>
        <v>51.448919449901766</v>
      </c>
      <c r="AG14" s="12">
        <f>'delta 300'!R147</f>
        <v>51.53331041144785</v>
      </c>
    </row>
    <row r="15" spans="2:34" x14ac:dyDescent="0.35">
      <c r="C15">
        <v>7</v>
      </c>
      <c r="D15" s="41">
        <f>'delta 300 NB'!L148</f>
        <v>-0.10282924823266129</v>
      </c>
      <c r="E15" s="42">
        <f>'delta 254'!L148</f>
        <v>-7.7118235989232828E-2</v>
      </c>
      <c r="F15" s="42">
        <f>'delta 100'!L148</f>
        <v>-3.548730616600658E-2</v>
      </c>
      <c r="G15" s="43">
        <f>'delta 300'!L148</f>
        <v>-7.8343085853398914E-2</v>
      </c>
      <c r="I15" s="47">
        <f>'delta 300 NB'!M148</f>
        <v>2903.8430712280242</v>
      </c>
      <c r="J15" s="48">
        <f>'delta 254'!M148</f>
        <v>3293.6438021671452</v>
      </c>
      <c r="K15" s="48">
        <f>'delta 100'!M148</f>
        <v>2330.4107562613099</v>
      </c>
      <c r="L15" s="21">
        <f>'delta 300'!M148</f>
        <v>3778.2530107876528</v>
      </c>
      <c r="N15" s="39">
        <f>'delta 300 NB'!N148</f>
        <v>36.463454605047524</v>
      </c>
      <c r="O15" s="23">
        <f>'delta 254'!N148</f>
        <v>36.662737200582868</v>
      </c>
      <c r="P15" s="23">
        <f>'delta 100'!N148</f>
        <v>36.567897192436767</v>
      </c>
      <c r="Q15" s="12">
        <f>'delta 300'!N148</f>
        <v>36.666230066472373</v>
      </c>
      <c r="R15" s="39">
        <f>'delta 300 NB'!O148</f>
        <v>44.985250737463126</v>
      </c>
      <c r="S15" s="23">
        <f>'delta 254'!O148</f>
        <v>44.902336395042319</v>
      </c>
      <c r="T15" s="23">
        <f>'delta 100'!O148</f>
        <v>45.346648113284772</v>
      </c>
      <c r="U15" s="12">
        <f>'delta 300'!O148</f>
        <v>44.901601231212553</v>
      </c>
      <c r="V15" s="39">
        <f>'delta 300 NB'!P148</f>
        <v>68.666011143887232</v>
      </c>
      <c r="W15" s="23">
        <f>'delta 254'!P148</f>
        <v>68.642860651308993</v>
      </c>
      <c r="X15" s="23">
        <f>'delta 100'!P148</f>
        <v>68.55201768028158</v>
      </c>
      <c r="Y15" s="12">
        <f>'delta 300'!P148</f>
        <v>68.641736795572868</v>
      </c>
      <c r="Z15" s="39">
        <f>'delta 300 NB'!Q148</f>
        <v>48.262864634546048</v>
      </c>
      <c r="AA15" s="23">
        <f>'delta 254'!Q148</f>
        <v>48.258755341617949</v>
      </c>
      <c r="AB15" s="23">
        <f>'delta 100'!Q148</f>
        <v>48.08872882049603</v>
      </c>
      <c r="AC15" s="12">
        <f>'delta 300'!Q148</f>
        <v>48.257965224794525</v>
      </c>
      <c r="AD15" s="39">
        <f>'delta 300 NB'!R148</f>
        <v>51.622418879056049</v>
      </c>
      <c r="AE15" s="23">
        <f>'delta 254'!R148</f>
        <v>51.533310411447836</v>
      </c>
      <c r="AF15" s="23">
        <f>'delta 100'!R148</f>
        <v>51.444708193500858</v>
      </c>
      <c r="AG15" s="12">
        <f>'delta 300'!R148</f>
        <v>51.532466681947675</v>
      </c>
    </row>
    <row r="16" spans="2:34" x14ac:dyDescent="0.35">
      <c r="C16">
        <v>8</v>
      </c>
      <c r="D16" s="41">
        <f>'delta 300 NB'!L149</f>
        <v>-0.15553213813471198</v>
      </c>
      <c r="E16" s="42">
        <f>'delta 254'!L149</f>
        <v>-0.1445198634824168</v>
      </c>
      <c r="F16" s="42">
        <f>'delta 100'!L149</f>
        <v>-6.364643694568145E-2</v>
      </c>
      <c r="G16" s="43">
        <f>'delta 300'!L149</f>
        <v>-0.14084157783601858</v>
      </c>
      <c r="I16" s="47">
        <f>'delta 300 NB'!M149</f>
        <v>1919.8604454429337</v>
      </c>
      <c r="J16" s="48">
        <f>'delta 254'!M149</f>
        <v>1757.5438689153152</v>
      </c>
      <c r="K16" s="48">
        <f>'delta 100'!M149</f>
        <v>1299.3657456517119</v>
      </c>
      <c r="L16" s="21">
        <f>'delta 300'!M149</f>
        <v>2101.6521154330712</v>
      </c>
      <c r="N16" s="39">
        <f>'delta 300 NB'!N149</f>
        <v>36.537389764941153</v>
      </c>
      <c r="O16" s="23">
        <f>'delta 254'!N149</f>
        <v>36.744601077328625</v>
      </c>
      <c r="P16" s="23">
        <f>'delta 100'!N149</f>
        <v>36.601836844948686</v>
      </c>
      <c r="Q16" s="12">
        <f>'delta 300'!N149</f>
        <v>36.744601077328625</v>
      </c>
      <c r="R16" s="39">
        <f>'delta 300 NB'!O149</f>
        <v>44.74969675113924</v>
      </c>
      <c r="S16" s="23">
        <f>'delta 254'!O149</f>
        <v>44.615812826432212</v>
      </c>
      <c r="T16" s="23">
        <f>'delta 100'!O149</f>
        <v>45.266277032889676</v>
      </c>
      <c r="U16" s="12">
        <f>'delta 300'!O149</f>
        <v>44.615812826432212</v>
      </c>
      <c r="V16" s="39">
        <f>'delta 300 NB'!P149</f>
        <v>68.681769006327244</v>
      </c>
      <c r="W16" s="23">
        <f>'delta 254'!P149</f>
        <v>68.683792589681872</v>
      </c>
      <c r="X16" s="23">
        <f>'delta 100'!P149</f>
        <v>68.554262233354621</v>
      </c>
      <c r="Y16" s="12">
        <f>'delta 300'!P149</f>
        <v>68.683792589681872</v>
      </c>
      <c r="Z16" s="39">
        <f>'delta 300 NB'!Q149</f>
        <v>48.396878995508644</v>
      </c>
      <c r="AA16" s="23">
        <f>'delta 254'!Q149</f>
        <v>48.422483095109456</v>
      </c>
      <c r="AB16" s="23">
        <f>'delta 100'!Q149</f>
        <v>48.131231275477631</v>
      </c>
      <c r="AC16" s="12">
        <f>'delta 300'!Q149</f>
        <v>48.422483095109456</v>
      </c>
      <c r="AD16" s="39">
        <f>'delta 300 NB'!R149</f>
        <v>51.634265482083734</v>
      </c>
      <c r="AE16" s="23">
        <f>'delta 254'!R149</f>
        <v>51.53331041144785</v>
      </c>
      <c r="AF16" s="23">
        <f>'delta 100'!R149</f>
        <v>51.446392613329401</v>
      </c>
      <c r="AG16" s="12">
        <f>'delta 300'!R149</f>
        <v>51.53331041144785</v>
      </c>
    </row>
    <row r="17" spans="3:33" x14ac:dyDescent="0.35">
      <c r="C17">
        <v>9</v>
      </c>
      <c r="D17" s="41">
        <f>'delta 300 NB'!L150</f>
        <v>-0.24142057334451347</v>
      </c>
      <c r="E17" s="42">
        <f>'delta 254'!L150</f>
        <v>-0.22549572627819617</v>
      </c>
      <c r="F17" s="42">
        <f>'delta 100'!L150</f>
        <v>-0.10039439907843409</v>
      </c>
      <c r="G17" s="43">
        <f>'delta 300'!L150</f>
        <v>-0.22426805403125136</v>
      </c>
      <c r="I17" s="47">
        <f>'delta 300 NB'!M150</f>
        <v>1236.8457081488662</v>
      </c>
      <c r="J17" s="48">
        <f>'delta 254'!M150</f>
        <v>1126.4071572098792</v>
      </c>
      <c r="K17" s="48">
        <f>'delta 100'!M150</f>
        <v>823.75113312237545</v>
      </c>
      <c r="L17" s="21">
        <f>'delta 300'!M150</f>
        <v>1319.8491478360663</v>
      </c>
      <c r="N17" s="39">
        <f>'delta 300 NB'!N150</f>
        <v>36.565378437735603</v>
      </c>
      <c r="O17" s="23">
        <f>'delta 254'!N150</f>
        <v>36.775059763565515</v>
      </c>
      <c r="P17" s="23">
        <f>'delta 100'!N150</f>
        <v>36.621805262209989</v>
      </c>
      <c r="Q17" s="12">
        <f>'delta 300'!N150</f>
        <v>36.772530081034624</v>
      </c>
      <c r="R17" s="39">
        <f>'delta 300 NB'!O150</f>
        <v>44.457009866588002</v>
      </c>
      <c r="S17" s="23">
        <f>'delta 254'!O150</f>
        <v>44.372400694239779</v>
      </c>
      <c r="T17" s="23">
        <f>'delta 100'!O150</f>
        <v>45.18885996365244</v>
      </c>
      <c r="U17" s="12">
        <f>'delta 300'!O150</f>
        <v>44.364410248015055</v>
      </c>
      <c r="V17" s="39">
        <f>'delta 300 NB'!P150</f>
        <v>68.754712033303832</v>
      </c>
      <c r="W17" s="23">
        <f>'delta 254'!P150</f>
        <v>68.687166388315816</v>
      </c>
      <c r="X17" s="23">
        <f>'delta 100'!P150</f>
        <v>68.520064836190372</v>
      </c>
      <c r="Y17" s="12">
        <f>'delta 300'!P150</f>
        <v>68.715723991159848</v>
      </c>
      <c r="Z17" s="39">
        <f>'delta 300 NB'!Q150</f>
        <v>48.554430130789655</v>
      </c>
      <c r="AA17" s="23">
        <f>'delta 254'!Q150</f>
        <v>48.547663490192235</v>
      </c>
      <c r="AB17" s="23">
        <f>'delta 100'!Q150</f>
        <v>48.217823403245085</v>
      </c>
      <c r="AC17" s="12">
        <f>'delta 300'!Q150</f>
        <v>48.538921175411311</v>
      </c>
      <c r="AD17" s="39">
        <f>'delta 300 NB'!R150</f>
        <v>51.668469531582915</v>
      </c>
      <c r="AE17" s="23">
        <f>'delta 254'!R150</f>
        <v>51.617709663686682</v>
      </c>
      <c r="AF17" s="23">
        <f>'delta 100'!R150</f>
        <v>51.4514465347021</v>
      </c>
      <c r="AG17" s="12">
        <f>'delta 300'!R150</f>
        <v>51.608414504379141</v>
      </c>
    </row>
    <row r="18" spans="3:33" x14ac:dyDescent="0.35">
      <c r="C18">
        <v>10</v>
      </c>
      <c r="D18" s="41">
        <f>'delta 300 NB'!L151</f>
        <v>-0.30775624714153338</v>
      </c>
      <c r="E18" s="42">
        <f>'delta 254'!L151</f>
        <v>-0.28936716583680083</v>
      </c>
      <c r="F18" s="42">
        <f>'delta 100'!L151</f>
        <v>-0.12735634091195075</v>
      </c>
      <c r="G18" s="43">
        <f>'delta 300'!L151</f>
        <v>-0.28813826752686589</v>
      </c>
      <c r="I18" s="47">
        <f>'delta 300 NB'!M151</f>
        <v>970.24837927230601</v>
      </c>
      <c r="J18" s="48">
        <f>'delta 254'!M151</f>
        <v>877.77754350765758</v>
      </c>
      <c r="K18" s="48">
        <f>'delta 100'!M151</f>
        <v>649.35910852821712</v>
      </c>
      <c r="L18" s="21">
        <f>'delta 300'!M151</f>
        <v>1027.2845829907028</v>
      </c>
      <c r="N18" s="39">
        <f>'delta 300 NB'!N151</f>
        <v>36.568876505777268</v>
      </c>
      <c r="O18" s="23">
        <f>'delta 254'!N151</f>
        <v>36.761093826756181</v>
      </c>
      <c r="P18" s="23">
        <f>'delta 100'!N151</f>
        <v>36.62780224998771</v>
      </c>
      <c r="Q18" s="12">
        <f>'delta 300'!N151</f>
        <v>36.762057561965889</v>
      </c>
      <c r="R18" s="39">
        <f>'delta 300 NB'!O151</f>
        <v>45.644513644185857</v>
      </c>
      <c r="S18" s="23">
        <f>'delta 254'!O151</f>
        <v>45.521532667430819</v>
      </c>
      <c r="T18" s="23">
        <f>'delta 100'!O151</f>
        <v>45.605646257389424</v>
      </c>
      <c r="U18" s="12">
        <f>'delta 300'!O151</f>
        <v>45.553518221407295</v>
      </c>
      <c r="V18" s="39">
        <f>'delta 300 NB'!P151</f>
        <v>67.68827337539949</v>
      </c>
      <c r="W18" s="23">
        <f>'delta 254'!P151</f>
        <v>67.668249549697066</v>
      </c>
      <c r="X18" s="23">
        <f>'delta 100'!P151</f>
        <v>68.162837539096401</v>
      </c>
      <c r="Y18" s="12">
        <f>'delta 300'!P151</f>
        <v>67.654955633410822</v>
      </c>
      <c r="Z18" s="39">
        <f>'delta 300 NB'!Q151</f>
        <v>48.471687290010649</v>
      </c>
      <c r="AA18" s="23">
        <f>'delta 254'!Q151</f>
        <v>48.509906664483381</v>
      </c>
      <c r="AB18" s="23">
        <f>'delta 100'!Q151</f>
        <v>48.184780650760644</v>
      </c>
      <c r="AC18" s="12">
        <f>'delta 300'!Q151</f>
        <v>48.500376543007761</v>
      </c>
      <c r="AD18" s="39">
        <f>'delta 300 NB'!R151</f>
        <v>51.626649184626729</v>
      </c>
      <c r="AE18" s="23">
        <f>'delta 254'!R151</f>
        <v>51.539217291632561</v>
      </c>
      <c r="AF18" s="23">
        <f>'delta 100'!R151</f>
        <v>51.418933302765815</v>
      </c>
      <c r="AG18" s="12">
        <f>'delta 300'!R151</f>
        <v>51.529092040208248</v>
      </c>
    </row>
    <row r="19" spans="3:33" x14ac:dyDescent="0.35">
      <c r="C19">
        <v>11</v>
      </c>
      <c r="D19" s="41">
        <f>'delta 300 NB'!L152</f>
        <v>-0.32742447327864044</v>
      </c>
      <c r="E19" s="42">
        <f>'delta 254'!L152</f>
        <v>-0.31395008812692365</v>
      </c>
      <c r="F19" s="42">
        <f>'delta 100'!L152</f>
        <v>-0.134711572031459</v>
      </c>
      <c r="G19" s="43">
        <f>'delta 300'!L152</f>
        <v>-0.3127207177652091</v>
      </c>
      <c r="I19" s="47">
        <f>'delta 300 NB'!M152</f>
        <v>911.96603909900591</v>
      </c>
      <c r="J19" s="48">
        <f>'delta 254'!M152</f>
        <v>809.04579933518903</v>
      </c>
      <c r="K19" s="48">
        <f>'delta 100'!M152</f>
        <v>613.90420104879502</v>
      </c>
      <c r="L19" s="21">
        <f>'delta 300'!M152</f>
        <v>946.53146780712166</v>
      </c>
      <c r="N19" s="39">
        <f>'delta 300 NB'!N152</f>
        <v>36.701308068058886</v>
      </c>
      <c r="O19" s="23">
        <f>'delta 254'!N152</f>
        <v>36.891821098814752</v>
      </c>
      <c r="P19" s="23">
        <f>'delta 100'!N152</f>
        <v>36.669722817989815</v>
      </c>
      <c r="Q19" s="12">
        <f>'delta 300'!N152</f>
        <v>36.904839871635339</v>
      </c>
      <c r="R19" s="39">
        <f>'delta 300 NB'!O152</f>
        <v>45.856145297183893</v>
      </c>
      <c r="S19" s="23">
        <f>'delta 254'!O152</f>
        <v>45.797590203653989</v>
      </c>
      <c r="T19" s="23">
        <f>'delta 100'!O152</f>
        <v>45.760408651091204</v>
      </c>
      <c r="U19" s="12">
        <f>'delta 300'!O152</f>
        <v>45.803588971117954</v>
      </c>
      <c r="V19" s="39">
        <f>'delta 300 NB'!P152</f>
        <v>67.657279611841474</v>
      </c>
      <c r="W19" s="23">
        <f>'delta 254'!P152</f>
        <v>67.652740488507632</v>
      </c>
      <c r="X19" s="23">
        <f>'delta 100'!P152</f>
        <v>68.149445799702022</v>
      </c>
      <c r="Y19" s="12">
        <f>'delta 300'!P152</f>
        <v>67.620669330015062</v>
      </c>
      <c r="Z19" s="39">
        <f>'delta 300 NB'!Q152</f>
        <v>48.396878995508651</v>
      </c>
      <c r="AA19" s="23">
        <f>'delta 254'!Q152</f>
        <v>48.376006810294022</v>
      </c>
      <c r="AB19" s="23">
        <f>'delta 100'!Q152</f>
        <v>48.134383339609357</v>
      </c>
      <c r="AC19" s="12">
        <f>'delta 300'!Q152</f>
        <v>48.382343309974466</v>
      </c>
      <c r="AD19" s="39">
        <f>'delta 300 NB'!R152</f>
        <v>51.388388027407153</v>
      </c>
      <c r="AE19" s="23">
        <f>'delta 254'!R152</f>
        <v>51.281841398729618</v>
      </c>
      <c r="AF19" s="23">
        <f>'delta 100'!R152</f>
        <v>51.286039391607588</v>
      </c>
      <c r="AG19" s="12">
        <f>'delta 300'!R152</f>
        <v>51.288558517257187</v>
      </c>
    </row>
    <row r="20" spans="3:33" x14ac:dyDescent="0.35">
      <c r="C20">
        <v>12</v>
      </c>
      <c r="D20" s="41">
        <f>'delta 300 NB'!L153</f>
        <v>-0.28195086884209197</v>
      </c>
      <c r="E20" s="42">
        <f>'delta 254'!L153</f>
        <v>-0.26725060580776155</v>
      </c>
      <c r="F20" s="42">
        <f>'delta 100'!L153</f>
        <v>-0.11632508088599834</v>
      </c>
      <c r="G20" s="43">
        <f>'delta 300'!L153</f>
        <v>-0.26602213211203124</v>
      </c>
      <c r="I20" s="47">
        <f>'delta 300 NB'!M153</f>
        <v>1059.0497600744493</v>
      </c>
      <c r="J20" s="48">
        <f>'delta 254'!M153</f>
        <v>950.4187997340108</v>
      </c>
      <c r="K20" s="48">
        <f>'delta 100'!M153</f>
        <v>710.93868467667983</v>
      </c>
      <c r="L20" s="21">
        <f>'delta 300'!M153</f>
        <v>1112.689375316126</v>
      </c>
      <c r="N20" s="39">
        <f>'delta 300 NB'!N153</f>
        <v>36.773744161271821</v>
      </c>
      <c r="O20" s="23">
        <f>'delta 254'!N153</f>
        <v>36.983217355710202</v>
      </c>
      <c r="P20" s="23">
        <f>'delta 100'!N153</f>
        <v>36.701152435830281</v>
      </c>
      <c r="Q20" s="12">
        <f>'delta 300'!N153</f>
        <v>36.984137377838167</v>
      </c>
      <c r="R20" s="39">
        <f>'delta 300 NB'!O153</f>
        <v>45.972301892977136</v>
      </c>
      <c r="S20" s="23">
        <f>'delta 254'!O153</f>
        <v>45.92713876381498</v>
      </c>
      <c r="T20" s="23">
        <f>'delta 100'!O153</f>
        <v>45.794591409114723</v>
      </c>
      <c r="U20" s="12">
        <f>'delta 300'!O153</f>
        <v>45.918116784258515</v>
      </c>
      <c r="V20" s="39">
        <f>'delta 300 NB'!P153</f>
        <v>68.753585183971154</v>
      </c>
      <c r="W20" s="23">
        <f>'delta 254'!P153</f>
        <v>68.68604175194433</v>
      </c>
      <c r="X20" s="23">
        <f>'delta 100'!P153</f>
        <v>68.54865112624411</v>
      </c>
      <c r="Y20" s="12">
        <f>'delta 300'!P153</f>
        <v>68.713474225285253</v>
      </c>
      <c r="Z20" s="39">
        <f>'delta 300 NB'!Q153</f>
        <v>48.389740227812837</v>
      </c>
      <c r="AA20" s="23">
        <f>'delta 254'!Q153</f>
        <v>48.383135489152686</v>
      </c>
      <c r="AB20" s="23">
        <f>'delta 100'!Q153</f>
        <v>48.127291775798852</v>
      </c>
      <c r="AC20" s="12">
        <f>'delta 300'!Q153</f>
        <v>48.373631050796412</v>
      </c>
      <c r="AD20" s="39">
        <f>'delta 300 NB'!R153</f>
        <v>50.110628533967059</v>
      </c>
      <c r="AE20" s="23">
        <f>'delta 254'!R153</f>
        <v>50.020466639377823</v>
      </c>
      <c r="AF20" s="23">
        <f>'delta 100'!R153</f>
        <v>50.828313253012055</v>
      </c>
      <c r="AG20" s="12">
        <f>'delta 300'!R153</f>
        <v>50.010640561821667</v>
      </c>
    </row>
    <row r="21" spans="3:33" x14ac:dyDescent="0.35">
      <c r="C21">
        <v>13</v>
      </c>
      <c r="D21" s="41">
        <f>'delta 300 NB'!L154</f>
        <v>-0.17638015495239942</v>
      </c>
      <c r="E21" s="42">
        <f>'delta 254'!L154</f>
        <v>-0.16046154719450967</v>
      </c>
      <c r="F21" s="42">
        <f>'delta 100'!L154</f>
        <v>-7.2219071315345107E-2</v>
      </c>
      <c r="G21" s="43">
        <f>'delta 300'!L154</f>
        <v>-0.15923512270148107</v>
      </c>
      <c r="I21" s="47">
        <f>'delta 300 NB'!M154</f>
        <v>1692.9342197288843</v>
      </c>
      <c r="J21" s="48">
        <f>'delta 254'!M154</f>
        <v>1582.9337585291016</v>
      </c>
      <c r="K21" s="48">
        <f>'delta 100'!M154</f>
        <v>1145.1268826054254</v>
      </c>
      <c r="L21" s="21">
        <f>'delta 300'!M154</f>
        <v>1858.8863749294353</v>
      </c>
      <c r="N21" s="39">
        <f>'delta 300 NB'!N154</f>
        <v>36.643830003441892</v>
      </c>
      <c r="O21" s="23">
        <f>'delta 254'!N154</f>
        <v>36.863907263082062</v>
      </c>
      <c r="P21" s="23">
        <f>'delta 100'!N154</f>
        <v>36.65324296892905</v>
      </c>
      <c r="Q21" s="12">
        <f>'delta 300'!N154</f>
        <v>36.857872507612228</v>
      </c>
      <c r="R21" s="39">
        <f>'delta 300 NB'!O154</f>
        <v>45.891859111992524</v>
      </c>
      <c r="S21" s="23">
        <f>'delta 254'!O154</f>
        <v>45.84452157967123</v>
      </c>
      <c r="T21" s="23">
        <f>'delta 100'!O154</f>
        <v>45.796090757292994</v>
      </c>
      <c r="U21" s="12">
        <f>'delta 300'!O154</f>
        <v>45.877942572766266</v>
      </c>
      <c r="V21" s="39">
        <f>'delta 300 NB'!P154</f>
        <v>68.714864045367378</v>
      </c>
      <c r="W21" s="23">
        <f>'delta 254'!P154</f>
        <v>68.684917152400288</v>
      </c>
      <c r="X21" s="23">
        <f>'delta 100'!P154</f>
        <v>68.550895458861277</v>
      </c>
      <c r="Y21" s="12">
        <f>'delta 300'!P154</f>
        <v>68.673673182071184</v>
      </c>
      <c r="Z21" s="39">
        <f>'delta 300 NB'!Q154</f>
        <v>48.309376690213554</v>
      </c>
      <c r="AA21" s="23">
        <f>'delta 254'!Q154</f>
        <v>48.300478092867905</v>
      </c>
      <c r="AB21" s="23">
        <f>'delta 100'!Q154</f>
        <v>48.087941590544474</v>
      </c>
      <c r="AC21" s="12">
        <f>'delta 300'!Q154</f>
        <v>48.292571129227653</v>
      </c>
      <c r="AD21" s="39">
        <f>'delta 300 NB'!R154</f>
        <v>50.440070148984645</v>
      </c>
      <c r="AE21" s="23">
        <f>'delta 254'!R154</f>
        <v>50.306175911978514</v>
      </c>
      <c r="AF21" s="23">
        <f>'delta 100'!R154</f>
        <v>50.911829224372191</v>
      </c>
      <c r="AG21" s="12">
        <f>'delta 300'!R154</f>
        <v>50.297940608322698</v>
      </c>
    </row>
    <row r="22" spans="3:33" x14ac:dyDescent="0.35">
      <c r="C22">
        <v>14</v>
      </c>
      <c r="D22" s="41">
        <f>'delta 300 NB'!L155</f>
        <v>-0.1175326604393948</v>
      </c>
      <c r="E22" s="42">
        <f>'delta 254'!L155</f>
        <v>-9.1817984162919142E-2</v>
      </c>
      <c r="F22" s="42">
        <f>'delta 100'!L155</f>
        <v>-4.1607800531760643E-2</v>
      </c>
      <c r="G22" s="43">
        <f>'delta 300'!L155</f>
        <v>-9.3043115827151773E-2</v>
      </c>
      <c r="I22" s="47">
        <f>'delta 300 NB'!M155</f>
        <v>2540.5704157779346</v>
      </c>
      <c r="J22" s="48">
        <f>'delta 254'!M155</f>
        <v>2766.3425887167141</v>
      </c>
      <c r="K22" s="48">
        <f>'delta 100'!M155</f>
        <v>1987.6080673111364</v>
      </c>
      <c r="L22" s="21">
        <f>'delta 300'!M155</f>
        <v>3181.3208034636937</v>
      </c>
      <c r="N22" s="39">
        <f>'delta 300 NB'!N155</f>
        <v>36.504424778761063</v>
      </c>
      <c r="O22" s="23">
        <f>'delta 254'!N155</f>
        <v>36.754110172266977</v>
      </c>
      <c r="P22" s="23">
        <f>'delta 100'!N155</f>
        <v>36.608823770156334</v>
      </c>
      <c r="Q22" s="12">
        <f>'delta 300'!N155</f>
        <v>36.755075311067451</v>
      </c>
      <c r="R22" s="39">
        <f>'delta 300 NB'!O155</f>
        <v>45.968534906588005</v>
      </c>
      <c r="S22" s="23">
        <f>'delta 254'!O155</f>
        <v>45.891465251850391</v>
      </c>
      <c r="T22" s="23">
        <f>'delta 100'!O155</f>
        <v>45.796840468200045</v>
      </c>
      <c r="U22" s="12">
        <f>'delta 300'!O155</f>
        <v>45.882449246889323</v>
      </c>
      <c r="V22" s="39">
        <f>'delta 300 NB'!P155</f>
        <v>68.666011143887246</v>
      </c>
      <c r="W22" s="23">
        <f>'delta 254'!P155</f>
        <v>68.652977009235599</v>
      </c>
      <c r="X22" s="23">
        <f>'delta 100'!P155</f>
        <v>68.55201768028158</v>
      </c>
      <c r="Y22" s="12">
        <f>'delta 300'!P155</f>
        <v>68.680419122462339</v>
      </c>
      <c r="Z22" s="39">
        <f>'delta 300 NB'!Q155</f>
        <v>48.139954113405445</v>
      </c>
      <c r="AA22" s="23">
        <f>'delta 254'!Q155</f>
        <v>48.183991615903579</v>
      </c>
      <c r="AB22" s="23">
        <f>'delta 100'!Q155</f>
        <v>48.047802242776449</v>
      </c>
      <c r="AC22" s="12">
        <f>'delta 300'!Q155</f>
        <v>48.174525212835626</v>
      </c>
      <c r="AD22" s="39">
        <f>'delta 300 NB'!R155</f>
        <v>50.721075057358249</v>
      </c>
      <c r="AE22" s="23">
        <f>'delta 254'!R155</f>
        <v>50.517455950743432</v>
      </c>
      <c r="AF22" s="23">
        <f>'delta 100'!R155</f>
        <v>50.994515838585571</v>
      </c>
      <c r="AG22" s="12">
        <f>'delta 300'!R155</f>
        <v>50.507531106745247</v>
      </c>
    </row>
    <row r="23" spans="3:33" x14ac:dyDescent="0.35">
      <c r="C23">
        <v>15</v>
      </c>
      <c r="D23" s="41">
        <f>'delta 300 NB'!L156</f>
        <v>-9.180390873183078E-2</v>
      </c>
      <c r="E23" s="42">
        <f>'delta 254'!L156</f>
        <v>-6.487102857852306E-2</v>
      </c>
      <c r="F23" s="42">
        <f>'delta 100'!L156</f>
        <v>-2.9367398200567666E-2</v>
      </c>
      <c r="G23" s="43">
        <f>'delta 300'!L156</f>
        <v>-6.6095643683564964E-2</v>
      </c>
      <c r="I23" s="47">
        <f>'delta 300 NB'!M156</f>
        <v>3252.5848204594768</v>
      </c>
      <c r="J23" s="48">
        <f>'delta 254'!M156</f>
        <v>3915.4612708590862</v>
      </c>
      <c r="K23" s="48">
        <f>'delta 100'!M156</f>
        <v>2816.0478989385401</v>
      </c>
      <c r="L23" s="21">
        <f>'delta 300'!M156</f>
        <v>4478.3586860445685</v>
      </c>
      <c r="N23" s="39">
        <f>'delta 300 NB'!N156</f>
        <v>36.500925941100313</v>
      </c>
      <c r="O23" s="23">
        <f>'delta 254'!N156</f>
        <v>36.700176828868955</v>
      </c>
      <c r="P23" s="23">
        <f>'delta 100'!N156</f>
        <v>36.58786162183403</v>
      </c>
      <c r="Q23" s="12">
        <f>'delta 300'!N156</f>
        <v>36.707161334686795</v>
      </c>
      <c r="R23" s="39">
        <f>'delta 300 NB'!O156</f>
        <v>45.92831740933152</v>
      </c>
      <c r="S23" s="23">
        <f>'delta 254'!O156</f>
        <v>45.885454188224507</v>
      </c>
      <c r="T23" s="23">
        <f>'delta 100'!O156</f>
        <v>45.801339249169118</v>
      </c>
      <c r="U23" s="12">
        <f>'delta 300'!O156</f>
        <v>45.883951668358492</v>
      </c>
      <c r="V23" s="39">
        <f>'delta 300 NB'!P156</f>
        <v>68.667136465691001</v>
      </c>
      <c r="W23" s="23">
        <f>'delta 254'!P156</f>
        <v>68.643984543847012</v>
      </c>
      <c r="X23" s="23">
        <f>'delta 100'!P156</f>
        <v>68.558751780481032</v>
      </c>
      <c r="Y23" s="12">
        <f>'delta 300'!P156</f>
        <v>68.641736795572868</v>
      </c>
      <c r="Z23" s="39">
        <f>'delta 300 NB'!Q156</f>
        <v>48.140743047247582</v>
      </c>
      <c r="AA23" s="23">
        <f>'delta 254'!Q156</f>
        <v>48.136747658654791</v>
      </c>
      <c r="AB23" s="23">
        <f>'delta 100'!Q156</f>
        <v>48.011591545375666</v>
      </c>
      <c r="AC23" s="12">
        <f>'delta 300'!Q156</f>
        <v>48.135171420151281</v>
      </c>
      <c r="AD23" s="39">
        <f>'delta 300 NB'!R156</f>
        <v>50.762877136629577</v>
      </c>
      <c r="AE23" s="23">
        <f>'delta 254'!R156</f>
        <v>50.63363678040475</v>
      </c>
      <c r="AF23" s="23">
        <f>'delta 100'!R156</f>
        <v>51.040455803140198</v>
      </c>
      <c r="AG23" s="12">
        <f>'delta 300'!R156</f>
        <v>50.631978781230558</v>
      </c>
    </row>
    <row r="24" spans="3:33" x14ac:dyDescent="0.35">
      <c r="C24">
        <v>16</v>
      </c>
      <c r="D24" s="41">
        <f>'delta 300 NB'!L157</f>
        <v>-9.3028852518548311E-2</v>
      </c>
      <c r="E24" s="42">
        <f>'delta 254'!L157</f>
        <v>-6.6095643683564964E-2</v>
      </c>
      <c r="F24" s="42">
        <f>'delta 100'!L157</f>
        <v>-3.0591332885661293E-2</v>
      </c>
      <c r="G24" s="43">
        <f>'delta 300'!L157</f>
        <v>-6.7320282261454811E-2</v>
      </c>
      <c r="I24" s="47">
        <f>'delta 300 NB'!M157</f>
        <v>3209.7568863430242</v>
      </c>
      <c r="J24" s="48">
        <f>'delta 254'!M157</f>
        <v>3842.915899511218</v>
      </c>
      <c r="K24" s="48">
        <f>'delta 100'!M157</f>
        <v>2703.3800818388995</v>
      </c>
      <c r="L24" s="21">
        <f>'delta 300'!M157</f>
        <v>4396.8918438340988</v>
      </c>
      <c r="N24" s="39">
        <f>'delta 300 NB'!N157</f>
        <v>36.504424778761063</v>
      </c>
      <c r="O24" s="23">
        <f>'delta 254'!N157</f>
        <v>36.703669138955739</v>
      </c>
      <c r="P24" s="23">
        <f>'delta 100'!N157</f>
        <v>36.633338796918537</v>
      </c>
      <c r="Q24" s="12">
        <f>'delta 300'!N157</f>
        <v>36.707161334686795</v>
      </c>
      <c r="R24" s="39">
        <f>'delta 300 NB'!O157</f>
        <v>45.968534906588005</v>
      </c>
      <c r="S24" s="23">
        <f>'delta 254'!O157</f>
        <v>45.925634854364148</v>
      </c>
      <c r="T24" s="23">
        <f>'delta 100'!O157</f>
        <v>45.85313882970005</v>
      </c>
      <c r="U24" s="12">
        <f>'delta 300'!O157</f>
        <v>45.924882936572899</v>
      </c>
      <c r="V24" s="39">
        <f>'delta 300 NB'!P157</f>
        <v>68.666011143887246</v>
      </c>
      <c r="W24" s="23">
        <f>'delta 254'!P157</f>
        <v>68.642860651308993</v>
      </c>
      <c r="X24" s="23">
        <f>'delta 100'!P157</f>
        <v>68.636289132929036</v>
      </c>
      <c r="Y24" s="12">
        <f>'delta 300'!P157</f>
        <v>68.641736795572868</v>
      </c>
      <c r="Z24" s="39">
        <f>'delta 300 NB'!Q157</f>
        <v>48.139954113405445</v>
      </c>
      <c r="AA24" s="23">
        <f>'delta 254'!Q157</f>
        <v>48.095027588126456</v>
      </c>
      <c r="AB24" s="23">
        <f>'delta 100'!Q157</f>
        <v>48.065890837567608</v>
      </c>
      <c r="AC24" s="12">
        <f>'delta 300'!Q157</f>
        <v>48.094240151936866</v>
      </c>
      <c r="AD24" s="39">
        <f>'delta 300 NB'!R157</f>
        <v>50.721075057358249</v>
      </c>
      <c r="AE24" s="23">
        <f>'delta 254'!R157</f>
        <v>50.632807767244621</v>
      </c>
      <c r="AF24" s="23">
        <f>'delta 100'!R157</f>
        <v>50.811342402884769</v>
      </c>
      <c r="AG24" s="12">
        <f>'delta 300'!R157</f>
        <v>50.631978781230558</v>
      </c>
    </row>
    <row r="25" spans="3:33" x14ac:dyDescent="0.35">
      <c r="C25">
        <v>17</v>
      </c>
      <c r="D25" s="41">
        <f>'delta 300 NB'!L158</f>
        <v>-0.12243454965069722</v>
      </c>
      <c r="E25" s="42">
        <f>'delta 254'!L158</f>
        <v>-9.9169126477725161E-2</v>
      </c>
      <c r="F25" s="42">
        <f>'delta 100'!L158</f>
        <v>-4.5280378658402745E-2</v>
      </c>
      <c r="G25" s="43">
        <f>'delta 300'!L158</f>
        <v>-9.9169126477725161E-2</v>
      </c>
      <c r="I25" s="47">
        <f>'delta 300 NB'!M158</f>
        <v>2438.854072252469</v>
      </c>
      <c r="J25" s="48">
        <f>'delta 254'!M158</f>
        <v>2561.281005707478</v>
      </c>
      <c r="K25" s="48">
        <f>'delta 100'!M158</f>
        <v>1826.3981541296869</v>
      </c>
      <c r="L25" s="21">
        <f>'delta 300'!M158</f>
        <v>2984.7999121630455</v>
      </c>
      <c r="N25" s="39">
        <f>'delta 300 NB'!N158</f>
        <v>36.571372369024985</v>
      </c>
      <c r="O25" s="23">
        <f>'delta 254'!N158</f>
        <v>36.768077023840711</v>
      </c>
      <c r="P25" s="23">
        <f>'delta 100'!N158</f>
        <v>36.618311611762401</v>
      </c>
      <c r="Q25" s="12">
        <f>'delta 300'!N158</f>
        <v>36.771568450870269</v>
      </c>
      <c r="R25" s="39">
        <f>'delta 300 NB'!O158</f>
        <v>46.02157235591109</v>
      </c>
      <c r="S25" s="23">
        <f>'delta 254'!O158</f>
        <v>45.970330102174479</v>
      </c>
      <c r="T25" s="23">
        <f>'delta 100'!O158</f>
        <v>45.84452157967123</v>
      </c>
      <c r="U25" s="12">
        <f>'delta 300'!O158</f>
        <v>45.969577390991098</v>
      </c>
      <c r="V25" s="39">
        <f>'delta 300 NB'!P158</f>
        <v>68.684020719952784</v>
      </c>
      <c r="W25" s="23">
        <f>'delta 254'!P158</f>
        <v>68.68941577154834</v>
      </c>
      <c r="X25" s="23">
        <f>'delta 100'!P158</f>
        <v>68.562119326740458</v>
      </c>
      <c r="Y25" s="12">
        <f>'delta 300'!P158</f>
        <v>68.688291061516537</v>
      </c>
      <c r="Z25" s="39">
        <f>'delta 300 NB'!Q158</f>
        <v>48.111599239394138</v>
      </c>
      <c r="AA25" s="23">
        <f>'delta 254'!Q158</f>
        <v>48.098965155881579</v>
      </c>
      <c r="AB25" s="23">
        <f>'delta 100'!Q158</f>
        <v>48.013949832994953</v>
      </c>
      <c r="AC25" s="12">
        <f>'delta 300'!Q158</f>
        <v>48.098177590752051</v>
      </c>
      <c r="AD25" s="39">
        <f>'delta 300 NB'!R158</f>
        <v>50.61143531571701</v>
      </c>
      <c r="AE25" s="23">
        <f>'delta 254'!R158</f>
        <v>50.473211946554891</v>
      </c>
      <c r="AF25" s="23">
        <f>'delta 100'!R158</f>
        <v>50.961097648830965</v>
      </c>
      <c r="AG25" s="12">
        <f>'delta 300'!R158</f>
        <v>50.472385505870022</v>
      </c>
    </row>
    <row r="26" spans="3:33" x14ac:dyDescent="0.35">
      <c r="C26">
        <v>18</v>
      </c>
      <c r="D26" s="41">
        <f>'delta 300 NB'!L159</f>
        <v>-0.18128655873968674</v>
      </c>
      <c r="E26" s="42">
        <f>'delta 254'!L159</f>
        <v>-0.17640720661762099</v>
      </c>
      <c r="F26" s="42">
        <f>'delta 100'!L159</f>
        <v>-7.7118235989232828E-2</v>
      </c>
      <c r="G26" s="43">
        <f>'delta 300'!L159</f>
        <v>-0.17027379009255383</v>
      </c>
      <c r="I26" s="47">
        <f>'delta 300 NB'!M159</f>
        <v>1647.1160469694069</v>
      </c>
      <c r="J26" s="48">
        <f>'delta 254'!M159</f>
        <v>1439.8504736292809</v>
      </c>
      <c r="K26" s="48">
        <f>'delta 100'!M159</f>
        <v>1072.3793009418232</v>
      </c>
      <c r="L26" s="21">
        <f>'delta 300'!M159</f>
        <v>1738.3767627366876</v>
      </c>
      <c r="N26" s="39">
        <f>'delta 300 NB'!N159</f>
        <v>36.660328492279454</v>
      </c>
      <c r="O26" s="23">
        <f>'delta 254'!N159</f>
        <v>36.887393361824763</v>
      </c>
      <c r="P26" s="23">
        <f>'delta 100'!N159</f>
        <v>36.669722817989815</v>
      </c>
      <c r="Q26" s="12">
        <f>'delta 300'!N159</f>
        <v>36.877865094957436</v>
      </c>
      <c r="R26" s="39">
        <f>'delta 300 NB'!O159</f>
        <v>46.102022751860481</v>
      </c>
      <c r="S26" s="23">
        <f>'delta 254'!O159</f>
        <v>46.093890717361766</v>
      </c>
      <c r="T26" s="23">
        <f>'delta 100'!O159</f>
        <v>45.883200445324903</v>
      </c>
      <c r="U26" s="12">
        <f>'delta 300'!O159</f>
        <v>46.087098886705959</v>
      </c>
      <c r="V26" s="39">
        <f>'delta 300 NB'!P159</f>
        <v>68.722748582106675</v>
      </c>
      <c r="W26" s="23">
        <f>'delta 254'!P159</f>
        <v>68.690540518413002</v>
      </c>
      <c r="X26" s="23">
        <f>'delta 100'!P159</f>
        <v>68.558751780481018</v>
      </c>
      <c r="Y26" s="12">
        <f>'delta 300'!P159</f>
        <v>68.680419122462339</v>
      </c>
      <c r="Z26" s="39">
        <f>'delta 300 NB'!Q159</f>
        <v>48.110021965052617</v>
      </c>
      <c r="AA26" s="23">
        <f>'delta 254'!Q159</f>
        <v>48.099752746802906</v>
      </c>
      <c r="AB26" s="23">
        <f>'delta 100'!Q159</f>
        <v>48.011591545375659</v>
      </c>
      <c r="AC26" s="12">
        <f>'delta 300'!Q159</f>
        <v>48.092665356908967</v>
      </c>
      <c r="AD26" s="39">
        <f>'delta 300 NB'!R159</f>
        <v>50.404878208700787</v>
      </c>
      <c r="AE26" s="23">
        <f>'delta 254'!R159</f>
        <v>50.228422655597583</v>
      </c>
      <c r="AF26" s="23">
        <f>'delta 100'!R159</f>
        <v>50.876733410828599</v>
      </c>
      <c r="AG26" s="12">
        <f>'delta 300'!R159</f>
        <v>50.261951538965285</v>
      </c>
    </row>
    <row r="27" spans="3:33" x14ac:dyDescent="0.35">
      <c r="C27">
        <v>19</v>
      </c>
      <c r="D27" s="41">
        <f>'delta 300 NB'!L160</f>
        <v>-0.27949375635717327</v>
      </c>
      <c r="E27" s="42">
        <f>'delta 254'!L160</f>
        <v>-0.26970762395166376</v>
      </c>
      <c r="F27" s="42">
        <f>'delta 100'!L160</f>
        <v>-0.12000195603188102</v>
      </c>
      <c r="G27" s="43">
        <f>'delta 300'!L160</f>
        <v>-0.26847910308742179</v>
      </c>
      <c r="I27" s="47">
        <f>'delta 300 NB'!M160</f>
        <v>1068.3601805344458</v>
      </c>
      <c r="J27" s="48">
        <f>'delta 254'!M160</f>
        <v>941.76054899182668</v>
      </c>
      <c r="K27" s="48">
        <f>'delta 100'!M160</f>
        <v>689.15543325001363</v>
      </c>
      <c r="L27" s="21">
        <f>'delta 300'!M160</f>
        <v>1102.5066628877141</v>
      </c>
      <c r="N27" s="39">
        <f>'delta 300 NB'!N160</f>
        <v>36.772781666475417</v>
      </c>
      <c r="O27" s="23">
        <f>'delta 254'!N160</f>
        <v>36.984137377838159</v>
      </c>
      <c r="P27" s="23">
        <f>'delta 100'!N160</f>
        <v>36.710653416067714</v>
      </c>
      <c r="Q27" s="12">
        <f>'delta 300'!N160</f>
        <v>36.990192707565853</v>
      </c>
      <c r="R27" s="39">
        <f>'delta 300 NB'!O160</f>
        <v>46.186253135091718</v>
      </c>
      <c r="S27" s="23">
        <f>'delta 254'!O160</f>
        <v>46.163668210912299</v>
      </c>
      <c r="T27" s="23">
        <f>'delta 100'!O160</f>
        <v>45.924131043402802</v>
      </c>
      <c r="U27" s="12">
        <f>'delta 300'!O160</f>
        <v>46.171226484601398</v>
      </c>
      <c r="V27" s="39">
        <f>'delta 300 NB'!P160</f>
        <v>68.767109814271436</v>
      </c>
      <c r="W27" s="23">
        <f>'delta 254'!P160</f>
        <v>68.713474225285239</v>
      </c>
      <c r="X27" s="23">
        <f>'delta 100'!P160</f>
        <v>68.558751780481018</v>
      </c>
      <c r="Y27" s="12">
        <f>'delta 300'!P160</f>
        <v>68.724724528054736</v>
      </c>
      <c r="Z27" s="39">
        <f>'delta 300 NB'!Q160</f>
        <v>48.153369506417718</v>
      </c>
      <c r="AA27" s="23">
        <f>'delta 254'!Q160</f>
        <v>48.128079624142607</v>
      </c>
      <c r="AB27" s="23">
        <f>'delta 100'!Q160</f>
        <v>48.011591545375659</v>
      </c>
      <c r="AC27" s="12">
        <f>'delta 300'!Q160</f>
        <v>48.135959526499327</v>
      </c>
      <c r="AD27" s="39">
        <f>'delta 300 NB'!R160</f>
        <v>50.120485877743718</v>
      </c>
      <c r="AE27" s="23">
        <f>'delta 254'!R160</f>
        <v>50.01064056182166</v>
      </c>
      <c r="AF27" s="23">
        <f>'delta 100'!R160</f>
        <v>50.794872214672793</v>
      </c>
      <c r="AG27" s="12">
        <f>'delta 300'!R160</f>
        <v>49.977896753278642</v>
      </c>
    </row>
    <row r="28" spans="3:33" x14ac:dyDescent="0.35">
      <c r="C28">
        <v>20</v>
      </c>
      <c r="D28" s="41">
        <f>'delta 300 NB'!L161</f>
        <v>-0.33357203343345149</v>
      </c>
      <c r="E28" s="42">
        <f>'delta 254'!L161</f>
        <v>-0.32378590102794197</v>
      </c>
      <c r="F28" s="42">
        <f>'delta 100'!L161</f>
        <v>-0.14206764953647416</v>
      </c>
      <c r="G28" s="43">
        <f>'delta 300'!L161</f>
        <v>-0.32255634176935516</v>
      </c>
      <c r="I28" s="47">
        <f>'delta 300 NB'!M161</f>
        <v>895.15897638814351</v>
      </c>
      <c r="J28" s="48">
        <f>'delta 254'!M161</f>
        <v>784.46899384318897</v>
      </c>
      <c r="K28" s="48">
        <f>'delta 100'!M161</f>
        <v>582.11704261896591</v>
      </c>
      <c r="L28" s="21">
        <f>'delta 300'!M161</f>
        <v>917.66913766543041</v>
      </c>
      <c r="N28" s="39">
        <f>'delta 300 NB'!N161</f>
        <v>36.701308068058886</v>
      </c>
      <c r="O28" s="23">
        <f>'delta 254'!N161</f>
        <v>36.908328830820118</v>
      </c>
      <c r="P28" s="23">
        <f>'delta 100'!N161</f>
        <v>36.682713562902201</v>
      </c>
      <c r="Q28" s="12">
        <f>'delta 300'!N161</f>
        <v>36.911817675758869</v>
      </c>
      <c r="R28" s="39">
        <f>'delta 300 NB'!O161</f>
        <v>46.183981903419337</v>
      </c>
      <c r="S28" s="23">
        <f>'delta 254'!O161</f>
        <v>46.171226484601405</v>
      </c>
      <c r="T28" s="23">
        <f>'delta 100'!O161</f>
        <v>45.930146878223702</v>
      </c>
      <c r="U28" s="12">
        <f>'delta 300'!O161</f>
        <v>46.170470545859395</v>
      </c>
      <c r="V28" s="39">
        <f>'delta 300 NB'!P161</f>
        <v>67.616300036062029</v>
      </c>
      <c r="W28" s="23">
        <f>'delta 254'!P161</f>
        <v>67.619562191987171</v>
      </c>
      <c r="X28" s="23">
        <f>'delta 100'!P161</f>
        <v>68.117437081429813</v>
      </c>
      <c r="Y28" s="12">
        <f>'delta 300'!P161</f>
        <v>67.577523821998099</v>
      </c>
      <c r="Z28" s="39">
        <f>'delta 300 NB'!Q161</f>
        <v>48.069042389273186</v>
      </c>
      <c r="AA28" s="23">
        <f>'delta 254'!Q161</f>
        <v>48.054095649753584</v>
      </c>
      <c r="AB28" s="23">
        <f>'delta 100'!Q161</f>
        <v>47.976944867449362</v>
      </c>
      <c r="AC28" s="12">
        <f>'delta 300'!Q161</f>
        <v>48.053308883722451</v>
      </c>
      <c r="AD28" s="39">
        <f>'delta 300 NB'!R161</f>
        <v>51.429367603186577</v>
      </c>
      <c r="AE28" s="23">
        <f>'delta 254'!R161</f>
        <v>51.246786842837729</v>
      </c>
      <c r="AF28" s="23">
        <f>'delta 100'!R161</f>
        <v>51.292757609994922</v>
      </c>
      <c r="AG28" s="12">
        <f>'delta 300'!R161</f>
        <v>51.286879072661186</v>
      </c>
    </row>
    <row r="29" spans="3:33" x14ac:dyDescent="0.35">
      <c r="C29">
        <v>21</v>
      </c>
      <c r="D29" s="41">
        <f>'delta 300 NB'!L162</f>
        <v>-0.32373622053243323</v>
      </c>
      <c r="E29" s="42">
        <f>'delta 254'!L162</f>
        <v>-0.31640889968019076</v>
      </c>
      <c r="F29" s="42">
        <f>'delta 100'!L162</f>
        <v>-0.13838950497664759</v>
      </c>
      <c r="G29" s="43">
        <f>'delta 300'!L162</f>
        <v>-0.3127207177652091</v>
      </c>
      <c r="I29" s="47">
        <f>'delta 300 NB'!M162</f>
        <v>922.35585968387204</v>
      </c>
      <c r="J29" s="48">
        <f>'delta 254'!M162</f>
        <v>802.75870955820028</v>
      </c>
      <c r="K29" s="48">
        <f>'delta 100'!M162</f>
        <v>597.58866840339647</v>
      </c>
      <c r="L29" s="21">
        <f>'delta 300'!M162</f>
        <v>946.53146780712166</v>
      </c>
      <c r="N29" s="39">
        <f>'delta 300 NB'!N162</f>
        <v>36.581867654531443</v>
      </c>
      <c r="O29" s="23">
        <f>'delta 254'!N162</f>
        <v>36.782042045975508</v>
      </c>
      <c r="P29" s="23">
        <f>'delta 100'!N162</f>
        <v>36.634790155398001</v>
      </c>
      <c r="Q29" s="12">
        <f>'delta 300'!N162</f>
        <v>36.789023871115617</v>
      </c>
      <c r="R29" s="39">
        <f>'delta 300 NB'!O162</f>
        <v>46.306161588014497</v>
      </c>
      <c r="S29" s="23">
        <f>'delta 254'!O162</f>
        <v>46.29478027375729</v>
      </c>
      <c r="T29" s="23">
        <f>'delta 100'!O162</f>
        <v>45.972588383631631</v>
      </c>
      <c r="U29" s="12">
        <f>'delta 300'!O162</f>
        <v>46.293264350502639</v>
      </c>
      <c r="V29" s="39">
        <f>'delta 300 NB'!P162</f>
        <v>67.615191699313201</v>
      </c>
      <c r="W29" s="23">
        <f>'delta 254'!P162</f>
        <v>67.620669330015062</v>
      </c>
      <c r="X29" s="23">
        <f>'delta 100'!P162</f>
        <v>68.119667916618909</v>
      </c>
      <c r="Y29" s="12">
        <f>'delta 300'!P162</f>
        <v>67.577523821998099</v>
      </c>
      <c r="Z29" s="39">
        <f>'delta 300 NB'!Q162</f>
        <v>47.863359942301699</v>
      </c>
      <c r="AA29" s="23">
        <f>'delta 254'!Q162</f>
        <v>47.768354181675292</v>
      </c>
      <c r="AB29" s="23">
        <f>'delta 100'!Q162</f>
        <v>47.855704203442016</v>
      </c>
      <c r="AC29" s="12">
        <f>'delta 300'!Q162</f>
        <v>47.807721274435963</v>
      </c>
      <c r="AD29" s="39">
        <f>'delta 300 NB'!R162</f>
        <v>51.633419115839168</v>
      </c>
      <c r="AE29" s="23">
        <f>'delta 254'!R162</f>
        <v>51.534154168576862</v>
      </c>
      <c r="AF29" s="23">
        <f>'delta 100'!R162</f>
        <v>51.417249340909471</v>
      </c>
      <c r="AG29" s="12">
        <f>'delta 300'!R162</f>
        <v>51.532466681947675</v>
      </c>
    </row>
    <row r="30" spans="3:33" x14ac:dyDescent="0.35">
      <c r="C30">
        <v>22</v>
      </c>
      <c r="D30" s="41">
        <f>'delta 300 NB'!L163</f>
        <v>-0.2696662497735513</v>
      </c>
      <c r="E30" s="42">
        <f>'delta 254'!L163</f>
        <v>-0.25865178516143938</v>
      </c>
      <c r="F30" s="42">
        <f>'delta 100'!L163</f>
        <v>-0.11509950283939613</v>
      </c>
      <c r="G30" s="43">
        <f>'delta 300'!L163</f>
        <v>-0.2574234765340136</v>
      </c>
      <c r="I30" s="47">
        <f>'delta 300 NB'!M163</f>
        <v>1107.2946660946466</v>
      </c>
      <c r="J30" s="48">
        <f>'delta 254'!M163</f>
        <v>982.0152597882286</v>
      </c>
      <c r="K30" s="48">
        <f>'delta 100'!M163</f>
        <v>718.50875077536466</v>
      </c>
      <c r="L30" s="21">
        <f>'delta 300'!M163</f>
        <v>1149.856275680005</v>
      </c>
      <c r="N30" s="39">
        <f>'delta 300 NB'!N163</f>
        <v>36.592361907883948</v>
      </c>
      <c r="O30" s="23">
        <f>'delta 254'!N163</f>
        <v>36.792514612223513</v>
      </c>
      <c r="P30" s="23">
        <f>'delta 100'!N163</f>
        <v>36.638283936466358</v>
      </c>
      <c r="Q30" s="12">
        <f>'delta 300'!N163</f>
        <v>36.789981993779669</v>
      </c>
      <c r="R30" s="39">
        <f>'delta 300 NB'!O163</f>
        <v>46.385838387149647</v>
      </c>
      <c r="S30" s="23">
        <f>'delta 254'!O163</f>
        <v>46.37436762225969</v>
      </c>
      <c r="T30" s="23">
        <f>'delta 100'!O163</f>
        <v>46.012772228590144</v>
      </c>
      <c r="U30" s="12">
        <f>'delta 300'!O163</f>
        <v>46.366017351448683</v>
      </c>
      <c r="V30" s="39">
        <f>'delta 300 NB'!P163</f>
        <v>68.759219800032781</v>
      </c>
      <c r="W30" s="23">
        <f>'delta 254'!P163</f>
        <v>68.681543574714709</v>
      </c>
      <c r="X30" s="23">
        <f>'delta 100'!P163</f>
        <v>68.527918781725887</v>
      </c>
      <c r="Y30" s="12">
        <f>'delta 300'!P163</f>
        <v>68.710099852676379</v>
      </c>
      <c r="Z30" s="39">
        <f>'delta 300 NB'!Q163</f>
        <v>46.59072283232257</v>
      </c>
      <c r="AA30" s="23">
        <f>'delta 254'!Q163</f>
        <v>46.538090014571289</v>
      </c>
      <c r="AB30" s="23">
        <f>'delta 100'!Q163</f>
        <v>47.363681021778284</v>
      </c>
      <c r="AC30" s="12">
        <f>'delta 300'!Q163</f>
        <v>46.529710263545589</v>
      </c>
      <c r="AD30" s="39">
        <f>'delta 300 NB'!R163</f>
        <v>51.671857072611047</v>
      </c>
      <c r="AE30" s="23">
        <f>'delta 254'!R163</f>
        <v>51.613484176230777</v>
      </c>
      <c r="AF30" s="23">
        <f>'delta 100'!R163</f>
        <v>51.457344031439334</v>
      </c>
      <c r="AG30" s="12">
        <f>'delta 300'!R163</f>
        <v>51.60419053854968</v>
      </c>
    </row>
    <row r="31" spans="3:33" x14ac:dyDescent="0.35">
      <c r="C31">
        <v>23</v>
      </c>
      <c r="D31" s="41">
        <f>'delta 300 NB'!L164</f>
        <v>-0.16534212277066501</v>
      </c>
      <c r="E31" s="42">
        <f>'delta 254'!L164</f>
        <v>-0.15555599036515547</v>
      </c>
      <c r="F31" s="42">
        <f>'delta 100'!L164</f>
        <v>-6.9769629838613831E-2</v>
      </c>
      <c r="G31" s="43">
        <f>'delta 300'!L164</f>
        <v>-0.1518770697287169</v>
      </c>
      <c r="I31" s="47">
        <f>'delta 300 NB'!M164</f>
        <v>1805.9523792020507</v>
      </c>
      <c r="J31" s="48">
        <f>'delta 254'!M164</f>
        <v>1632.8525787001513</v>
      </c>
      <c r="K31" s="48">
        <f>'delta 100'!M164</f>
        <v>1185.3294935245583</v>
      </c>
      <c r="L31" s="21">
        <f>'delta 300'!M164</f>
        <v>1948.9446335033706</v>
      </c>
      <c r="N31" s="39">
        <f>'delta 300 NB'!N164</f>
        <v>36.546879354722364</v>
      </c>
      <c r="O31" s="23">
        <f>'delta 254'!N164</f>
        <v>36.745567941855327</v>
      </c>
      <c r="P31" s="23">
        <f>'delta 100'!N164</f>
        <v>36.608823770156334</v>
      </c>
      <c r="Q31" s="12">
        <f>'delta 300'!N164</f>
        <v>36.745567941855327</v>
      </c>
      <c r="R31" s="39">
        <f>'delta 300 NB'!O164</f>
        <v>46.190796268668954</v>
      </c>
      <c r="S31" s="23">
        <f>'delta 254'!O164</f>
        <v>46.203080751035372</v>
      </c>
      <c r="T31" s="23">
        <f>'delta 100'!O164</f>
        <v>45.919620201358754</v>
      </c>
      <c r="U31" s="12">
        <f>'delta 300'!O164</f>
        <v>46.203080751035372</v>
      </c>
      <c r="V31" s="39">
        <f>'delta 300 NB'!P164</f>
        <v>68.691902880469527</v>
      </c>
      <c r="W31" s="23">
        <f>'delta 254'!P164</f>
        <v>68.670300708801918</v>
      </c>
      <c r="X31" s="23">
        <f>'delta 100'!P164</f>
        <v>68.55201768028158</v>
      </c>
      <c r="Y31" s="12">
        <f>'delta 300'!P164</f>
        <v>68.670300708801918</v>
      </c>
      <c r="Z31" s="39">
        <f>'delta 300 NB'!Q164</f>
        <v>46.969523091299571</v>
      </c>
      <c r="AA31" s="23">
        <f>'delta 254'!Q164</f>
        <v>46.857863117746241</v>
      </c>
      <c r="AB31" s="23">
        <f>'delta 100'!Q164</f>
        <v>47.474830154702467</v>
      </c>
      <c r="AC31" s="12">
        <f>'delta 300'!Q164</f>
        <v>46.857863117746241</v>
      </c>
      <c r="AD31" s="39">
        <f>'delta 300 NB'!R164</f>
        <v>51.600898404839583</v>
      </c>
      <c r="AE31" s="23">
        <f>'delta 254'!R164</f>
        <v>51.523187480561155</v>
      </c>
      <c r="AF31" s="23">
        <f>'delta 100'!R164</f>
        <v>51.444708193500858</v>
      </c>
      <c r="AG31" s="12">
        <f>'delta 300'!R164</f>
        <v>51.523187480561155</v>
      </c>
    </row>
    <row r="32" spans="3:33" x14ac:dyDescent="0.35">
      <c r="C32">
        <v>24</v>
      </c>
      <c r="D32" s="41">
        <f>'delta 300 NB'!L165</f>
        <v>-0.11385649023954431</v>
      </c>
      <c r="E32" s="42">
        <f>'delta 254'!L165</f>
        <v>-8.6917692369820249E-2</v>
      </c>
      <c r="F32" s="42">
        <f>'delta 100'!L165</f>
        <v>-4.0383654742535857E-2</v>
      </c>
      <c r="G32" s="43">
        <f>'delta 300'!L165</f>
        <v>-8.8142730089865548E-2</v>
      </c>
      <c r="I32" s="47">
        <f>'delta 300 NB'!M165</f>
        <v>2622.5997250729511</v>
      </c>
      <c r="J32" s="48">
        <f>'delta 254'!M165</f>
        <v>2922.3049194549767</v>
      </c>
      <c r="K32" s="48">
        <f>'delta 100'!M165</f>
        <v>2047.8582368844552</v>
      </c>
      <c r="L32" s="21">
        <f>'delta 300'!M165</f>
        <v>3358.189605634117</v>
      </c>
      <c r="N32" s="39">
        <f>'delta 300 NB'!N165</f>
        <v>36.479930506613336</v>
      </c>
      <c r="O32" s="23">
        <f>'delta 254'!N165</f>
        <v>36.669722817989815</v>
      </c>
      <c r="P32" s="23">
        <f>'delta 100'!N165</f>
        <v>36.571391153455785</v>
      </c>
      <c r="Q32" s="12">
        <f>'delta 300'!N165</f>
        <v>36.673215455140799</v>
      </c>
      <c r="R32" s="39">
        <f>'delta 300 NB'!O165</f>
        <v>46.09673348302821</v>
      </c>
      <c r="S32" s="23">
        <f>'delta 254'!O165</f>
        <v>46.046922837636508</v>
      </c>
      <c r="T32" s="23">
        <f>'delta 100'!O165</f>
        <v>45.877942572766258</v>
      </c>
      <c r="U32" s="12">
        <f>'delta 300'!O165</f>
        <v>46.046168958742633</v>
      </c>
      <c r="V32" s="39">
        <f>'delta 300 NB'!P165</f>
        <v>68.673889171160226</v>
      </c>
      <c r="W32" s="23">
        <f>'delta 254'!P165</f>
        <v>68.640612976636817</v>
      </c>
      <c r="X32" s="23">
        <f>'delta 100'!P165</f>
        <v>68.550895458861277</v>
      </c>
      <c r="Y32" s="12">
        <f>'delta 300'!P165</f>
        <v>68.639489194499006</v>
      </c>
      <c r="Z32" s="39">
        <f>'delta 300 NB'!Q165</f>
        <v>47.162080212413741</v>
      </c>
      <c r="AA32" s="23">
        <f>'delta 254'!Q165</f>
        <v>47.111118387661875</v>
      </c>
      <c r="AB32" s="23">
        <f>'delta 100'!Q165</f>
        <v>47.555904789968238</v>
      </c>
      <c r="AC32" s="12">
        <f>'delta 300'!Q165</f>
        <v>47.110347085789122</v>
      </c>
      <c r="AD32" s="39">
        <f>'delta 300 NB'!R165</f>
        <v>51.587366626784451</v>
      </c>
      <c r="AE32" s="23">
        <f>'delta 254'!R165</f>
        <v>51.531622980074985</v>
      </c>
      <c r="AF32" s="23">
        <f>'delta 100'!R165</f>
        <v>51.443866024948427</v>
      </c>
      <c r="AG32" s="12">
        <f>'delta 300'!R165</f>
        <v>51.530779305828418</v>
      </c>
    </row>
    <row r="33" spans="3:33" x14ac:dyDescent="0.35">
      <c r="C33">
        <v>25</v>
      </c>
      <c r="D33" s="41">
        <f>'delta 300 NB'!L166</f>
        <v>-8.4454739102612378E-2</v>
      </c>
      <c r="E33" s="42">
        <f>'delta 254'!L166</f>
        <v>-5.6299380027103198E-2</v>
      </c>
      <c r="F33" s="42">
        <f>'delta 100'!L166</f>
        <v>-2.5695734858353008E-2</v>
      </c>
      <c r="G33" s="43">
        <f>'delta 300'!L166</f>
        <v>-5.7523830840913719E-2</v>
      </c>
      <c r="I33" s="47">
        <f>'delta 300 NB'!M166</f>
        <v>3535.6216024443752</v>
      </c>
      <c r="J33" s="48">
        <f>'delta 254'!M166</f>
        <v>4511.594974540063</v>
      </c>
      <c r="K33" s="48">
        <f>'delta 100'!M166</f>
        <v>3218.432960017738</v>
      </c>
      <c r="L33" s="21">
        <f>'delta 300'!M166</f>
        <v>5145.6934573535136</v>
      </c>
      <c r="N33" s="39">
        <f>'delta 300 NB'!N166</f>
        <v>36.431954893379881</v>
      </c>
      <c r="O33" s="23">
        <f>'delta 254'!N166</f>
        <v>36.612317061192428</v>
      </c>
      <c r="P33" s="23">
        <f>'delta 100'!N166</f>
        <v>36.550425671250821</v>
      </c>
      <c r="Q33" s="12">
        <f>'delta 300'!N166</f>
        <v>36.619303300157149</v>
      </c>
      <c r="R33" s="39">
        <f>'delta 300 NB'!O166</f>
        <v>46.016292144039589</v>
      </c>
      <c r="S33" s="23">
        <f>'delta 254'!O166</f>
        <v>45.95979438823953</v>
      </c>
      <c r="T33" s="23">
        <f>'delta 100'!O166</f>
        <v>45.841519318926004</v>
      </c>
      <c r="U33" s="12">
        <f>'delta 300'!O166</f>
        <v>45.958289680460972</v>
      </c>
      <c r="V33" s="39">
        <f>'delta 300 NB'!P166</f>
        <v>68.635164150726922</v>
      </c>
      <c r="W33" s="23">
        <f>'delta 254'!P166</f>
        <v>68.632747274334562</v>
      </c>
      <c r="X33" s="23">
        <f>'delta 100'!P166</f>
        <v>68.516699410609036</v>
      </c>
      <c r="Y33" s="12">
        <f>'delta 300'!P166</f>
        <v>68.630500261917234</v>
      </c>
      <c r="Z33" s="39">
        <f>'delta 300 NB'!Q166</f>
        <v>47.327531100949003</v>
      </c>
      <c r="AA33" s="23">
        <f>'delta 254'!Q166</f>
        <v>47.269423435811809</v>
      </c>
      <c r="AB33" s="23">
        <f>'delta 100'!Q166</f>
        <v>47.642436149312388</v>
      </c>
      <c r="AC33" s="12">
        <f>'delta 300'!Q166</f>
        <v>47.267875851231011</v>
      </c>
      <c r="AD33" s="39">
        <f>'delta 300 NB'!R166</f>
        <v>51.589057710904591</v>
      </c>
      <c r="AE33" s="23">
        <f>'delta 254'!R166</f>
        <v>51.525717840421713</v>
      </c>
      <c r="AF33" s="23">
        <f>'delta 100'!R166</f>
        <v>51.448919449901773</v>
      </c>
      <c r="AG33" s="12">
        <f>'delta 300'!R166</f>
        <v>51.524030906233634</v>
      </c>
    </row>
    <row r="34" spans="3:33" x14ac:dyDescent="0.35">
      <c r="C34">
        <v>26</v>
      </c>
      <c r="D34" s="41">
        <f>'delta 300 NB'!L167</f>
        <v>-8.2005203720854625E-2</v>
      </c>
      <c r="E34" s="42">
        <f>'delta 254'!L167</f>
        <v>-5.3850548801265746E-2</v>
      </c>
      <c r="F34" s="42">
        <f>'delta 100'!L167</f>
        <v>-2.4471893979777688E-2</v>
      </c>
      <c r="G34" s="43">
        <f>'delta 300'!L167</f>
        <v>-5.5074952680769701E-2</v>
      </c>
      <c r="I34" s="47">
        <f>'delta 300 NB'!M167</f>
        <v>3641.2323419917739</v>
      </c>
      <c r="J34" s="48">
        <f>'delta 254'!M167</f>
        <v>4716.7578725591329</v>
      </c>
      <c r="K34" s="48">
        <f>'delta 100'!M167</f>
        <v>3379.3869844458736</v>
      </c>
      <c r="L34" s="21">
        <f>'delta 300'!M167</f>
        <v>5374.4939503752512</v>
      </c>
      <c r="N34" s="39">
        <f>'delta 300 NB'!N167</f>
        <v>36.411983545569264</v>
      </c>
      <c r="O34" s="23">
        <f>'delta 254'!N167</f>
        <v>36.607829973965593</v>
      </c>
      <c r="P34" s="23">
        <f>'delta 100'!N167</f>
        <v>36.546931023756123</v>
      </c>
      <c r="Q34" s="12">
        <f>'delta 300'!N167</f>
        <v>36.605330364743629</v>
      </c>
      <c r="R34" s="39">
        <f>'delta 300 NB'!O167</f>
        <v>46.01176721241621</v>
      </c>
      <c r="S34" s="23">
        <f>'delta 254'!O167</f>
        <v>45.969577390991113</v>
      </c>
      <c r="T34" s="23">
        <f>'delta 100'!O167</f>
        <v>45.842269847247003</v>
      </c>
      <c r="U34" s="12">
        <f>'delta 300'!O167</f>
        <v>45.961299194551756</v>
      </c>
      <c r="V34" s="39">
        <f>'delta 300 NB'!P167</f>
        <v>68.628415031876372</v>
      </c>
      <c r="W34" s="23">
        <f>'delta 254'!P167</f>
        <v>68.606421823064196</v>
      </c>
      <c r="X34" s="23">
        <f>'delta 100'!P167</f>
        <v>68.517821182403111</v>
      </c>
      <c r="Y34" s="12">
        <f>'delta 300'!P167</f>
        <v>68.634994433894306</v>
      </c>
      <c r="Z34" s="39">
        <f>'delta 300 NB'!Q167</f>
        <v>47.322877230935646</v>
      </c>
      <c r="AA34" s="23">
        <f>'delta 254'!Q167</f>
        <v>47.279485206228621</v>
      </c>
      <c r="AB34" s="23">
        <f>'delta 100'!Q167</f>
        <v>47.64321616267457</v>
      </c>
      <c r="AC34" s="12">
        <f>'delta 300'!Q167</f>
        <v>47.270971121734007</v>
      </c>
      <c r="AD34" s="39">
        <f>'delta 300 NB'!R167</f>
        <v>51.624956979202523</v>
      </c>
      <c r="AE34" s="23">
        <f>'delta 254'!R167</f>
        <v>51.536685605750506</v>
      </c>
      <c r="AF34" s="23">
        <f>'delta 100'!R167</f>
        <v>51.449761783919186</v>
      </c>
      <c r="AG34" s="12">
        <f>'delta 300'!R167</f>
        <v>51.527404885076294</v>
      </c>
    </row>
    <row r="35" spans="3:33" x14ac:dyDescent="0.35">
      <c r="C35">
        <v>27</v>
      </c>
      <c r="D35" s="41">
        <f>'delta 300 NB'!L168</f>
        <v>-0.10160411656842869</v>
      </c>
      <c r="E35" s="42">
        <f>'delta 254'!L168</f>
        <v>-7.5893409604016776E-2</v>
      </c>
      <c r="F35" s="42">
        <f>'delta 100'!L168</f>
        <v>-3.4263277663581754E-2</v>
      </c>
      <c r="G35" s="43">
        <f>'delta 300'!L168</f>
        <v>-7.5893409604016776E-2</v>
      </c>
      <c r="I35" s="47">
        <f>'delta 300 NB'!M168</f>
        <v>2938.8573030788361</v>
      </c>
      <c r="J35" s="48">
        <f>'delta 254'!M168</f>
        <v>3346.7991664266547</v>
      </c>
      <c r="K35" s="48">
        <f>'delta 100'!M168</f>
        <v>2413.6628378639157</v>
      </c>
      <c r="L35" s="21">
        <f>'delta 300'!M168</f>
        <v>3900.20690260744</v>
      </c>
      <c r="N35" s="39">
        <f>'delta 300 NB'!N168</f>
        <v>36.408483020846987</v>
      </c>
      <c r="O35" s="23">
        <f>'delta 254'!N168</f>
        <v>36.600841643333169</v>
      </c>
      <c r="P35" s="23">
        <f>'delta 100'!N168</f>
        <v>36.549420318333659</v>
      </c>
      <c r="Q35" s="12">
        <f>'delta 300'!N168</f>
        <v>36.598343210765861</v>
      </c>
      <c r="R35" s="39">
        <f>'delta 300 NB'!O168</f>
        <v>46.053494165464798</v>
      </c>
      <c r="S35" s="23">
        <f>'delta 254'!O168</f>
        <v>46.012018797792734</v>
      </c>
      <c r="T35" s="23">
        <f>'delta 100'!O168</f>
        <v>45.850527281063727</v>
      </c>
      <c r="U35" s="12">
        <f>'delta 300'!O168</f>
        <v>46.003732687207361</v>
      </c>
      <c r="V35" s="39">
        <f>'delta 300 NB'!P168</f>
        <v>68.670512652419021</v>
      </c>
      <c r="W35" s="23">
        <f>'delta 254'!P168</f>
        <v>68.649604558628482</v>
      </c>
      <c r="X35" s="23">
        <f>'delta 100'!P168</f>
        <v>68.530163096875597</v>
      </c>
      <c r="Y35" s="12">
        <f>'delta 300'!P168</f>
        <v>68.637241740610989</v>
      </c>
      <c r="Z35" s="39">
        <f>'delta 300 NB'!Q168</f>
        <v>47.20073423364363</v>
      </c>
      <c r="AA35" s="23">
        <f>'delta 254'!Q168</f>
        <v>47.158225671759098</v>
      </c>
      <c r="AB35" s="23">
        <f>'delta 100'!Q168</f>
        <v>47.610860024890279</v>
      </c>
      <c r="AC35" s="12">
        <f>'delta 300'!Q168</f>
        <v>47.149733145607541</v>
      </c>
      <c r="AD35" s="39">
        <f>'delta 300 NB'!R168</f>
        <v>51.666775927625537</v>
      </c>
      <c r="AE35" s="23">
        <f>'delta 254'!R168</f>
        <v>51.579309328486517</v>
      </c>
      <c r="AF35" s="23">
        <f>'delta 100'!R168</f>
        <v>51.459029278836702</v>
      </c>
      <c r="AG35" s="12">
        <f>'delta 300'!R168</f>
        <v>51.610949215808262</v>
      </c>
    </row>
    <row r="36" spans="3:33" x14ac:dyDescent="0.35">
      <c r="C36">
        <v>28</v>
      </c>
      <c r="D36" s="41">
        <f>'delta 300 NB'!L169</f>
        <v>-0.14940166205513564</v>
      </c>
      <c r="E36" s="42">
        <f>'delta 254'!L169</f>
        <v>-0.134711572031459</v>
      </c>
      <c r="F36" s="42">
        <f>'delta 100'!L169</f>
        <v>-5.8748305122848711E-2</v>
      </c>
      <c r="G36" s="43">
        <f>'delta 300'!L169</f>
        <v>-0.13225973428934518</v>
      </c>
      <c r="I36" s="47">
        <f>'delta 300 NB'!M169</f>
        <v>1998.6390773203298</v>
      </c>
      <c r="J36" s="48">
        <f>'delta 254'!M169</f>
        <v>1885.5098798838435</v>
      </c>
      <c r="K36" s="48">
        <f>'delta 100'!M169</f>
        <v>1407.7001851724215</v>
      </c>
      <c r="L36" s="21">
        <f>'delta 300'!M169</f>
        <v>2238.020525222284</v>
      </c>
      <c r="N36" s="39">
        <f>'delta 300 NB'!N169</f>
        <v>36.374512438952443</v>
      </c>
      <c r="O36" s="23">
        <f>'delta 254'!N169</f>
        <v>36.557414622965844</v>
      </c>
      <c r="P36" s="23">
        <f>'delta 100'!N169</f>
        <v>36.532951289398284</v>
      </c>
      <c r="Q36" s="12">
        <f>'delta 300'!N169</f>
        <v>36.570390018665883</v>
      </c>
      <c r="R36" s="39">
        <f>'delta 300 NB'!O169</f>
        <v>46.174899210069164</v>
      </c>
      <c r="S36" s="23">
        <f>'delta 254'!O169</f>
        <v>46.167447038407381</v>
      </c>
      <c r="T36" s="23">
        <f>'delta 100'!O169</f>
        <v>45.92713876381498</v>
      </c>
      <c r="U36" s="12">
        <f>'delta 300'!O169</f>
        <v>46.132560500376599</v>
      </c>
      <c r="V36" s="39">
        <f>'delta 300 NB'!P169</f>
        <v>68.668261824379684</v>
      </c>
      <c r="W36" s="23">
        <f>'delta 254'!P169</f>
        <v>68.637241740610975</v>
      </c>
      <c r="X36" s="23">
        <f>'delta 100'!P169</f>
        <v>68.522308636921821</v>
      </c>
      <c r="Y36" s="12">
        <f>'delta 300'!P169</f>
        <v>68.646232439335904</v>
      </c>
      <c r="Z36" s="39">
        <f>'delta 300 NB'!Q169</f>
        <v>47.035301058703993</v>
      </c>
      <c r="AA36" s="23">
        <f>'delta 254'!Q169</f>
        <v>46.94509020660751</v>
      </c>
      <c r="AB36" s="23">
        <f>'delta 100'!Q169</f>
        <v>47.523536635284493</v>
      </c>
      <c r="AC36" s="12">
        <f>'delta 300'!Q169</f>
        <v>46.951239479975122</v>
      </c>
      <c r="AD36" s="39">
        <f>'delta 300 NB'!R169</f>
        <v>51.747025467894716</v>
      </c>
      <c r="AE36" s="23">
        <f>'delta 254'!R169</f>
        <v>51.692806391408261</v>
      </c>
      <c r="AF36" s="23">
        <f>'delta 100'!R169</f>
        <v>51.494064674580436</v>
      </c>
      <c r="AG36" s="12">
        <f>'delta 300'!R169</f>
        <v>51.699577561646528</v>
      </c>
    </row>
    <row r="37" spans="3:33" x14ac:dyDescent="0.35">
      <c r="C37">
        <v>29</v>
      </c>
      <c r="D37" s="41">
        <f>'delta 300 NB'!L170</f>
        <v>-0.24387622415360369</v>
      </c>
      <c r="E37" s="42">
        <f>'delta 254'!L170</f>
        <v>-0.22672342208599547</v>
      </c>
      <c r="F37" s="42">
        <f>'delta 100'!L170</f>
        <v>-9.9169126477725161E-2</v>
      </c>
      <c r="G37" s="43">
        <f>'delta 300'!L170</f>
        <v>-0.22549572627819617</v>
      </c>
      <c r="I37" s="47">
        <f>'delta 300 NB'!M170</f>
        <v>1224.391598796974</v>
      </c>
      <c r="J37" s="48">
        <f>'delta 254'!M170</f>
        <v>1120.3077197011371</v>
      </c>
      <c r="K37" s="48">
        <f>'delta 100'!M170</f>
        <v>833.92889437798647</v>
      </c>
      <c r="L37" s="21">
        <f>'delta 300'!M170</f>
        <v>1312.6634587957647</v>
      </c>
      <c r="N37" s="39">
        <f>'delta 300 NB'!N170</f>
        <v>36.390978675976463</v>
      </c>
      <c r="O37" s="23">
        <f>'delta 254'!N170</f>
        <v>36.586863608823087</v>
      </c>
      <c r="P37" s="23">
        <f>'delta 100'!N170</f>
        <v>36.538933922869077</v>
      </c>
      <c r="Q37" s="12">
        <f>'delta 300'!N170</f>
        <v>36.577379003209124</v>
      </c>
      <c r="R37" s="39">
        <f>'delta 300 NB'!O170</f>
        <v>46.344101883266951</v>
      </c>
      <c r="S37" s="23">
        <f>'delta 254'!O170</f>
        <v>46.301603157188005</v>
      </c>
      <c r="T37" s="23">
        <f>'delta 100'!O170</f>
        <v>45.975599770736096</v>
      </c>
      <c r="U37" s="12">
        <f>'delta 300'!O170</f>
        <v>46.29478027375729</v>
      </c>
      <c r="V37" s="39">
        <f>'delta 300 NB'!P170</f>
        <v>68.717116585533759</v>
      </c>
      <c r="W37" s="23">
        <f>'delta 254'!P170</f>
        <v>68.65410123307187</v>
      </c>
      <c r="X37" s="23">
        <f>'delta 100'!P170</f>
        <v>68.533529845246861</v>
      </c>
      <c r="Y37" s="12">
        <f>'delta 300'!P170</f>
        <v>68.684917152400288</v>
      </c>
      <c r="Z37" s="39">
        <f>'delta 300 NB'!Q170</f>
        <v>46.712887839897718</v>
      </c>
      <c r="AA37" s="23">
        <f>'delta 254'!Q170</f>
        <v>46.6700509276696</v>
      </c>
      <c r="AB37" s="23">
        <f>'delta 100'!Q170</f>
        <v>47.408499140260382</v>
      </c>
      <c r="AC37" s="12">
        <f>'delta 300'!Q170</f>
        <v>46.663173750736782</v>
      </c>
      <c r="AD37" s="39">
        <f>'delta 300 NB'!R170</f>
        <v>51.834915015325102</v>
      </c>
      <c r="AE37" s="23">
        <f>'delta 254'!R170</f>
        <v>51.78738107324741</v>
      </c>
      <c r="AF37" s="23">
        <f>'delta 100'!R170</f>
        <v>51.543437320887584</v>
      </c>
      <c r="AG37" s="12">
        <f>'delta 300'!R170</f>
        <v>51.779749819896523</v>
      </c>
    </row>
    <row r="38" spans="3:33" x14ac:dyDescent="0.35">
      <c r="C38">
        <v>30</v>
      </c>
      <c r="D38" s="41">
        <f>'delta 300 NB'!L171</f>
        <v>-0.29792439993237546</v>
      </c>
      <c r="E38" s="42">
        <f>'delta 254'!L171</f>
        <v>-0.28322291023487395</v>
      </c>
      <c r="F38" s="42">
        <f>'delta 100'!L171</f>
        <v>-0.12245332364097275</v>
      </c>
      <c r="G38" s="43">
        <f>'delta 300'!L171</f>
        <v>-0.28076537314801076</v>
      </c>
      <c r="I38" s="47">
        <f>'delta 300 NB'!M171</f>
        <v>1002.2676896144724</v>
      </c>
      <c r="J38" s="48">
        <f>'delta 254'!M171</f>
        <v>896.82010466370934</v>
      </c>
      <c r="K38" s="48">
        <f>'delta 100'!M171</f>
        <v>675.35937401317472</v>
      </c>
      <c r="L38" s="21">
        <f>'delta 300'!M171</f>
        <v>1054.2610603336689</v>
      </c>
      <c r="N38" s="39">
        <f>'delta 300 NB'!N171</f>
        <v>36.305523684641862</v>
      </c>
      <c r="O38" s="23">
        <f>'delta 254'!N171</f>
        <v>36.488522120706023</v>
      </c>
      <c r="P38" s="23">
        <f>'delta 100'!N171</f>
        <v>36.482548621570295</v>
      </c>
      <c r="Q38" s="12">
        <f>'delta 300'!N171</f>
        <v>36.482548621570295</v>
      </c>
      <c r="R38" s="39">
        <f>'delta 300 NB'!O171</f>
        <v>46.262907720045895</v>
      </c>
      <c r="S38" s="23">
        <f>'delta 254'!O171</f>
        <v>46.255362347316371</v>
      </c>
      <c r="T38" s="23">
        <f>'delta 100'!O171</f>
        <v>45.961299194551756</v>
      </c>
      <c r="U38" s="12">
        <f>'delta 300'!O171</f>
        <v>46.247789928622886</v>
      </c>
      <c r="V38" s="39">
        <f>'delta 300 NB'!P171</f>
        <v>67.693820685133588</v>
      </c>
      <c r="W38" s="23">
        <f>'delta 254'!P171</f>
        <v>67.663817663817653</v>
      </c>
      <c r="X38" s="23">
        <f>'delta 100'!P171</f>
        <v>68.143867461200969</v>
      </c>
      <c r="Y38" s="12">
        <f>'delta 300'!P171</f>
        <v>67.652740488507632</v>
      </c>
      <c r="Z38" s="39">
        <f>'delta 300 NB'!Q171</f>
        <v>47.861006392394685</v>
      </c>
      <c r="AA38" s="23">
        <f>'delta 254'!Q171</f>
        <v>47.769918459573624</v>
      </c>
      <c r="AB38" s="23">
        <f>'delta 100'!Q171</f>
        <v>47.843952589876238</v>
      </c>
      <c r="AC38" s="12">
        <f>'delta 300'!Q171</f>
        <v>47.803025342151791</v>
      </c>
      <c r="AD38" s="39">
        <f>'delta 300 NB'!R171</f>
        <v>51.876741517783977</v>
      </c>
      <c r="AE38" s="23">
        <f>'delta 254'!R171</f>
        <v>51.822379408586308</v>
      </c>
      <c r="AF38" s="23">
        <f>'delta 100'!R171</f>
        <v>51.568332132800734</v>
      </c>
      <c r="AG38" s="12">
        <f>'delta 300'!R171</f>
        <v>51.813895619147409</v>
      </c>
    </row>
    <row r="39" spans="3:33" x14ac:dyDescent="0.35">
      <c r="C39">
        <v>31</v>
      </c>
      <c r="D39" s="41">
        <f>'delta 300 NB'!L172</f>
        <v>-0.273351387875017</v>
      </c>
      <c r="E39" s="42">
        <f>'delta 254'!L172</f>
        <v>-0.25865178516143938</v>
      </c>
      <c r="F39" s="42">
        <f>'delta 100'!L172</f>
        <v>-0.11142290969625694</v>
      </c>
      <c r="G39" s="43">
        <f>'delta 300'!L172</f>
        <v>-0.25619519148503106</v>
      </c>
      <c r="I39" s="47">
        <f>'delta 300 NB'!M172</f>
        <v>1092.3668700615024</v>
      </c>
      <c r="J39" s="48">
        <f>'delta 254'!M172</f>
        <v>982.0152597882286</v>
      </c>
      <c r="K39" s="48">
        <f>'delta 100'!M172</f>
        <v>742.21719954579692</v>
      </c>
      <c r="L39" s="21">
        <f>'delta 300'!M172</f>
        <v>1155.3690695139164</v>
      </c>
      <c r="N39" s="39">
        <f>'delta 300 NB'!N172</f>
        <v>36.125178229018147</v>
      </c>
      <c r="O39" s="23">
        <f>'delta 254'!N172</f>
        <v>36.269854265596848</v>
      </c>
      <c r="P39" s="23">
        <f>'delta 100'!N172</f>
        <v>36.376213631972746</v>
      </c>
      <c r="Q39" s="12">
        <f>'delta 300'!N172</f>
        <v>36.283852375806404</v>
      </c>
      <c r="R39" s="39">
        <f>'delta 300 NB'!O172</f>
        <v>46.134683776652416</v>
      </c>
      <c r="S39" s="23">
        <f>'delta 254'!O172</f>
        <v>46.094645488783357</v>
      </c>
      <c r="T39" s="23">
        <f>'delta 100'!O172</f>
        <v>45.884702915991276</v>
      </c>
      <c r="U39" s="12">
        <f>'delta 300'!O172</f>
        <v>46.091626551396679</v>
      </c>
      <c r="V39" s="39">
        <f>'delta 300 NB'!P172</f>
        <v>67.727026894144259</v>
      </c>
      <c r="W39" s="23">
        <f>'delta 254'!P172</f>
        <v>67.709186179793662</v>
      </c>
      <c r="X39" s="23">
        <f>'delta 100'!P172</f>
        <v>68.151677390834507</v>
      </c>
      <c r="Y39" s="12">
        <f>'delta 300'!P172</f>
        <v>67.704751612797594</v>
      </c>
      <c r="Z39" s="39">
        <f>'delta 300 NB'!Q172</f>
        <v>48.060376616352819</v>
      </c>
      <c r="AA39" s="23">
        <f>'delta 254'!Q172</f>
        <v>48.018667103324042</v>
      </c>
      <c r="AB39" s="23">
        <f>'delta 100'!Q172</f>
        <v>47.972231773007834</v>
      </c>
      <c r="AC39" s="12">
        <f>'delta 300'!Q172</f>
        <v>48.01552215345319</v>
      </c>
      <c r="AD39" s="39">
        <f>'delta 300 NB'!R172</f>
        <v>51.95273448383238</v>
      </c>
      <c r="AE39" s="23">
        <f>'delta 254'!R172</f>
        <v>51.907646962502042</v>
      </c>
      <c r="AF39" s="23">
        <f>'delta 100'!R172</f>
        <v>51.615174288193579</v>
      </c>
      <c r="AG39" s="12">
        <f>'delta 300'!R172</f>
        <v>51.904247306546168</v>
      </c>
    </row>
    <row r="40" spans="3:33" x14ac:dyDescent="0.35">
      <c r="C40">
        <v>32</v>
      </c>
      <c r="D40" s="41">
        <f>'delta 300 NB'!L173</f>
        <v>-0.20459711899479766</v>
      </c>
      <c r="E40" s="42">
        <f>'delta 254'!L173</f>
        <v>-0.18376808306786957</v>
      </c>
      <c r="F40" s="42">
        <f>'delta 100'!L173</f>
        <v>-7.9567959197162891E-2</v>
      </c>
      <c r="G40" s="43">
        <f>'delta 300'!L173</f>
        <v>-0.18376808306786957</v>
      </c>
      <c r="I40" s="47">
        <f>'delta 300 NB'!M173</f>
        <v>1459.4535908767739</v>
      </c>
      <c r="J40" s="48">
        <f>'delta 254'!M173</f>
        <v>1382.1769034081519</v>
      </c>
      <c r="K40" s="48">
        <f>'delta 100'!M173</f>
        <v>1039.3630908023695</v>
      </c>
      <c r="L40" s="21">
        <f>'delta 300'!M173</f>
        <v>1610.725840192177</v>
      </c>
      <c r="N40" s="39">
        <f>'delta 300 NB'!N173</f>
        <v>35.137040194085635</v>
      </c>
      <c r="O40" s="23">
        <f>'delta 254'!N173</f>
        <v>35.319013081419143</v>
      </c>
      <c r="P40" s="23">
        <f>'delta 100'!N173</f>
        <v>36.005434782608702</v>
      </c>
      <c r="Q40" s="12">
        <f>'delta 300'!N173</f>
        <v>35.301437600288189</v>
      </c>
      <c r="R40" s="39">
        <f>'delta 300 NB'!O173</f>
        <v>46.103534194479053</v>
      </c>
      <c r="S40" s="23">
        <f>'delta 254'!O173</f>
        <v>46.046922837636508</v>
      </c>
      <c r="T40" s="23">
        <f>'delta 100'!O173</f>
        <v>45.876440544787847</v>
      </c>
      <c r="U40" s="12">
        <f>'delta 300'!O173</f>
        <v>46.050692602416753</v>
      </c>
      <c r="V40" s="39">
        <f>'delta 300 NB'!P173</f>
        <v>68.684020719952784</v>
      </c>
      <c r="W40" s="23">
        <f>'delta 254'!P173</f>
        <v>68.640612976636817</v>
      </c>
      <c r="X40" s="23">
        <f>'delta 100'!P173</f>
        <v>68.507726558407541</v>
      </c>
      <c r="Y40" s="12">
        <f>'delta 300'!P173</f>
        <v>68.646232439335904</v>
      </c>
      <c r="Z40" s="39">
        <f>'delta 300 NB'!Q173</f>
        <v>48.111599239394131</v>
      </c>
      <c r="AA40" s="23">
        <f>'delta 254'!Q173</f>
        <v>48.093452741531458</v>
      </c>
      <c r="AB40" s="23">
        <f>'delta 100'!Q173</f>
        <v>48.004518072289159</v>
      </c>
      <c r="AC40" s="12">
        <f>'delta 300'!Q173</f>
        <v>48.097390051413043</v>
      </c>
      <c r="AD40" s="39">
        <f>'delta 300 NB'!R173</f>
        <v>51.963805652088389</v>
      </c>
      <c r="AE40" s="23">
        <f>'delta 254'!R173</f>
        <v>51.899998362776074</v>
      </c>
      <c r="AF40" s="23">
        <f>'delta 100'!R173</f>
        <v>51.605880041906758</v>
      </c>
      <c r="AG40" s="12">
        <f>'delta 300'!R173</f>
        <v>51.904247306546168</v>
      </c>
    </row>
    <row r="41" spans="3:33" x14ac:dyDescent="0.35">
      <c r="C41">
        <v>33</v>
      </c>
      <c r="D41" s="41">
        <f>'delta 300 NB'!L174</f>
        <v>-9.7928862495375066E-2</v>
      </c>
      <c r="E41" s="42">
        <f>'delta 254'!L174</f>
        <v>-9.7943877368095053E-2</v>
      </c>
      <c r="F41" s="42">
        <f>'delta 100'!L174</f>
        <v>-4.283196978034115E-2</v>
      </c>
      <c r="G41" s="43">
        <f>'delta 300'!L174</f>
        <v>-9.6718651748895476E-2</v>
      </c>
      <c r="I41" s="47">
        <f>'delta 300 NB'!M174</f>
        <v>3049.1521334080862</v>
      </c>
      <c r="J41" s="48">
        <f>'delta 254'!M174</f>
        <v>2593.3218780527859</v>
      </c>
      <c r="K41" s="48">
        <f>'delta 100'!M174</f>
        <v>1930.8007645718262</v>
      </c>
      <c r="L41" s="21">
        <f>'delta 300'!M174</f>
        <v>3060.4231412208483</v>
      </c>
      <c r="N41" s="39">
        <f>'delta 300 NB'!N174</f>
        <v>35.683879629326434</v>
      </c>
      <c r="O41" s="23">
        <f>'delta 254'!N174</f>
        <v>35.635929006483721</v>
      </c>
      <c r="P41" s="23">
        <f>'delta 100'!N174</f>
        <v>36.127120309123065</v>
      </c>
      <c r="Q41" s="12">
        <f>'delta 300'!N174</f>
        <v>35.632419156774468</v>
      </c>
      <c r="R41" s="39">
        <f>'delta 300 NB'!O174</f>
        <v>45.965814204787314</v>
      </c>
      <c r="S41" s="23">
        <f>'delta 254'!O174</f>
        <v>45.967319405331061</v>
      </c>
      <c r="T41" s="23">
        <f>'delta 100'!O174</f>
        <v>45.84452157967123</v>
      </c>
      <c r="U41" s="12">
        <f>'delta 300'!O174</f>
        <v>45.968072042570611</v>
      </c>
      <c r="V41" s="39">
        <f>'delta 300 NB'!P174</f>
        <v>68.600805527358446</v>
      </c>
      <c r="W41" s="23">
        <f>'delta 254'!P174</f>
        <v>68.60305193529372</v>
      </c>
      <c r="X41" s="23">
        <f>'delta 100'!P174</f>
        <v>68.521186718187167</v>
      </c>
      <c r="Y41" s="12">
        <f>'delta 300'!P174</f>
        <v>68.604175194433068</v>
      </c>
      <c r="Z41" s="39">
        <f>'delta 300 NB'!Q174</f>
        <v>48.053308883722451</v>
      </c>
      <c r="AA41" s="23">
        <f>'delta 254'!Q174</f>
        <v>48.05488244154823</v>
      </c>
      <c r="AB41" s="23">
        <f>'delta 100'!Q174</f>
        <v>47.973017224441683</v>
      </c>
      <c r="AC41" s="12">
        <f>'delta 300'!Q174</f>
        <v>48.055669259107653</v>
      </c>
      <c r="AD41" s="39">
        <f>'delta 300 NB'!R174</f>
        <v>51.696191754805326</v>
      </c>
      <c r="AE41" s="23">
        <f>'delta 254'!R174</f>
        <v>51.738817211343239</v>
      </c>
      <c r="AF41" s="23">
        <f>'delta 100'!R174</f>
        <v>51.534154168576862</v>
      </c>
      <c r="AG41" s="12">
        <f>'delta 300'!R174</f>
        <v>51.7396643471142</v>
      </c>
    </row>
    <row r="42" spans="3:33" x14ac:dyDescent="0.35">
      <c r="C42">
        <v>34</v>
      </c>
      <c r="D42" s="41">
        <f>'delta 300 NB'!L175</f>
        <v>-7.9555762244123363E-2</v>
      </c>
      <c r="E42" s="42">
        <f>'delta 254'!L175</f>
        <v>-5.0177477956740289E-2</v>
      </c>
      <c r="F42" s="42">
        <f>'delta 100'!L175</f>
        <v>-2.202428257173223E-2</v>
      </c>
      <c r="G42" s="43">
        <f>'delta 300'!L175</f>
        <v>-5.1401811439912029E-2</v>
      </c>
      <c r="I42" s="47">
        <f>'delta 300 NB'!M175</f>
        <v>3753.3422039716179</v>
      </c>
      <c r="J42" s="48">
        <f>'delta 254'!M175</f>
        <v>5062.0320180097942</v>
      </c>
      <c r="K42" s="48">
        <f>'delta 100'!M175</f>
        <v>3754.9463747865279</v>
      </c>
      <c r="L42" s="21">
        <f>'delta 300'!M175</f>
        <v>5758.5519208018513</v>
      </c>
      <c r="N42" s="39">
        <f>'delta 300 NB'!N175</f>
        <v>35.687357602976618</v>
      </c>
      <c r="O42" s="23">
        <f>'delta 254'!N175</f>
        <v>35.861628630365743</v>
      </c>
      <c r="P42" s="23">
        <f>'delta 100'!N175</f>
        <v>36.225417151091392</v>
      </c>
      <c r="Q42" s="12">
        <f>'delta 300'!N175</f>
        <v>35.847604702184093</v>
      </c>
      <c r="R42" s="39">
        <f>'delta 300 NB'!O175</f>
        <v>45.93584553098723</v>
      </c>
      <c r="S42" s="23">
        <f>'delta 254'!O175</f>
        <v>45.880946923807343</v>
      </c>
      <c r="T42" s="23">
        <f>'delta 100'!O175</f>
        <v>45.808839181908994</v>
      </c>
      <c r="U42" s="12">
        <f>'delta 300'!O175</f>
        <v>45.883951668358492</v>
      </c>
      <c r="V42" s="39">
        <f>'delta 300 NB'!P175</f>
        <v>68.637414152010365</v>
      </c>
      <c r="W42" s="23">
        <f>'delta 254'!P175</f>
        <v>68.596313152810964</v>
      </c>
      <c r="X42" s="23">
        <f>'delta 100'!P175</f>
        <v>68.52904092092551</v>
      </c>
      <c r="Y42" s="12">
        <f>'delta 300'!P175</f>
        <v>68.600805527358446</v>
      </c>
      <c r="Z42" s="39">
        <f>'delta 300 NB'!Q175</f>
        <v>48.066678686751132</v>
      </c>
      <c r="AA42" s="23">
        <f>'delta 254'!Q175</f>
        <v>48.050162077207688</v>
      </c>
      <c r="AB42" s="23">
        <f>'delta 100'!Q175</f>
        <v>47.978516104733991</v>
      </c>
      <c r="AC42" s="12">
        <f>'delta 300'!Q175</f>
        <v>48.053308883722451</v>
      </c>
      <c r="AD42" s="39">
        <f>'delta 300 NB'!R175</f>
        <v>51.672704027274662</v>
      </c>
      <c r="AE42" s="23">
        <f>'delta 254'!R175</f>
        <v>51.610949215808262</v>
      </c>
      <c r="AF42" s="23">
        <f>'delta 100'!R175</f>
        <v>51.458186641340127</v>
      </c>
      <c r="AG42" s="12">
        <f>'delta 300'!R175</f>
        <v>51.614329218376504</v>
      </c>
    </row>
    <row r="43" spans="3:33" x14ac:dyDescent="0.35">
      <c r="C43">
        <v>35</v>
      </c>
      <c r="D43" s="41">
        <f>'delta 300 NB'!L176</f>
        <v>-6.2412300793371851E-2</v>
      </c>
      <c r="E43" s="42">
        <f>'delta 254'!L176</f>
        <v>-3.1815291024096873E-2</v>
      </c>
      <c r="F43" s="42">
        <f>'delta 100'!L176</f>
        <v>-1.468201109240326E-2</v>
      </c>
      <c r="G43" s="43">
        <f>'delta 300'!L176</f>
        <v>-3.303927261652137E-2</v>
      </c>
      <c r="I43" s="47">
        <f>'delta 300 NB'!M176</f>
        <v>4784.3132876734317</v>
      </c>
      <c r="J43" s="48">
        <f>'delta 254'!M176</f>
        <v>7983.5824794945493</v>
      </c>
      <c r="K43" s="48">
        <f>'delta 100'!M176</f>
        <v>5632.7433264772926</v>
      </c>
      <c r="L43" s="21">
        <f>'delta 300'!M176</f>
        <v>8959.0350076891355</v>
      </c>
      <c r="N43" s="39">
        <f>'delta 300 NB'!N176</f>
        <v>35.810290285039912</v>
      </c>
      <c r="O43" s="23">
        <f>'delta 254'!N176</f>
        <v>35.993810685573003</v>
      </c>
      <c r="P43" s="23">
        <f>'delta 100'!N176</f>
        <v>36.280353020156213</v>
      </c>
      <c r="Q43" s="12">
        <f>'delta 300'!N176</f>
        <v>35.977406679764243</v>
      </c>
      <c r="R43" s="39">
        <f>'delta 300 NB'!O176</f>
        <v>45.894867970299465</v>
      </c>
      <c r="S43" s="23">
        <f>'delta 254'!O176</f>
        <v>45.846773533312593</v>
      </c>
      <c r="T43" s="23">
        <f>'delta 100'!O176</f>
        <v>45.764904294860251</v>
      </c>
      <c r="U43" s="12">
        <f>'delta 300'!O176</f>
        <v>45.841519318925997</v>
      </c>
      <c r="V43" s="39">
        <f>'delta 300 NB'!P176</f>
        <v>68.596436591322586</v>
      </c>
      <c r="W43" s="23">
        <f>'delta 254'!P176</f>
        <v>68.565487203838032</v>
      </c>
      <c r="X43" s="23">
        <f>'delta 100'!P176</f>
        <v>68.524552584611868</v>
      </c>
      <c r="Y43" s="12">
        <f>'delta 300'!P176</f>
        <v>68.598559266535673</v>
      </c>
      <c r="Z43" s="39">
        <f>'delta 300 NB'!Q176</f>
        <v>48.066678686751132</v>
      </c>
      <c r="AA43" s="23">
        <f>'delta 254'!Q176</f>
        <v>48.057242971525874</v>
      </c>
      <c r="AB43" s="23">
        <f>'delta 100'!Q176</f>
        <v>47.975373733073539</v>
      </c>
      <c r="AC43" s="12">
        <f>'delta 300'!Q176</f>
        <v>48.051735428945634</v>
      </c>
      <c r="AD43" s="39">
        <f>'delta 300 NB'!R176</f>
        <v>51.631726466586898</v>
      </c>
      <c r="AE43" s="23">
        <f>'delta 254'!R176</f>
        <v>51.536685605750492</v>
      </c>
      <c r="AF43" s="23">
        <f>'delta 100'!R176</f>
        <v>51.454816367298157</v>
      </c>
      <c r="AG43" s="12">
        <f>'delta 300'!R176</f>
        <v>51.530779305828418</v>
      </c>
    </row>
    <row r="44" spans="3:33" x14ac:dyDescent="0.35">
      <c r="C44">
        <v>36</v>
      </c>
      <c r="D44" s="41">
        <f>'delta 300 NB'!L177</f>
        <v>-6.1187943845421575E-2</v>
      </c>
      <c r="E44" s="42">
        <f>'delta 254'!L177</f>
        <v>-3.1815291024096873E-2</v>
      </c>
      <c r="F44" s="42">
        <f>'delta 100'!L177</f>
        <v>-1.468201109240326E-2</v>
      </c>
      <c r="G44" s="43">
        <f>'delta 300'!L177</f>
        <v>-3.303927261652137E-2</v>
      </c>
      <c r="I44" s="47">
        <f>'delta 300 NB'!M177</f>
        <v>4880.0463168749366</v>
      </c>
      <c r="J44" s="48">
        <f>'delta 254'!M177</f>
        <v>7983.5824794945493</v>
      </c>
      <c r="K44" s="48">
        <f>'delta 100'!M177</f>
        <v>5632.7433264772926</v>
      </c>
      <c r="L44" s="21">
        <f>'delta 300'!M177</f>
        <v>8959.0350076891355</v>
      </c>
      <c r="N44" s="39">
        <f>'delta 300 NB'!N177</f>
        <v>35.817311632328604</v>
      </c>
      <c r="O44" s="23">
        <f>'delta 254'!N177</f>
        <v>35.997314732946926</v>
      </c>
      <c r="P44" s="23">
        <f>'delta 100'!N177</f>
        <v>36.283852375806404</v>
      </c>
      <c r="Q44" s="12">
        <f>'delta 300'!N177</f>
        <v>35.980910594129114</v>
      </c>
      <c r="R44" s="39">
        <f>'delta 300 NB'!O177</f>
        <v>45.893363491829348</v>
      </c>
      <c r="S44" s="23">
        <f>'delta 254'!O177</f>
        <v>45.846022857517113</v>
      </c>
      <c r="T44" s="23">
        <f>'delta 100'!O177</f>
        <v>45.76415495955726</v>
      </c>
      <c r="U44" s="12">
        <f>'delta 300'!O177</f>
        <v>45.84076881517985</v>
      </c>
      <c r="V44" s="39">
        <f>'delta 300 NB'!P177</f>
        <v>68.594187933323497</v>
      </c>
      <c r="W44" s="23">
        <f>'delta 254'!P177</f>
        <v>68.564364541376051</v>
      </c>
      <c r="X44" s="23">
        <f>'delta 100'!P177</f>
        <v>68.52343059239611</v>
      </c>
      <c r="Y44" s="12">
        <f>'delta 300'!P177</f>
        <v>68.597436191286974</v>
      </c>
      <c r="Z44" s="39">
        <f>'delta 300 NB'!Q177</f>
        <v>48.06510301421055</v>
      </c>
      <c r="AA44" s="23">
        <f>'delta 254'!Q177</f>
        <v>48.056456102433117</v>
      </c>
      <c r="AB44" s="23">
        <f>'delta 100'!Q177</f>
        <v>47.974588204473264</v>
      </c>
      <c r="AC44" s="12">
        <f>'delta 300'!Q177</f>
        <v>48.050948740197441</v>
      </c>
      <c r="AD44" s="39">
        <f>'delta 300 NB'!R177</f>
        <v>51.630033928308016</v>
      </c>
      <c r="AE44" s="23">
        <f>'delta 254'!R177</f>
        <v>51.535841765726829</v>
      </c>
      <c r="AF44" s="23">
        <f>'delta 100'!R177</f>
        <v>51.453973867766976</v>
      </c>
      <c r="AG44" s="12">
        <f>'delta 300'!R177</f>
        <v>51.529935659206636</v>
      </c>
    </row>
    <row r="45" spans="3:33" x14ac:dyDescent="0.35">
      <c r="C45">
        <v>37</v>
      </c>
      <c r="D45" s="41">
        <f>'delta 300 NB'!L178</f>
        <v>-7.5881776089074496E-2</v>
      </c>
      <c r="E45" s="42">
        <f>'delta 254'!L178</f>
        <v>-4.7728881382061529E-2</v>
      </c>
      <c r="F45" s="42">
        <f>'delta 100'!L178</f>
        <v>-2.080051204096851E-2</v>
      </c>
      <c r="G45" s="43">
        <f>'delta 300'!L178</f>
        <v>-4.7728881382061529E-2</v>
      </c>
      <c r="I45" s="47">
        <f>'delta 300 NB'!M178</f>
        <v>3935.068673794427</v>
      </c>
      <c r="J45" s="48">
        <f>'delta 254'!M178</f>
        <v>5321.7253923630324</v>
      </c>
      <c r="K45" s="48">
        <f>'delta 100'!M178</f>
        <v>3975.8636632172725</v>
      </c>
      <c r="L45" s="21">
        <f>'delta 300'!M178</f>
        <v>6201.6957328325097</v>
      </c>
      <c r="N45" s="39">
        <f>'delta 300 NB'!N178</f>
        <v>35.708432352700157</v>
      </c>
      <c r="O45" s="23">
        <f>'delta 254'!N178</f>
        <v>35.885030371498267</v>
      </c>
      <c r="P45" s="23">
        <f>'delta 100'!N178</f>
        <v>36.235918260413932</v>
      </c>
      <c r="Q45" s="12">
        <f>'delta 300'!N178</f>
        <v>35.868639905703617</v>
      </c>
      <c r="R45" s="39">
        <f>'delta 300 NB'!O178</f>
        <v>45.890354830779316</v>
      </c>
      <c r="S45" s="23">
        <f>'delta 254'!O178</f>
        <v>45.843770977618419</v>
      </c>
      <c r="T45" s="23">
        <f>'delta 100'!O178</f>
        <v>45.765653654702639</v>
      </c>
      <c r="U45" s="12">
        <f>'delta 300'!O178</f>
        <v>45.838517451378429</v>
      </c>
      <c r="V45" s="39">
        <f>'delta 300 NB'!P178</f>
        <v>68.630664590674428</v>
      </c>
      <c r="W45" s="23">
        <f>'delta 254'!P178</f>
        <v>68.601928712936115</v>
      </c>
      <c r="X45" s="23">
        <f>'delta 100'!P178</f>
        <v>68.525674613570857</v>
      </c>
      <c r="Y45" s="12">
        <f>'delta 300'!P178</f>
        <v>68.594067186169852</v>
      </c>
      <c r="Z45" s="39">
        <f>'delta 300 NB'!Q178</f>
        <v>48.102925510120457</v>
      </c>
      <c r="AA45" s="23">
        <f>'delta 254'!Q178</f>
        <v>48.095027588126463</v>
      </c>
      <c r="AB45" s="23">
        <f>'delta 100'!Q178</f>
        <v>48.017094576892845</v>
      </c>
      <c r="AC45" s="12">
        <f>'delta 300'!Q178</f>
        <v>48.089516076222907</v>
      </c>
      <c r="AD45" s="39">
        <f>'delta 300 NB'!R178</f>
        <v>51.667622715725642</v>
      </c>
      <c r="AE45" s="23">
        <f>'delta 254'!R178</f>
        <v>51.574242349820722</v>
      </c>
      <c r="AF45" s="23">
        <f>'delta 100'!R178</f>
        <v>51.455658894419699</v>
      </c>
      <c r="AG45" s="12">
        <f>'delta 300'!R178</f>
        <v>51.609259380525174</v>
      </c>
    </row>
    <row r="46" spans="3:33" x14ac:dyDescent="0.35">
      <c r="C46">
        <v>38</v>
      </c>
      <c r="D46" s="41">
        <f>'delta 300 NB'!L179</f>
        <v>-0.12243454965069722</v>
      </c>
      <c r="E46" s="42">
        <f>'delta 254'!L179</f>
        <v>-9.9169126477725161E-2</v>
      </c>
      <c r="F46" s="42">
        <f>'delta 100'!L179</f>
        <v>-4.283196978034115E-2</v>
      </c>
      <c r="G46" s="43">
        <f>'delta 300'!L179</f>
        <v>-9.7943877368095053E-2</v>
      </c>
      <c r="I46" s="47">
        <f>'delta 300 NB'!M179</f>
        <v>2438.854072252469</v>
      </c>
      <c r="J46" s="48">
        <f>'delta 254'!M179</f>
        <v>2561.281005707478</v>
      </c>
      <c r="K46" s="48">
        <f>'delta 100'!M179</f>
        <v>1930.8007645718262</v>
      </c>
      <c r="L46" s="21">
        <f>'delta 300'!M179</f>
        <v>3022.1388815103328</v>
      </c>
      <c r="N46" s="39">
        <f>'delta 300 NB'!N179</f>
        <v>35.485985903950166</v>
      </c>
      <c r="O46" s="23">
        <f>'delta 254'!N179</f>
        <v>35.632419156774468</v>
      </c>
      <c r="P46" s="23">
        <f>'delta 100'!N179</f>
        <v>36.130622001735517</v>
      </c>
      <c r="Q46" s="12">
        <f>'delta 300'!N179</f>
        <v>35.632419156774468</v>
      </c>
      <c r="R46" s="39">
        <f>'delta 300 NB'!O179</f>
        <v>45.85313882970005</v>
      </c>
      <c r="S46" s="23">
        <f>'delta 254'!O179</f>
        <v>45.804338927548102</v>
      </c>
      <c r="T46" s="23">
        <f>'delta 100'!O179</f>
        <v>45.761907100872669</v>
      </c>
      <c r="U46" s="12">
        <f>'delta 300'!O179</f>
        <v>45.804338927548102</v>
      </c>
      <c r="V46" s="39">
        <f>'delta 300 NB'!P179</f>
        <v>68.636289132929036</v>
      </c>
      <c r="W46" s="23">
        <f>'delta 254'!P179</f>
        <v>68.604175194433068</v>
      </c>
      <c r="X46" s="23">
        <f>'delta 100'!P179</f>
        <v>68.520064836190372</v>
      </c>
      <c r="Y46" s="12">
        <f>'delta 300'!P179</f>
        <v>68.604175194433068</v>
      </c>
      <c r="Z46" s="39">
        <f>'delta 300 NB'!Q179</f>
        <v>48.229798393705956</v>
      </c>
      <c r="AA46" s="23">
        <f>'delta 254'!Q179</f>
        <v>48.219402374130176</v>
      </c>
      <c r="AB46" s="23">
        <f>'delta 100'!Q179</f>
        <v>48.054095649753584</v>
      </c>
      <c r="AC46" s="12">
        <f>'delta 300'!Q179</f>
        <v>48.219402374130176</v>
      </c>
      <c r="AD46" s="39">
        <f>'delta 300 NB'!R179</f>
        <v>51.794787739714792</v>
      </c>
      <c r="AE46" s="23">
        <f>'delta 254'!R179</f>
        <v>51.7396643471142</v>
      </c>
      <c r="AF46" s="23">
        <f>'delta 100'!R179</f>
        <v>51.53331041144785</v>
      </c>
      <c r="AG46" s="12">
        <f>'delta 300'!R179</f>
        <v>51.7396643471142</v>
      </c>
    </row>
    <row r="47" spans="3:33" x14ac:dyDescent="0.35">
      <c r="C47">
        <v>39</v>
      </c>
      <c r="D47" s="41">
        <f>'delta 300 NB'!L180</f>
        <v>-0.19723497144941729</v>
      </c>
      <c r="E47" s="42">
        <f>'delta 254'!L180</f>
        <v>-0.17272708610683754</v>
      </c>
      <c r="F47" s="42">
        <f>'delta 100'!L180</f>
        <v>-7.5893409604016776E-2</v>
      </c>
      <c r="G47" s="43">
        <f>'delta 300'!L180</f>
        <v>-0.17395376941118473</v>
      </c>
      <c r="I47" s="47">
        <f>'delta 300 NB'!M180</f>
        <v>1513.9303025507254</v>
      </c>
      <c r="J47" s="48">
        <f>'delta 254'!M180</f>
        <v>1470.5279045979646</v>
      </c>
      <c r="K47" s="48">
        <f>'delta 100'!M180</f>
        <v>1089.6861852893089</v>
      </c>
      <c r="L47" s="21">
        <f>'delta 300'!M180</f>
        <v>1701.6015289690413</v>
      </c>
      <c r="N47" s="39">
        <f>'delta 300 NB'!N180</f>
        <v>35.185063764219912</v>
      </c>
      <c r="O47" s="23">
        <f>'delta 254'!N180</f>
        <v>35.369248403471431</v>
      </c>
      <c r="P47" s="23">
        <f>'delta 100'!N180</f>
        <v>36.034745304799173</v>
      </c>
      <c r="Q47" s="12">
        <f>'delta 300'!N180</f>
        <v>35.345886205485058</v>
      </c>
      <c r="R47" s="39">
        <f>'delta 300 NB'!O180</f>
        <v>45.897124872963317</v>
      </c>
      <c r="S47" s="23">
        <f>'delta 254'!O180</f>
        <v>45.849025708203705</v>
      </c>
      <c r="T47" s="23">
        <f>'delta 100'!O180</f>
        <v>45.764904294860244</v>
      </c>
      <c r="U47" s="12">
        <f>'delta 300'!O180</f>
        <v>45.845272206303719</v>
      </c>
      <c r="V47" s="39">
        <f>'delta 300 NB'!P180</f>
        <v>68.681769006327244</v>
      </c>
      <c r="W47" s="23">
        <f>'delta 254'!P180</f>
        <v>68.609792041919107</v>
      </c>
      <c r="X47" s="23">
        <f>'delta 100'!P180</f>
        <v>68.52455258461184</v>
      </c>
      <c r="Y47" s="12">
        <f>'delta 300'!P180</f>
        <v>68.645108473188699</v>
      </c>
      <c r="Z47" s="39">
        <f>'delta 300 NB'!Q180</f>
        <v>48.27394026817035</v>
      </c>
      <c r="AA47" s="23">
        <f>'delta 254'!Q180</f>
        <v>48.264286883903722</v>
      </c>
      <c r="AB47" s="23">
        <f>'delta 100'!Q180</f>
        <v>48.098177590752051</v>
      </c>
      <c r="AC47" s="12">
        <f>'delta 300'!Q180</f>
        <v>48.260335652885793</v>
      </c>
      <c r="AD47" s="39">
        <f>'delta 300 NB'!R180</f>
        <v>51.962102088319185</v>
      </c>
      <c r="AE47" s="23">
        <f>'delta 254'!R180</f>
        <v>51.907646962502049</v>
      </c>
      <c r="AF47" s="23">
        <f>'delta 100'!R180</f>
        <v>51.577620224976663</v>
      </c>
      <c r="AG47" s="12">
        <f>'delta 300'!R180</f>
        <v>51.903397462136709</v>
      </c>
    </row>
    <row r="48" spans="3:33" ht="15" thickBot="1" x14ac:dyDescent="0.4">
      <c r="C48">
        <v>40</v>
      </c>
      <c r="D48" s="44">
        <f>'delta 300 NB'!L181</f>
        <v>-0.26720960893952311</v>
      </c>
      <c r="E48" s="45">
        <f>'delta 254'!L181</f>
        <v>-0.2488259763010518</v>
      </c>
      <c r="F48" s="45">
        <f>'delta 100'!L181</f>
        <v>-0.10774652803388525</v>
      </c>
      <c r="G48" s="46">
        <f>'delta 300'!L181</f>
        <v>-0.24759785628235423</v>
      </c>
      <c r="I48" s="49">
        <f>'delta 300 NB'!M181</f>
        <v>1117.4747838786793</v>
      </c>
      <c r="J48" s="50">
        <f>'delta 254'!M181</f>
        <v>1020.793744189667</v>
      </c>
      <c r="K48" s="50">
        <f>'delta 100'!M181</f>
        <v>767.5421334596665</v>
      </c>
      <c r="L48" s="51">
        <f>'delta 300'!M181</f>
        <v>1195.4869256317356</v>
      </c>
      <c r="N48" s="40">
        <f>'delta 300 NB'!N181</f>
        <v>36.141616128503522</v>
      </c>
      <c r="O48" s="26">
        <f>'delta 254'!N181</f>
        <v>36.273353965057069</v>
      </c>
      <c r="P48" s="26">
        <f>'delta 100'!N181</f>
        <v>36.383208631444525</v>
      </c>
      <c r="Q48" s="16">
        <f>'delta 300'!N181</f>
        <v>36.290850743336172</v>
      </c>
      <c r="R48" s="40">
        <f>'delta 300 NB'!O181</f>
        <v>45.85313882970005</v>
      </c>
      <c r="S48" s="26">
        <f>'delta 254'!O181</f>
        <v>45.766403039085652</v>
      </c>
      <c r="T48" s="26">
        <f>'delta 100'!O181</f>
        <v>45.760408651091204</v>
      </c>
      <c r="U48" s="16">
        <f>'delta 300'!O181</f>
        <v>45.76265636256467</v>
      </c>
      <c r="V48" s="40">
        <f>'delta 300 NB'!P181</f>
        <v>67.734797574168169</v>
      </c>
      <c r="W48" s="26">
        <f>'delta 254'!P181</f>
        <v>67.749013443369194</v>
      </c>
      <c r="X48" s="26">
        <f>'delta 100'!P181</f>
        <v>68.190376397779929</v>
      </c>
      <c r="Y48" s="16">
        <f>'delta 300'!P181</f>
        <v>67.702534547121616</v>
      </c>
      <c r="Z48" s="40">
        <f>'delta 300 NB'!Q181</f>
        <v>48.311752171775119</v>
      </c>
      <c r="AA48" s="26">
        <f>'delta 254'!Q181</f>
        <v>48.304432545725469</v>
      </c>
      <c r="AB48" s="26">
        <f>'delta 100'!Q181</f>
        <v>48.093452741531458</v>
      </c>
      <c r="AC48" s="16">
        <f>'delta 300'!Q181</f>
        <v>48.341410701421189</v>
      </c>
      <c r="AD48" s="40">
        <f>'delta 300 NB'!R181</f>
        <v>51.95869529585314</v>
      </c>
      <c r="AE48" s="26">
        <f>'delta 254'!R181</f>
        <v>51.906797006762623</v>
      </c>
      <c r="AF48" s="26">
        <f>'delta 100'!R181</f>
        <v>51.572553578152885</v>
      </c>
      <c r="AG48" s="16">
        <f>'delta 300'!R181</f>
        <v>51.902547645556361</v>
      </c>
    </row>
    <row r="50" spans="4:12" x14ac:dyDescent="0.35">
      <c r="D50" s="6">
        <f>AVERAGE(D9:D48)</f>
        <v>-0.17469271795895899</v>
      </c>
      <c r="E50" s="6">
        <f>AVERAGE(E9:E48)</f>
        <v>-0.15513341828289096</v>
      </c>
      <c r="F50" s="6">
        <f>AVERAGE(F9:F48)</f>
        <v>-6.8343282335121824E-2</v>
      </c>
      <c r="G50" s="6">
        <f>AVERAGE(G9:G14)</f>
        <v>-0.1249517253327352</v>
      </c>
      <c r="I50" s="4">
        <f>AVERAGE(I9:I48)</f>
        <v>2244.7578842989606</v>
      </c>
      <c r="J50" s="4">
        <f>AVERAGE(J9:J48)</f>
        <v>2596.0793696265214</v>
      </c>
      <c r="K50" s="4">
        <f>AVERAGE(K9:K48)</f>
        <v>1877.8300130826578</v>
      </c>
      <c r="L50" s="4">
        <f>AVERAGE(L9:L48)</f>
        <v>2993.1569986677009</v>
      </c>
    </row>
  </sheetData>
  <mergeCells count="7">
    <mergeCell ref="Z7:AC7"/>
    <mergeCell ref="AD7:AG7"/>
    <mergeCell ref="D7:G7"/>
    <mergeCell ref="I7:L7"/>
    <mergeCell ref="N7:Q7"/>
    <mergeCell ref="R7:U7"/>
    <mergeCell ref="V7:Y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1A89-0A83-4DEA-8B5B-80D3833130B0}">
  <dimension ref="B5:AT190"/>
  <sheetViews>
    <sheetView topLeftCell="AA155" workbookViewId="0">
      <selection activeCell="G177" sqref="G177:AT177"/>
    </sheetView>
  </sheetViews>
  <sheetFormatPr defaultRowHeight="14.5" x14ac:dyDescent="0.35"/>
  <cols>
    <col min="3" max="3" width="9.453125" customWidth="1"/>
    <col min="4" max="4" width="11.08984375" bestFit="1" customWidth="1"/>
  </cols>
  <sheetData>
    <row r="5" spans="6:17" x14ac:dyDescent="0.35">
      <c r="F5" t="s">
        <v>132</v>
      </c>
    </row>
    <row r="6" spans="6:17" x14ac:dyDescent="0.35">
      <c r="F6" t="s">
        <v>133</v>
      </c>
      <c r="L6" t="s">
        <v>134</v>
      </c>
      <c r="M6">
        <v>3.33</v>
      </c>
      <c r="N6" t="s">
        <v>136</v>
      </c>
    </row>
    <row r="7" spans="6:17" x14ac:dyDescent="0.35">
      <c r="L7" t="s">
        <v>135</v>
      </c>
      <c r="M7">
        <v>10</v>
      </c>
      <c r="N7" t="s">
        <v>136</v>
      </c>
    </row>
    <row r="10" spans="6:17" x14ac:dyDescent="0.35">
      <c r="F10" t="s">
        <v>137</v>
      </c>
    </row>
    <row r="11" spans="6:17" x14ac:dyDescent="0.35">
      <c r="F11" t="s">
        <v>138</v>
      </c>
    </row>
    <row r="12" spans="6:17" x14ac:dyDescent="0.35">
      <c r="F12" t="s">
        <v>139</v>
      </c>
      <c r="Q12">
        <f>300/42880</f>
        <v>6.9962686567164182E-3</v>
      </c>
    </row>
    <row r="13" spans="6:17" x14ac:dyDescent="0.35">
      <c r="Q13">
        <f>1-(0.006996*0.483153)</f>
        <v>0.996619861612</v>
      </c>
    </row>
    <row r="14" spans="6:17" x14ac:dyDescent="0.35">
      <c r="G14" s="6">
        <f>AVERAGE(G16:G55)</f>
        <v>-6.8343282335121824E-2</v>
      </c>
      <c r="Q14">
        <f>(0.99662-1)/(0.99662*0.0075)</f>
        <v>-0.45219508605754782</v>
      </c>
    </row>
    <row r="15" spans="6:17" x14ac:dyDescent="0.35">
      <c r="F15" t="s">
        <v>36</v>
      </c>
      <c r="G15" t="s">
        <v>140</v>
      </c>
      <c r="H15" t="s">
        <v>19</v>
      </c>
      <c r="I15" t="s">
        <v>141</v>
      </c>
      <c r="J15" t="s">
        <v>42</v>
      </c>
      <c r="K15" t="s">
        <v>142</v>
      </c>
      <c r="L15" t="s">
        <v>143</v>
      </c>
      <c r="M15" t="s">
        <v>144</v>
      </c>
      <c r="N15" t="s">
        <v>145</v>
      </c>
      <c r="O15" t="s">
        <v>217</v>
      </c>
    </row>
    <row r="16" spans="6:17" x14ac:dyDescent="0.35">
      <c r="F16">
        <v>1</v>
      </c>
      <c r="G16" s="6">
        <f>comps!F9</f>
        <v>-0.11387394829268455</v>
      </c>
      <c r="H16">
        <f>$M$6</f>
        <v>3.33</v>
      </c>
      <c r="I16">
        <v>68.48</v>
      </c>
      <c r="J16" s="2">
        <f>(0.5*H16*G16)/I16</f>
        <v>-2.768693398179319E-3</v>
      </c>
      <c r="K16">
        <f>J16*(J16-6)+1</f>
        <v>1.016619826052209</v>
      </c>
      <c r="L16">
        <f>I16*((1-J16-SQRT(K16))/(2*J16))</f>
        <v>68.103917802647203</v>
      </c>
      <c r="M16" s="2">
        <f>comps!X9</f>
        <v>68.606421823064181</v>
      </c>
      <c r="N16" s="72">
        <f>(M16-L16)/M16</f>
        <v>7.3244458326792673E-3</v>
      </c>
      <c r="O16" s="2">
        <f>M16-L16</f>
        <v>0.50250402041697839</v>
      </c>
    </row>
    <row r="17" spans="2:15" x14ac:dyDescent="0.35">
      <c r="F17">
        <v>2</v>
      </c>
      <c r="G17" s="6">
        <f>comps!F10</f>
        <v>-9.0592875985766833E-2</v>
      </c>
      <c r="H17">
        <f>$M$7</f>
        <v>10</v>
      </c>
      <c r="I17" s="2">
        <f>$E$23</f>
        <v>45.720226595500833</v>
      </c>
      <c r="J17" s="2">
        <f t="shared" ref="J17:J55" si="0">(0.5*H17*G17)/I17</f>
        <v>-9.9073082890934056E-3</v>
      </c>
      <c r="K17">
        <f t="shared" ref="K17:K55" si="1">J17*(J17-6)+1</f>
        <v>1.0595420044920956</v>
      </c>
      <c r="L17">
        <f t="shared" ref="L17:L55" si="2">I17*((1-J17-SQRT(K17))/(2*J17))</f>
        <v>44.840283647591519</v>
      </c>
      <c r="M17" s="2">
        <f>comps!T10</f>
        <v>45.196999967248544</v>
      </c>
      <c r="N17" s="72">
        <f t="shared" ref="N17:N55" si="3">(M17-L17)/M17</f>
        <v>7.8924778174550309E-3</v>
      </c>
      <c r="O17" s="2">
        <f t="shared" ref="O17:O55" si="4">M17-L17</f>
        <v>0.35671631965702488</v>
      </c>
    </row>
    <row r="18" spans="2:15" x14ac:dyDescent="0.35">
      <c r="F18">
        <v>3</v>
      </c>
      <c r="G18" s="6">
        <f>comps!F11</f>
        <v>-5.3850548801265746E-2</v>
      </c>
      <c r="H18">
        <f t="shared" ref="H18:H24" si="5">$M$7</f>
        <v>10</v>
      </c>
      <c r="I18" s="2">
        <f t="shared" ref="I18:I24" si="6">$E$23</f>
        <v>45.720226595500833</v>
      </c>
      <c r="J18" s="2">
        <f t="shared" si="0"/>
        <v>-5.8891384416897207E-3</v>
      </c>
      <c r="K18">
        <f t="shared" si="1"/>
        <v>1.0353695126017237</v>
      </c>
      <c r="L18">
        <f t="shared" si="2"/>
        <v>45.191034492174452</v>
      </c>
      <c r="M18" s="2">
        <f>comps!T11</f>
        <v>45.271465059925333</v>
      </c>
      <c r="N18" s="72">
        <f t="shared" si="3"/>
        <v>1.7766283385001061E-3</v>
      </c>
      <c r="O18" s="2">
        <f t="shared" si="4"/>
        <v>8.0430567750880755E-2</v>
      </c>
    </row>
    <row r="19" spans="2:15" ht="15" thickBot="1" x14ac:dyDescent="0.4">
      <c r="F19">
        <v>4</v>
      </c>
      <c r="G19" s="6">
        <f>comps!F12</f>
        <v>-3.1815291024096873E-2</v>
      </c>
      <c r="H19">
        <f t="shared" si="5"/>
        <v>10</v>
      </c>
      <c r="I19" s="2">
        <f t="shared" si="6"/>
        <v>45.720226595500833</v>
      </c>
      <c r="J19" s="2">
        <f t="shared" si="0"/>
        <v>-3.4793452912619312E-3</v>
      </c>
      <c r="K19">
        <f t="shared" si="1"/>
        <v>1.0208881775912275</v>
      </c>
      <c r="L19">
        <f t="shared" si="2"/>
        <v>45.405352804138161</v>
      </c>
      <c r="M19" s="2">
        <f>comps!T12</f>
        <v>45.400209602410428</v>
      </c>
      <c r="N19" s="72">
        <f t="shared" si="3"/>
        <v>-1.1328585865075959E-4</v>
      </c>
      <c r="O19" s="2">
        <f t="shared" si="4"/>
        <v>-5.1432017277335262E-3</v>
      </c>
    </row>
    <row r="20" spans="2:15" ht="15" thickBot="1" x14ac:dyDescent="0.4">
      <c r="B20" s="103" t="s">
        <v>13</v>
      </c>
      <c r="C20" s="104"/>
      <c r="D20" s="104"/>
      <c r="E20" s="105"/>
      <c r="F20">
        <v>5</v>
      </c>
      <c r="G20" s="6">
        <f>comps!F13</f>
        <v>-2.3248076551119694E-2</v>
      </c>
      <c r="H20">
        <f t="shared" si="5"/>
        <v>10</v>
      </c>
      <c r="I20" s="2">
        <f t="shared" si="6"/>
        <v>45.720226595500833</v>
      </c>
      <c r="J20" s="2">
        <f t="shared" si="0"/>
        <v>-2.5424279670354321E-3</v>
      </c>
      <c r="K20">
        <f t="shared" si="1"/>
        <v>1.0152610317421802</v>
      </c>
      <c r="L20">
        <f t="shared" si="2"/>
        <v>45.489502666667512</v>
      </c>
      <c r="M20" s="2">
        <f>comps!T13</f>
        <v>45.432963866468015</v>
      </c>
      <c r="N20" s="72">
        <f t="shared" si="3"/>
        <v>-1.2444444603189584E-3</v>
      </c>
      <c r="O20" s="2">
        <f t="shared" si="4"/>
        <v>-5.653880019949753E-2</v>
      </c>
    </row>
    <row r="21" spans="2:15" x14ac:dyDescent="0.35">
      <c r="B21" s="7" t="s">
        <v>0</v>
      </c>
      <c r="C21" s="8"/>
      <c r="D21" s="8" t="s">
        <v>1</v>
      </c>
      <c r="E21" s="9"/>
      <c r="F21">
        <v>6</v>
      </c>
      <c r="G21" s="6">
        <f>comps!F14</f>
        <v>-2.3248076551119694E-2</v>
      </c>
      <c r="H21">
        <f t="shared" si="5"/>
        <v>10</v>
      </c>
      <c r="I21" s="2">
        <f t="shared" si="6"/>
        <v>45.720226595500833</v>
      </c>
      <c r="J21" s="2">
        <f t="shared" si="0"/>
        <v>-2.5424279670354321E-3</v>
      </c>
      <c r="K21">
        <f t="shared" si="1"/>
        <v>1.0152610317421802</v>
      </c>
      <c r="L21">
        <f t="shared" si="2"/>
        <v>45.489502666667512</v>
      </c>
      <c r="M21" s="2">
        <f>comps!T14</f>
        <v>45.43222003929273</v>
      </c>
      <c r="N21" s="72">
        <f t="shared" si="3"/>
        <v>-1.2608370738925029E-3</v>
      </c>
      <c r="O21" s="2">
        <f t="shared" si="4"/>
        <v>-5.728262737478218E-2</v>
      </c>
    </row>
    <row r="22" spans="2:15" x14ac:dyDescent="0.35">
      <c r="B22" s="10">
        <v>1.0439799999999999</v>
      </c>
      <c r="C22" s="8"/>
      <c r="D22" s="11">
        <v>8.918E-6</v>
      </c>
      <c r="E22" s="12">
        <v>36.502504993614721</v>
      </c>
      <c r="F22">
        <v>7</v>
      </c>
      <c r="G22" s="6">
        <f>comps!F15</f>
        <v>-3.548730616600658E-2</v>
      </c>
      <c r="H22">
        <f t="shared" si="5"/>
        <v>10</v>
      </c>
      <c r="I22" s="2">
        <f t="shared" si="6"/>
        <v>45.720226595500833</v>
      </c>
      <c r="J22" s="2">
        <f t="shared" si="0"/>
        <v>-3.8809197600847807E-3</v>
      </c>
      <c r="K22">
        <f t="shared" si="1"/>
        <v>1.023300580098693</v>
      </c>
      <c r="L22">
        <f t="shared" si="2"/>
        <v>45.369427359061277</v>
      </c>
      <c r="M22" s="2">
        <f>comps!T15</f>
        <v>45.346648113284772</v>
      </c>
      <c r="N22" s="72">
        <f t="shared" si="3"/>
        <v>-5.0233582247573869E-4</v>
      </c>
      <c r="O22" s="2">
        <f t="shared" si="4"/>
        <v>-2.2779245776504808E-2</v>
      </c>
    </row>
    <row r="23" spans="2:15" x14ac:dyDescent="0.35">
      <c r="B23" s="10">
        <v>1.06586</v>
      </c>
      <c r="C23" s="8"/>
      <c r="D23" s="11">
        <v>1.117E-5</v>
      </c>
      <c r="E23" s="12">
        <v>45.720226595500833</v>
      </c>
      <c r="F23">
        <v>8</v>
      </c>
      <c r="G23" s="6">
        <f>comps!F16</f>
        <v>-6.364643694568145E-2</v>
      </c>
      <c r="H23">
        <f t="shared" si="5"/>
        <v>10</v>
      </c>
      <c r="I23" s="2">
        <f t="shared" si="6"/>
        <v>45.720226595500833</v>
      </c>
      <c r="J23" s="2">
        <f t="shared" si="0"/>
        <v>-6.9604244866039965E-3</v>
      </c>
      <c r="K23">
        <f t="shared" si="1"/>
        <v>1.0418109944286578</v>
      </c>
      <c r="L23">
        <f t="shared" si="2"/>
        <v>45.096722599285258</v>
      </c>
      <c r="M23" s="2">
        <f>comps!T16</f>
        <v>45.266277032889676</v>
      </c>
      <c r="N23" s="72">
        <f t="shared" si="3"/>
        <v>3.7457119232761878E-3</v>
      </c>
      <c r="O23" s="2">
        <f t="shared" si="4"/>
        <v>0.16955443360441791</v>
      </c>
    </row>
    <row r="24" spans="2:15" x14ac:dyDescent="0.35">
      <c r="B24" s="10">
        <v>1.0942400000000001</v>
      </c>
      <c r="C24" s="8"/>
      <c r="D24" s="11">
        <v>1.6730000000000001E-5</v>
      </c>
      <c r="E24" s="12">
        <v>68.478011722715223</v>
      </c>
      <c r="F24">
        <v>9</v>
      </c>
      <c r="G24" s="6">
        <f>comps!F17</f>
        <v>-0.10039439907843409</v>
      </c>
      <c r="H24">
        <f t="shared" si="5"/>
        <v>10</v>
      </c>
      <c r="I24" s="2">
        <f t="shared" si="6"/>
        <v>45.720226595500833</v>
      </c>
      <c r="J24" s="2">
        <f t="shared" si="0"/>
        <v>-1.0979210576387819E-2</v>
      </c>
      <c r="K24">
        <f t="shared" si="1"/>
        <v>1.0659958065232076</v>
      </c>
      <c r="L24">
        <f t="shared" si="2"/>
        <v>44.748075993415156</v>
      </c>
      <c r="M24" s="2">
        <f>comps!T17</f>
        <v>45.18885996365244</v>
      </c>
      <c r="N24" s="72">
        <f t="shared" si="3"/>
        <v>9.7542617935444179E-3</v>
      </c>
      <c r="O24" s="2">
        <f t="shared" si="4"/>
        <v>0.440783970237284</v>
      </c>
    </row>
    <row r="25" spans="2:15" x14ac:dyDescent="0.35">
      <c r="B25" s="10">
        <v>1.1169500000000001</v>
      </c>
      <c r="C25" s="8"/>
      <c r="D25" s="11">
        <v>1.171E-5</v>
      </c>
      <c r="E25" s="12">
        <v>47.930515079079207</v>
      </c>
      <c r="F25">
        <v>10</v>
      </c>
      <c r="G25" s="6">
        <f>comps!F18</f>
        <v>-0.12735634091195075</v>
      </c>
      <c r="H25">
        <f>$M$6</f>
        <v>3.33</v>
      </c>
      <c r="I25">
        <v>68.48</v>
      </c>
      <c r="J25" s="2">
        <f t="shared" si="0"/>
        <v>-3.0964998191938958E-3</v>
      </c>
      <c r="K25">
        <f t="shared" si="1"/>
        <v>1.0185885872262936</v>
      </c>
      <c r="L25">
        <f t="shared" si="2"/>
        <v>68.059798859013767</v>
      </c>
      <c r="M25" s="2">
        <f>comps!X18</f>
        <v>68.162837539096401</v>
      </c>
      <c r="N25" s="72">
        <f t="shared" si="3"/>
        <v>1.5116547931786619E-3</v>
      </c>
      <c r="O25" s="2">
        <f t="shared" si="4"/>
        <v>0.1030386800826335</v>
      </c>
    </row>
    <row r="26" spans="2:15" ht="15" thickBot="1" x14ac:dyDescent="0.4">
      <c r="B26" s="13">
        <v>1.12829</v>
      </c>
      <c r="C26" s="14"/>
      <c r="D26" s="15">
        <v>1.255E-5</v>
      </c>
      <c r="E26" s="16">
        <v>51.368741609090016</v>
      </c>
      <c r="F26">
        <v>11</v>
      </c>
      <c r="G26" s="6">
        <f>comps!F19</f>
        <v>-0.134711572031459</v>
      </c>
      <c r="H26">
        <f>$M$6</f>
        <v>3.33</v>
      </c>
      <c r="I26">
        <v>68.48</v>
      </c>
      <c r="J26" s="2">
        <f t="shared" si="0"/>
        <v>-3.2753324683466594E-3</v>
      </c>
      <c r="K26">
        <f t="shared" si="1"/>
        <v>1.0196627226128581</v>
      </c>
      <c r="L26">
        <f t="shared" si="2"/>
        <v>68.035766067834146</v>
      </c>
      <c r="M26" s="2">
        <f>comps!X19</f>
        <v>68.149445799702022</v>
      </c>
      <c r="N26" s="72">
        <f t="shared" si="3"/>
        <v>1.6680947369989178E-3</v>
      </c>
      <c r="O26" s="2">
        <f t="shared" si="4"/>
        <v>0.11367973186787594</v>
      </c>
    </row>
    <row r="27" spans="2:15" x14ac:dyDescent="0.35">
      <c r="F27">
        <v>12</v>
      </c>
      <c r="G27" s="6">
        <f>comps!F20</f>
        <v>-0.11632508088599834</v>
      </c>
      <c r="H27">
        <f t="shared" ref="H27:H34" si="7">$M$7</f>
        <v>10</v>
      </c>
      <c r="I27" s="2">
        <f>$E$26</f>
        <v>51.368741609090016</v>
      </c>
      <c r="J27" s="2">
        <f t="shared" si="0"/>
        <v>-1.1322555044390448E-2</v>
      </c>
      <c r="K27">
        <f t="shared" si="1"/>
        <v>1.068063530519076</v>
      </c>
      <c r="L27">
        <f t="shared" si="2"/>
        <v>50.243435697338612</v>
      </c>
      <c r="M27" s="2">
        <f>comps!AF20</f>
        <v>50.828313253012055</v>
      </c>
      <c r="N27" s="72">
        <f t="shared" si="3"/>
        <v>1.1506924354582716E-2</v>
      </c>
      <c r="O27" s="2">
        <f t="shared" si="4"/>
        <v>0.58487755567344379</v>
      </c>
    </row>
    <row r="28" spans="2:15" x14ac:dyDescent="0.35">
      <c r="F28">
        <v>13</v>
      </c>
      <c r="G28" s="6">
        <f>comps!F21</f>
        <v>-7.2219071315345107E-2</v>
      </c>
      <c r="H28">
        <f t="shared" si="7"/>
        <v>10</v>
      </c>
      <c r="I28" s="2">
        <f t="shared" ref="I28:I34" si="8">$E$26</f>
        <v>51.368741609090016</v>
      </c>
      <c r="J28" s="2">
        <f t="shared" si="0"/>
        <v>-7.029476394898245E-3</v>
      </c>
      <c r="K28">
        <f t="shared" si="1"/>
        <v>1.0422262719077759</v>
      </c>
      <c r="L28">
        <f t="shared" si="2"/>
        <v>50.661399169538399</v>
      </c>
      <c r="M28" s="2">
        <f>comps!AF21</f>
        <v>50.911829224372191</v>
      </c>
      <c r="N28" s="72">
        <f t="shared" si="3"/>
        <v>4.9188972120826494E-3</v>
      </c>
      <c r="O28" s="2">
        <f t="shared" si="4"/>
        <v>0.25043005483379233</v>
      </c>
    </row>
    <row r="29" spans="2:15" x14ac:dyDescent="0.35">
      <c r="F29">
        <v>14</v>
      </c>
      <c r="G29" s="6">
        <f>comps!F22</f>
        <v>-4.1607800531760643E-2</v>
      </c>
      <c r="H29">
        <f t="shared" si="7"/>
        <v>10</v>
      </c>
      <c r="I29" s="2">
        <f t="shared" si="8"/>
        <v>51.368741609090016</v>
      </c>
      <c r="J29" s="2">
        <f t="shared" si="0"/>
        <v>-4.0499143280938272E-3</v>
      </c>
      <c r="K29">
        <f t="shared" si="1"/>
        <v>1.0243158877746279</v>
      </c>
      <c r="L29">
        <f t="shared" si="2"/>
        <v>50.957644997936477</v>
      </c>
      <c r="M29" s="2">
        <f>comps!AF22</f>
        <v>50.994515838585571</v>
      </c>
      <c r="N29" s="72">
        <f t="shared" si="3"/>
        <v>7.230354096468373E-4</v>
      </c>
      <c r="O29" s="2">
        <f t="shared" si="4"/>
        <v>3.687084064909385E-2</v>
      </c>
    </row>
    <row r="30" spans="2:15" x14ac:dyDescent="0.35">
      <c r="F30">
        <v>15</v>
      </c>
      <c r="G30" s="6">
        <f>comps!F23</f>
        <v>-2.9367398200567666E-2</v>
      </c>
      <c r="H30">
        <f t="shared" si="7"/>
        <v>10</v>
      </c>
      <c r="I30" s="2">
        <f t="shared" si="8"/>
        <v>51.368741609090016</v>
      </c>
      <c r="J30" s="2">
        <f t="shared" si="0"/>
        <v>-2.8584891590346965E-3</v>
      </c>
      <c r="K30">
        <f t="shared" si="1"/>
        <v>1.0171591059144804</v>
      </c>
      <c r="L30">
        <f t="shared" si="2"/>
        <v>51.077559928035384</v>
      </c>
      <c r="M30" s="2">
        <f>comps!AF23</f>
        <v>51.040455803140198</v>
      </c>
      <c r="N30" s="72">
        <f t="shared" si="3"/>
        <v>-7.2695520271792127E-4</v>
      </c>
      <c r="O30" s="2">
        <f t="shared" si="4"/>
        <v>-3.7104124895186885E-2</v>
      </c>
    </row>
    <row r="31" spans="2:15" x14ac:dyDescent="0.35">
      <c r="F31">
        <v>16</v>
      </c>
      <c r="G31" s="6">
        <f>comps!F24</f>
        <v>-3.0591332885661293E-2</v>
      </c>
      <c r="H31">
        <f t="shared" si="7"/>
        <v>10</v>
      </c>
      <c r="I31" s="2">
        <f t="shared" si="8"/>
        <v>51.368741609090016</v>
      </c>
      <c r="J31" s="2">
        <f t="shared" si="0"/>
        <v>-2.977621402375172E-3</v>
      </c>
      <c r="K31">
        <f t="shared" si="1"/>
        <v>1.0178745946434669</v>
      </c>
      <c r="L31">
        <f t="shared" si="2"/>
        <v>51.065531485939125</v>
      </c>
      <c r="M31" s="2">
        <f>comps!AF24</f>
        <v>50.811342402884769</v>
      </c>
      <c r="N31" s="72">
        <f t="shared" si="3"/>
        <v>-5.0026051474665453E-3</v>
      </c>
      <c r="O31" s="2">
        <f t="shared" si="4"/>
        <v>-0.2541890830543565</v>
      </c>
    </row>
    <row r="32" spans="2:15" x14ac:dyDescent="0.35">
      <c r="F32">
        <v>17</v>
      </c>
      <c r="G32" s="6">
        <f>comps!F25</f>
        <v>-4.5280378658402745E-2</v>
      </c>
      <c r="H32">
        <f t="shared" si="7"/>
        <v>10</v>
      </c>
      <c r="I32" s="2">
        <f t="shared" si="8"/>
        <v>51.368741609090016</v>
      </c>
      <c r="J32" s="2">
        <f t="shared" si="0"/>
        <v>-4.4073864027058532E-3</v>
      </c>
      <c r="K32">
        <f t="shared" si="1"/>
        <v>1.0264637434711379</v>
      </c>
      <c r="L32">
        <f t="shared" si="2"/>
        <v>50.921829824626187</v>
      </c>
      <c r="M32" s="2">
        <f>comps!AF25</f>
        <v>50.961097648830965</v>
      </c>
      <c r="N32" s="72">
        <f t="shared" si="3"/>
        <v>7.7054510237141091E-4</v>
      </c>
      <c r="O32" s="2">
        <f t="shared" si="4"/>
        <v>3.9267824204777924E-2</v>
      </c>
    </row>
    <row r="33" spans="6:15" x14ac:dyDescent="0.35">
      <c r="F33">
        <v>18</v>
      </c>
      <c r="G33" s="6">
        <f>comps!F26</f>
        <v>-7.7118235989232828E-2</v>
      </c>
      <c r="H33">
        <f t="shared" si="7"/>
        <v>10</v>
      </c>
      <c r="I33" s="2">
        <f t="shared" si="8"/>
        <v>51.368741609090016</v>
      </c>
      <c r="J33" s="2">
        <f t="shared" si="0"/>
        <v>-7.5063388330683075E-3</v>
      </c>
      <c r="K33">
        <f t="shared" si="1"/>
        <v>1.0450943781210866</v>
      </c>
      <c r="L33">
        <f t="shared" si="2"/>
        <v>50.614461752745385</v>
      </c>
      <c r="M33" s="2">
        <f>comps!AF26</f>
        <v>50.876733410828599</v>
      </c>
      <c r="N33" s="72">
        <f t="shared" si="3"/>
        <v>5.1550412241559689E-3</v>
      </c>
      <c r="O33" s="2">
        <f t="shared" si="4"/>
        <v>0.26227165808321473</v>
      </c>
    </row>
    <row r="34" spans="6:15" x14ac:dyDescent="0.35">
      <c r="F34">
        <v>19</v>
      </c>
      <c r="G34" s="6">
        <f>comps!F27</f>
        <v>-0.12000195603188102</v>
      </c>
      <c r="H34">
        <f t="shared" si="7"/>
        <v>10</v>
      </c>
      <c r="I34" s="2">
        <f t="shared" si="8"/>
        <v>51.368741609090016</v>
      </c>
      <c r="J34" s="2">
        <f t="shared" si="0"/>
        <v>-1.1680445371339011E-2</v>
      </c>
      <c r="K34">
        <f t="shared" si="1"/>
        <v>1.0702191050321068</v>
      </c>
      <c r="L34">
        <f t="shared" si="2"/>
        <v>50.209053273598876</v>
      </c>
      <c r="M34" s="2">
        <f>comps!AF27</f>
        <v>50.794872214672793</v>
      </c>
      <c r="N34" s="72">
        <f t="shared" si="3"/>
        <v>1.153303307070227E-2</v>
      </c>
      <c r="O34" s="2">
        <f t="shared" si="4"/>
        <v>0.58581894107391719</v>
      </c>
    </row>
    <row r="35" spans="6:15" x14ac:dyDescent="0.35">
      <c r="F35">
        <v>20</v>
      </c>
      <c r="G35" s="6">
        <f>comps!F28</f>
        <v>-0.14206764953647416</v>
      </c>
      <c r="H35">
        <f>$M$6</f>
        <v>3.33</v>
      </c>
      <c r="I35">
        <v>68.48</v>
      </c>
      <c r="J35" s="2">
        <f t="shared" si="0"/>
        <v>-3.4541856962358275E-3</v>
      </c>
      <c r="K35">
        <f t="shared" si="1"/>
        <v>1.020737045576239</v>
      </c>
      <c r="L35">
        <f t="shared" si="2"/>
        <v>68.011755874253723</v>
      </c>
      <c r="M35" s="2">
        <f>comps!X28</f>
        <v>68.117437081429813</v>
      </c>
      <c r="N35" s="72">
        <f t="shared" si="3"/>
        <v>1.5514560104449529E-3</v>
      </c>
      <c r="O35" s="2">
        <f t="shared" si="4"/>
        <v>0.1056812071760902</v>
      </c>
    </row>
    <row r="36" spans="6:15" x14ac:dyDescent="0.35">
      <c r="F36">
        <v>21</v>
      </c>
      <c r="G36" s="6">
        <f>comps!F29</f>
        <v>-0.13838950497664759</v>
      </c>
      <c r="H36">
        <f>$M$6</f>
        <v>3.33</v>
      </c>
      <c r="I36">
        <v>68.48</v>
      </c>
      <c r="J36" s="2">
        <f t="shared" si="0"/>
        <v>-3.3647565097271936E-3</v>
      </c>
      <c r="K36">
        <f t="shared" si="1"/>
        <v>1.0201998606447329</v>
      </c>
      <c r="L36">
        <f t="shared" si="2"/>
        <v>68.023758148891943</v>
      </c>
      <c r="M36" s="2">
        <f>comps!X29</f>
        <v>68.119667916618909</v>
      </c>
      <c r="N36" s="72">
        <f t="shared" si="3"/>
        <v>1.4079600012783767E-3</v>
      </c>
      <c r="O36" s="2">
        <f t="shared" si="4"/>
        <v>9.5909767726965356E-2</v>
      </c>
    </row>
    <row r="37" spans="6:15" x14ac:dyDescent="0.35">
      <c r="F37">
        <v>22</v>
      </c>
      <c r="G37" s="6">
        <f>comps!F30</f>
        <v>-0.11509950283939613</v>
      </c>
      <c r="H37">
        <f t="shared" ref="H37:H44" si="9">$M$7</f>
        <v>10</v>
      </c>
      <c r="I37" s="2">
        <f>$E$25</f>
        <v>47.930515079079207</v>
      </c>
      <c r="J37" s="2">
        <f t="shared" si="0"/>
        <v>-1.2006912782962662E-2</v>
      </c>
      <c r="K37">
        <f t="shared" si="1"/>
        <v>1.0721856426523537</v>
      </c>
      <c r="L37">
        <f t="shared" si="2"/>
        <v>46.819239653091024</v>
      </c>
      <c r="M37" s="2">
        <f>comps!AB30</f>
        <v>47.363681021778284</v>
      </c>
      <c r="N37" s="72">
        <f t="shared" si="3"/>
        <v>1.1494912492906113E-2</v>
      </c>
      <c r="O37" s="2">
        <f t="shared" si="4"/>
        <v>0.54444136868725934</v>
      </c>
    </row>
    <row r="38" spans="6:15" x14ac:dyDescent="0.35">
      <c r="F38">
        <v>23</v>
      </c>
      <c r="G38" s="6">
        <f>comps!F31</f>
        <v>-6.9769629838613831E-2</v>
      </c>
      <c r="H38">
        <f t="shared" si="9"/>
        <v>10</v>
      </c>
      <c r="I38" s="2">
        <f t="shared" ref="I38:I44" si="10">$E$25</f>
        <v>47.930515079079207</v>
      </c>
      <c r="J38" s="2">
        <f t="shared" si="0"/>
        <v>-7.2782057237965091E-3</v>
      </c>
      <c r="K38">
        <f t="shared" si="1"/>
        <v>1.043722206621337</v>
      </c>
      <c r="L38">
        <f t="shared" si="2"/>
        <v>47.247657899477886</v>
      </c>
      <c r="M38" s="2">
        <f>comps!AB31</f>
        <v>47.474830154702467</v>
      </c>
      <c r="N38" s="72">
        <f t="shared" si="3"/>
        <v>4.7851093828943101E-3</v>
      </c>
      <c r="O38" s="2">
        <f t="shared" si="4"/>
        <v>0.22717225522458051</v>
      </c>
    </row>
    <row r="39" spans="6:15" x14ac:dyDescent="0.35">
      <c r="F39">
        <v>24</v>
      </c>
      <c r="G39" s="6">
        <f>comps!F32</f>
        <v>-4.0383654742535857E-2</v>
      </c>
      <c r="H39">
        <f t="shared" si="9"/>
        <v>10</v>
      </c>
      <c r="I39" s="2">
        <f t="shared" si="10"/>
        <v>47.930515079079207</v>
      </c>
      <c r="J39" s="2">
        <f t="shared" si="0"/>
        <v>-4.212729059546721E-3</v>
      </c>
      <c r="K39">
        <f t="shared" si="1"/>
        <v>1.0252941214434095</v>
      </c>
      <c r="L39">
        <f t="shared" si="2"/>
        <v>47.53170479145961</v>
      </c>
      <c r="M39" s="2">
        <f>comps!AB32</f>
        <v>47.555904789968238</v>
      </c>
      <c r="N39" s="72">
        <f t="shared" si="3"/>
        <v>5.0887473628160251E-4</v>
      </c>
      <c r="O39" s="2">
        <f t="shared" si="4"/>
        <v>2.4199998508628084E-2</v>
      </c>
    </row>
    <row r="40" spans="6:15" x14ac:dyDescent="0.35">
      <c r="F40">
        <v>25</v>
      </c>
      <c r="G40" s="6">
        <f>comps!F33</f>
        <v>-2.5695734858353008E-2</v>
      </c>
      <c r="H40">
        <f t="shared" si="9"/>
        <v>10</v>
      </c>
      <c r="I40" s="2">
        <f t="shared" si="10"/>
        <v>47.930515079079207</v>
      </c>
      <c r="J40" s="2">
        <f t="shared" si="0"/>
        <v>-2.6805193743441248E-3</v>
      </c>
      <c r="K40">
        <f t="shared" si="1"/>
        <v>1.016090301430181</v>
      </c>
      <c r="L40">
        <f t="shared" si="2"/>
        <v>47.675603978928351</v>
      </c>
      <c r="M40" s="2">
        <f>comps!AB33</f>
        <v>47.642436149312388</v>
      </c>
      <c r="N40" s="72">
        <f t="shared" si="3"/>
        <v>-6.9618248554741515E-4</v>
      </c>
      <c r="O40" s="2">
        <f t="shared" si="4"/>
        <v>-3.3167829615962319E-2</v>
      </c>
    </row>
    <row r="41" spans="6:15" x14ac:dyDescent="0.35">
      <c r="F41">
        <v>26</v>
      </c>
      <c r="G41" s="6">
        <f>comps!F34</f>
        <v>-2.4471893979777688E-2</v>
      </c>
      <c r="H41">
        <f t="shared" si="9"/>
        <v>10</v>
      </c>
      <c r="I41" s="2">
        <f t="shared" si="10"/>
        <v>47.930515079079207</v>
      </c>
      <c r="J41" s="2">
        <f t="shared" si="0"/>
        <v>-2.5528511366299943E-3</v>
      </c>
      <c r="K41">
        <f t="shared" si="1"/>
        <v>1.0153236238687058</v>
      </c>
      <c r="L41">
        <f t="shared" si="2"/>
        <v>47.687652970244201</v>
      </c>
      <c r="M41" s="2">
        <f>comps!AB34</f>
        <v>47.64321616267457</v>
      </c>
      <c r="N41" s="72">
        <f t="shared" si="3"/>
        <v>-9.3269957716341509E-4</v>
      </c>
      <c r="O41" s="2">
        <f t="shared" si="4"/>
        <v>-4.4436807569631753E-2</v>
      </c>
    </row>
    <row r="42" spans="6:15" x14ac:dyDescent="0.35">
      <c r="F42">
        <v>27</v>
      </c>
      <c r="G42" s="6">
        <f>comps!F35</f>
        <v>-3.4263277663581754E-2</v>
      </c>
      <c r="H42">
        <f t="shared" si="9"/>
        <v>10</v>
      </c>
      <c r="I42" s="2">
        <f t="shared" si="10"/>
        <v>47.930515079079207</v>
      </c>
      <c r="J42" s="2">
        <f t="shared" si="0"/>
        <v>-3.5742655390883799E-3</v>
      </c>
      <c r="K42">
        <f t="shared" si="1"/>
        <v>1.0214583686086742</v>
      </c>
      <c r="L42">
        <f t="shared" si="2"/>
        <v>47.591508827348733</v>
      </c>
      <c r="M42" s="2">
        <f>comps!AB35</f>
        <v>47.610860024890279</v>
      </c>
      <c r="N42" s="72">
        <f t="shared" si="3"/>
        <v>4.0644503231887844E-4</v>
      </c>
      <c r="O42" s="2">
        <f t="shared" si="4"/>
        <v>1.9351197541546128E-2</v>
      </c>
    </row>
    <row r="43" spans="6:15" x14ac:dyDescent="0.35">
      <c r="F43">
        <v>28</v>
      </c>
      <c r="G43" s="6">
        <f>comps!F36</f>
        <v>-5.8748305122848711E-2</v>
      </c>
      <c r="H43">
        <f t="shared" si="9"/>
        <v>10</v>
      </c>
      <c r="I43" s="2">
        <f t="shared" si="10"/>
        <v>47.930515079079207</v>
      </c>
      <c r="J43" s="2">
        <f t="shared" si="0"/>
        <v>-6.1284867297922352E-3</v>
      </c>
      <c r="K43">
        <f t="shared" si="1"/>
        <v>1.0368084787283507</v>
      </c>
      <c r="L43">
        <f t="shared" si="2"/>
        <v>47.353596386566323</v>
      </c>
      <c r="M43" s="2">
        <f>comps!AB36</f>
        <v>47.523536635284493</v>
      </c>
      <c r="N43" s="72">
        <f t="shared" si="3"/>
        <v>3.5759175505468504E-3</v>
      </c>
      <c r="O43" s="2">
        <f t="shared" si="4"/>
        <v>0.16994024871817004</v>
      </c>
    </row>
    <row r="44" spans="6:15" x14ac:dyDescent="0.35">
      <c r="F44">
        <v>29</v>
      </c>
      <c r="G44" s="6">
        <f>comps!F37</f>
        <v>-9.9169126477725161E-2</v>
      </c>
      <c r="H44">
        <f t="shared" si="9"/>
        <v>10</v>
      </c>
      <c r="I44" s="2">
        <f t="shared" si="10"/>
        <v>47.930515079079207</v>
      </c>
      <c r="J44" s="2">
        <f t="shared" si="0"/>
        <v>-1.0345092924007681E-2</v>
      </c>
      <c r="K44">
        <f t="shared" si="1"/>
        <v>1.0621775784916525</v>
      </c>
      <c r="L44">
        <f t="shared" si="2"/>
        <v>46.96848105101769</v>
      </c>
      <c r="M44" s="2">
        <f>comps!AB37</f>
        <v>47.408499140260382</v>
      </c>
      <c r="N44" s="72">
        <f t="shared" si="3"/>
        <v>9.2814178306062055E-3</v>
      </c>
      <c r="O44" s="2">
        <f t="shared" si="4"/>
        <v>0.4400180892426917</v>
      </c>
    </row>
    <row r="45" spans="6:15" x14ac:dyDescent="0.35">
      <c r="F45">
        <v>30</v>
      </c>
      <c r="G45" s="6">
        <f>comps!F38</f>
        <v>-0.12245332364097275</v>
      </c>
      <c r="H45">
        <f>$M$6</f>
        <v>3.33</v>
      </c>
      <c r="I45">
        <v>68.48</v>
      </c>
      <c r="J45" s="2">
        <f t="shared" si="0"/>
        <v>-2.9772894839693287E-3</v>
      </c>
      <c r="K45">
        <f t="shared" si="1"/>
        <v>1.0178726011564874</v>
      </c>
      <c r="L45">
        <f t="shared" si="2"/>
        <v>68.075833294163431</v>
      </c>
      <c r="M45" s="2">
        <f>comps!X38</f>
        <v>68.143867461200969</v>
      </c>
      <c r="N45" s="72">
        <f t="shared" si="3"/>
        <v>9.9839016440144042E-4</v>
      </c>
      <c r="O45" s="2">
        <f t="shared" si="4"/>
        <v>6.8034167037538396E-2</v>
      </c>
    </row>
    <row r="46" spans="6:15" x14ac:dyDescent="0.35">
      <c r="F46">
        <v>31</v>
      </c>
      <c r="G46" s="6">
        <f>comps!F39</f>
        <v>-0.11142290969625694</v>
      </c>
      <c r="H46">
        <f>$M$6</f>
        <v>3.33</v>
      </c>
      <c r="I46">
        <v>68.48</v>
      </c>
      <c r="J46" s="2">
        <f t="shared" si="0"/>
        <v>-2.7090996589408264E-3</v>
      </c>
      <c r="K46">
        <f t="shared" si="1"/>
        <v>1.0162619371746071</v>
      </c>
      <c r="L46">
        <f t="shared" si="2"/>
        <v>68.111947623457482</v>
      </c>
      <c r="M46" s="2">
        <f>comps!X39</f>
        <v>68.151677390834507</v>
      </c>
      <c r="N46" s="72">
        <f t="shared" si="3"/>
        <v>5.8296096146224141E-4</v>
      </c>
      <c r="O46" s="2">
        <f t="shared" si="4"/>
        <v>3.9729767377025382E-2</v>
      </c>
    </row>
    <row r="47" spans="6:15" x14ac:dyDescent="0.35">
      <c r="F47">
        <v>32</v>
      </c>
      <c r="G47" s="6">
        <f>comps!F40</f>
        <v>-7.9567959197162891E-2</v>
      </c>
      <c r="H47">
        <f t="shared" ref="H47:H54" si="11">$M$7</f>
        <v>10</v>
      </c>
      <c r="I47" s="2">
        <f>$E$22</f>
        <v>36.502504993614721</v>
      </c>
      <c r="J47" s="2">
        <f t="shared" si="0"/>
        <v>-1.0898972441902478E-2</v>
      </c>
      <c r="K47">
        <f t="shared" si="1"/>
        <v>1.0655126222517042</v>
      </c>
      <c r="L47">
        <f t="shared" si="2"/>
        <v>35.731846235344563</v>
      </c>
      <c r="M47" s="2">
        <f>comps!P40</f>
        <v>36.005434782608702</v>
      </c>
      <c r="N47" s="72">
        <f t="shared" si="3"/>
        <v>7.5985347466568662E-3</v>
      </c>
      <c r="O47" s="2">
        <f t="shared" si="4"/>
        <v>0.27358854726413995</v>
      </c>
    </row>
    <row r="48" spans="6:15" x14ac:dyDescent="0.35">
      <c r="F48">
        <v>33</v>
      </c>
      <c r="G48" s="6">
        <f>comps!F41</f>
        <v>-4.283196978034115E-2</v>
      </c>
      <c r="H48">
        <f t="shared" si="11"/>
        <v>10</v>
      </c>
      <c r="I48" s="2">
        <f t="shared" ref="I48:I54" si="12">$E$22</f>
        <v>36.502504993614721</v>
      </c>
      <c r="J48" s="2">
        <f t="shared" si="0"/>
        <v>-5.8669904692614421E-3</v>
      </c>
      <c r="K48">
        <f t="shared" si="1"/>
        <v>1.0352363643927351</v>
      </c>
      <c r="L48">
        <f t="shared" si="2"/>
        <v>36.081565755853923</v>
      </c>
      <c r="M48" s="2">
        <f>comps!P41</f>
        <v>36.127120309123065</v>
      </c>
      <c r="N48" s="72">
        <f t="shared" si="3"/>
        <v>1.2609516861391791E-3</v>
      </c>
      <c r="O48" s="2">
        <f t="shared" si="4"/>
        <v>4.5554553269141707E-2</v>
      </c>
    </row>
    <row r="49" spans="6:15" x14ac:dyDescent="0.35">
      <c r="F49">
        <v>34</v>
      </c>
      <c r="G49" s="6">
        <f>comps!F42</f>
        <v>-2.202428257173223E-2</v>
      </c>
      <c r="H49">
        <f t="shared" si="11"/>
        <v>10</v>
      </c>
      <c r="I49" s="2">
        <f t="shared" si="12"/>
        <v>36.502504993614721</v>
      </c>
      <c r="J49" s="2">
        <f t="shared" si="0"/>
        <v>-3.0168179657238418E-3</v>
      </c>
      <c r="K49">
        <f t="shared" si="1"/>
        <v>1.0181100089849813</v>
      </c>
      <c r="L49">
        <f t="shared" si="2"/>
        <v>36.284233684820919</v>
      </c>
      <c r="M49" s="2">
        <f>comps!P42</f>
        <v>36.225417151091392</v>
      </c>
      <c r="N49" s="72">
        <f t="shared" si="3"/>
        <v>-1.6236261264904314E-3</v>
      </c>
      <c r="O49" s="2">
        <f t="shared" si="4"/>
        <v>-5.8816533729526554E-2</v>
      </c>
    </row>
    <row r="50" spans="6:15" x14ac:dyDescent="0.35">
      <c r="F50">
        <v>35</v>
      </c>
      <c r="G50" s="6">
        <f>comps!F43</f>
        <v>-1.468201109240326E-2</v>
      </c>
      <c r="H50">
        <f t="shared" si="11"/>
        <v>10</v>
      </c>
      <c r="I50" s="2">
        <f t="shared" si="12"/>
        <v>36.502504993614721</v>
      </c>
      <c r="J50" s="2">
        <f t="shared" si="0"/>
        <v>-2.0110963747517522E-3</v>
      </c>
      <c r="K50">
        <f t="shared" si="1"/>
        <v>1.012070622757139</v>
      </c>
      <c r="L50">
        <f t="shared" si="2"/>
        <v>36.356564212172408</v>
      </c>
      <c r="M50" s="2">
        <f>comps!P43</f>
        <v>36.280353020156213</v>
      </c>
      <c r="N50" s="72">
        <f t="shared" si="3"/>
        <v>-2.1006188107887242E-3</v>
      </c>
      <c r="O50" s="2">
        <f t="shared" si="4"/>
        <v>-7.6211192016195639E-2</v>
      </c>
    </row>
    <row r="51" spans="6:15" x14ac:dyDescent="0.35">
      <c r="F51">
        <v>36</v>
      </c>
      <c r="G51" s="6">
        <f>comps!F44</f>
        <v>-1.468201109240326E-2</v>
      </c>
      <c r="H51">
        <f t="shared" si="11"/>
        <v>10</v>
      </c>
      <c r="I51" s="2">
        <f t="shared" si="12"/>
        <v>36.502504993614721</v>
      </c>
      <c r="J51" s="2">
        <f t="shared" si="0"/>
        <v>-2.0110963747517522E-3</v>
      </c>
      <c r="K51">
        <f t="shared" si="1"/>
        <v>1.012070622757139</v>
      </c>
      <c r="L51">
        <f t="shared" si="2"/>
        <v>36.356564212172408</v>
      </c>
      <c r="M51" s="2">
        <f>comps!P44</f>
        <v>36.283852375806404</v>
      </c>
      <c r="N51" s="72">
        <f t="shared" si="3"/>
        <v>-2.0039723349356167E-3</v>
      </c>
      <c r="O51" s="2">
        <f t="shared" si="4"/>
        <v>-7.2711836366003979E-2</v>
      </c>
    </row>
    <row r="52" spans="6:15" x14ac:dyDescent="0.35">
      <c r="F52">
        <v>37</v>
      </c>
      <c r="G52" s="6">
        <f>comps!F45</f>
        <v>-2.080051204096851E-2</v>
      </c>
      <c r="H52">
        <f t="shared" si="11"/>
        <v>10</v>
      </c>
      <c r="I52" s="2">
        <f t="shared" si="12"/>
        <v>36.502504993614721</v>
      </c>
      <c r="J52" s="2">
        <f t="shared" si="0"/>
        <v>-2.8491896713125696E-3</v>
      </c>
      <c r="K52">
        <f t="shared" si="1"/>
        <v>1.0171032559096584</v>
      </c>
      <c r="L52">
        <f t="shared" si="2"/>
        <v>36.296259450987407</v>
      </c>
      <c r="M52" s="2">
        <f>comps!P45</f>
        <v>36.235918260413932</v>
      </c>
      <c r="N52" s="72">
        <f t="shared" si="3"/>
        <v>-1.6652314463186794E-3</v>
      </c>
      <c r="O52" s="2">
        <f t="shared" si="4"/>
        <v>-6.0341190573474535E-2</v>
      </c>
    </row>
    <row r="53" spans="6:15" x14ac:dyDescent="0.35">
      <c r="F53">
        <v>38</v>
      </c>
      <c r="G53" s="6">
        <f>comps!F46</f>
        <v>-4.283196978034115E-2</v>
      </c>
      <c r="H53">
        <f t="shared" si="11"/>
        <v>10</v>
      </c>
      <c r="I53" s="2">
        <f t="shared" si="12"/>
        <v>36.502504993614721</v>
      </c>
      <c r="J53" s="2">
        <f t="shared" si="0"/>
        <v>-5.8669904692614421E-3</v>
      </c>
      <c r="K53">
        <f t="shared" si="1"/>
        <v>1.0352363643927351</v>
      </c>
      <c r="L53">
        <f t="shared" si="2"/>
        <v>36.081565755853923</v>
      </c>
      <c r="M53" s="2">
        <f>comps!P46</f>
        <v>36.130622001735517</v>
      </c>
      <c r="N53" s="72">
        <f t="shared" si="3"/>
        <v>1.3577470622907631E-3</v>
      </c>
      <c r="O53" s="2">
        <f t="shared" si="4"/>
        <v>4.9056245881594407E-2</v>
      </c>
    </row>
    <row r="54" spans="6:15" x14ac:dyDescent="0.35">
      <c r="F54">
        <v>39</v>
      </c>
      <c r="G54" s="6">
        <f>comps!F47</f>
        <v>-7.5893409604016776E-2</v>
      </c>
      <c r="H54">
        <f t="shared" si="11"/>
        <v>10</v>
      </c>
      <c r="I54" s="2">
        <f t="shared" si="12"/>
        <v>36.502504993614721</v>
      </c>
      <c r="J54" s="2">
        <f t="shared" si="0"/>
        <v>-1.0395644027347247E-2</v>
      </c>
      <c r="K54">
        <f t="shared" si="1"/>
        <v>1.0624819335788267</v>
      </c>
      <c r="L54">
        <f t="shared" si="2"/>
        <v>35.766374231801528</v>
      </c>
      <c r="M54" s="2">
        <f>comps!P47</f>
        <v>36.034745304799173</v>
      </c>
      <c r="N54" s="72">
        <f t="shared" si="3"/>
        <v>7.4475640309827097E-3</v>
      </c>
      <c r="O54" s="2">
        <f t="shared" si="4"/>
        <v>0.2683710729976454</v>
      </c>
    </row>
    <row r="55" spans="6:15" x14ac:dyDescent="0.35">
      <c r="F55">
        <v>40</v>
      </c>
      <c r="G55" s="6">
        <f>comps!F48</f>
        <v>-0.10774652803388525</v>
      </c>
      <c r="H55">
        <f>$M$6</f>
        <v>3.33</v>
      </c>
      <c r="I55">
        <v>68.48</v>
      </c>
      <c r="J55" s="2">
        <f t="shared" si="0"/>
        <v>-2.6197133349360243E-3</v>
      </c>
      <c r="K55">
        <f t="shared" si="1"/>
        <v>1.0157251429075733</v>
      </c>
      <c r="L55">
        <f t="shared" si="2"/>
        <v>68.123997089974026</v>
      </c>
      <c r="M55" s="2">
        <f>comps!X48</f>
        <v>68.190376397779929</v>
      </c>
      <c r="N55" s="72">
        <f t="shared" si="3"/>
        <v>9.7344099435215997E-4</v>
      </c>
      <c r="O55" s="2">
        <f t="shared" si="4"/>
        <v>6.6379307805902954E-2</v>
      </c>
    </row>
    <row r="90" spans="4:46" x14ac:dyDescent="0.35">
      <c r="G90" s="6">
        <v>-0.11387394829268455</v>
      </c>
      <c r="H90" s="6">
        <v>-9.0592875985766833E-2</v>
      </c>
      <c r="I90" s="6">
        <v>-5.3850548801265746E-2</v>
      </c>
      <c r="J90" s="6">
        <v>-3.1815291024096873E-2</v>
      </c>
      <c r="K90" s="6">
        <v>-2.3248076551119694E-2</v>
      </c>
      <c r="L90" s="6">
        <v>-2.3248076551119694E-2</v>
      </c>
      <c r="M90" s="6">
        <v>-3.548730616600658E-2</v>
      </c>
      <c r="N90" s="6">
        <v>-6.364643694568145E-2</v>
      </c>
      <c r="O90" s="6">
        <v>-0.10039439907843409</v>
      </c>
      <c r="P90" s="6">
        <v>-0.12735634091195075</v>
      </c>
      <c r="Q90" s="6">
        <v>-0.134711572031459</v>
      </c>
      <c r="R90" s="6">
        <v>-0.11632508088599834</v>
      </c>
      <c r="S90" s="6">
        <v>-7.2219071315345107E-2</v>
      </c>
      <c r="T90" s="6">
        <v>-4.1607800531760643E-2</v>
      </c>
      <c r="U90" s="6">
        <v>-2.9367398200567666E-2</v>
      </c>
      <c r="V90" s="6">
        <v>-3.0591332885661293E-2</v>
      </c>
      <c r="W90" s="6">
        <v>-4.5280378658402745E-2</v>
      </c>
      <c r="X90" s="6">
        <v>-7.7118235989232828E-2</v>
      </c>
      <c r="Y90" s="6">
        <v>-0.12000195603188102</v>
      </c>
      <c r="Z90" s="6">
        <v>-0.14206764953647416</v>
      </c>
      <c r="AA90" s="6">
        <v>-0.13838950497664759</v>
      </c>
      <c r="AB90" s="6">
        <v>-0.11509950283939613</v>
      </c>
      <c r="AC90" s="6">
        <v>-6.9769629838613831E-2</v>
      </c>
      <c r="AD90" s="6">
        <v>-4.0383654742535857E-2</v>
      </c>
      <c r="AE90" s="6">
        <v>-2.5695734858353008E-2</v>
      </c>
      <c r="AF90" s="6">
        <v>-2.4471893979777688E-2</v>
      </c>
      <c r="AG90" s="6">
        <v>-3.4263277663581754E-2</v>
      </c>
      <c r="AH90" s="6">
        <v>-5.8748305122848711E-2</v>
      </c>
      <c r="AI90" s="6">
        <v>-9.9169126477725161E-2</v>
      </c>
      <c r="AJ90" s="6">
        <v>-0.12245332364097275</v>
      </c>
      <c r="AK90" s="6">
        <v>-0.11142290969625694</v>
      </c>
      <c r="AL90" s="6">
        <v>-7.9567959197162891E-2</v>
      </c>
      <c r="AM90" s="6">
        <v>-4.283196978034115E-2</v>
      </c>
      <c r="AN90" s="6">
        <v>-2.202428257173223E-2</v>
      </c>
      <c r="AO90" s="6">
        <v>-1.468201109240326E-2</v>
      </c>
      <c r="AP90" s="6">
        <v>-1.468201109240326E-2</v>
      </c>
      <c r="AQ90" s="6">
        <v>-2.080051204096851E-2</v>
      </c>
      <c r="AR90" s="6">
        <v>-4.283196978034115E-2</v>
      </c>
      <c r="AS90" s="6">
        <v>-7.5893409604016776E-2</v>
      </c>
      <c r="AT90" s="6">
        <v>-0.10774652803388525</v>
      </c>
    </row>
    <row r="91" spans="4:46" x14ac:dyDescent="0.35">
      <c r="G91" s="2">
        <v>68.606421823064181</v>
      </c>
      <c r="H91" s="2">
        <v>45.196999967248544</v>
      </c>
      <c r="I91" s="2">
        <v>45.271465059925333</v>
      </c>
      <c r="J91" s="2">
        <v>45.400209602410428</v>
      </c>
      <c r="K91" s="2">
        <v>45.432963866468015</v>
      </c>
      <c r="L91" s="2">
        <v>45.43222003929273</v>
      </c>
      <c r="M91" s="2">
        <v>45.346648113284772</v>
      </c>
      <c r="N91" s="2">
        <v>45.266277032889676</v>
      </c>
      <c r="O91" s="2">
        <v>45.18885996365244</v>
      </c>
      <c r="P91" s="2">
        <v>68.162837539096401</v>
      </c>
      <c r="Q91" s="2">
        <v>68.149445799702022</v>
      </c>
      <c r="R91" s="2">
        <v>50.828313253012055</v>
      </c>
      <c r="S91" s="2">
        <v>50.911829224372191</v>
      </c>
      <c r="T91" s="2">
        <v>50.994515838585571</v>
      </c>
      <c r="U91" s="2">
        <v>51.040455803140198</v>
      </c>
      <c r="V91" s="2">
        <v>50.811342402884769</v>
      </c>
      <c r="W91" s="2">
        <v>50.961097648830965</v>
      </c>
      <c r="X91" s="2">
        <v>50.876733410828599</v>
      </c>
      <c r="Y91" s="2">
        <v>50.794872214672793</v>
      </c>
      <c r="Z91" s="2">
        <v>68.117437081429813</v>
      </c>
      <c r="AA91" s="2">
        <v>68.119667916618909</v>
      </c>
      <c r="AB91" s="2">
        <v>47.363681021778284</v>
      </c>
      <c r="AC91" s="2">
        <v>47.474830154702467</v>
      </c>
      <c r="AD91" s="2">
        <v>47.555904789968238</v>
      </c>
      <c r="AE91" s="2">
        <v>47.642436149312388</v>
      </c>
      <c r="AF91" s="2">
        <v>47.64321616267457</v>
      </c>
      <c r="AG91" s="2">
        <v>47.610860024890279</v>
      </c>
      <c r="AH91" s="2">
        <v>47.523536635284493</v>
      </c>
      <c r="AI91" s="2">
        <v>47.408499140260382</v>
      </c>
      <c r="AJ91" s="2">
        <v>68.143867461200969</v>
      </c>
      <c r="AK91" s="2">
        <v>68.151677390834507</v>
      </c>
      <c r="AL91" s="2">
        <v>36.005434782608702</v>
      </c>
      <c r="AM91" s="2">
        <v>36.127120309123065</v>
      </c>
      <c r="AN91" s="2">
        <v>36.225417151091392</v>
      </c>
      <c r="AO91" s="2">
        <v>36.280353020156213</v>
      </c>
      <c r="AP91" s="2">
        <v>36.283852375806404</v>
      </c>
      <c r="AQ91" s="2">
        <v>36.235918260413932</v>
      </c>
      <c r="AR91" s="2">
        <v>36.130622001735517</v>
      </c>
      <c r="AS91" s="2">
        <v>36.034745304799173</v>
      </c>
      <c r="AT91" s="2">
        <v>68.190376397779929</v>
      </c>
    </row>
    <row r="92" spans="4:46" x14ac:dyDescent="0.35">
      <c r="G92" t="s">
        <v>258</v>
      </c>
      <c r="H92" t="s">
        <v>219</v>
      </c>
      <c r="I92" t="s">
        <v>220</v>
      </c>
      <c r="J92" t="s">
        <v>221</v>
      </c>
      <c r="K92" t="s">
        <v>222</v>
      </c>
      <c r="L92" t="s">
        <v>223</v>
      </c>
      <c r="M92" t="s">
        <v>224</v>
      </c>
      <c r="N92" t="s">
        <v>225</v>
      </c>
      <c r="O92" t="s">
        <v>226</v>
      </c>
      <c r="P92" t="s">
        <v>227</v>
      </c>
      <c r="Q92" t="s">
        <v>228</v>
      </c>
      <c r="R92" t="s">
        <v>229</v>
      </c>
      <c r="S92" t="s">
        <v>230</v>
      </c>
      <c r="T92" t="s">
        <v>231</v>
      </c>
      <c r="U92" t="s">
        <v>232</v>
      </c>
      <c r="V92" t="s">
        <v>233</v>
      </c>
      <c r="W92" t="s">
        <v>234</v>
      </c>
      <c r="X92" t="s">
        <v>235</v>
      </c>
      <c r="Y92" t="s">
        <v>236</v>
      </c>
      <c r="Z92" t="s">
        <v>237</v>
      </c>
      <c r="AA92" t="s">
        <v>238</v>
      </c>
      <c r="AB92" t="s">
        <v>239</v>
      </c>
      <c r="AC92" t="s">
        <v>240</v>
      </c>
      <c r="AD92" t="s">
        <v>241</v>
      </c>
      <c r="AE92" t="s">
        <v>242</v>
      </c>
      <c r="AF92" t="s">
        <v>243</v>
      </c>
      <c r="AG92" t="s">
        <v>244</v>
      </c>
      <c r="AH92" t="s">
        <v>245</v>
      </c>
      <c r="AI92" t="s">
        <v>246</v>
      </c>
      <c r="AJ92" t="s">
        <v>247</v>
      </c>
      <c r="AK92" t="s">
        <v>248</v>
      </c>
      <c r="AL92" t="s">
        <v>249</v>
      </c>
      <c r="AM92" t="s">
        <v>250</v>
      </c>
      <c r="AN92" t="s">
        <v>251</v>
      </c>
      <c r="AO92" t="s">
        <v>252</v>
      </c>
      <c r="AP92" t="s">
        <v>253</v>
      </c>
      <c r="AQ92" t="s">
        <v>254</v>
      </c>
      <c r="AR92" t="s">
        <v>255</v>
      </c>
      <c r="AS92" t="s">
        <v>256</v>
      </c>
      <c r="AT92" t="s">
        <v>257</v>
      </c>
    </row>
    <row r="93" spans="4:46" x14ac:dyDescent="0.35">
      <c r="D93" s="6">
        <f>G16</f>
        <v>-0.11387394829268455</v>
      </c>
      <c r="E93" s="2">
        <f>$E$24</f>
        <v>68.478011722715223</v>
      </c>
      <c r="F93" t="s">
        <v>258</v>
      </c>
      <c r="G93" s="2">
        <f>G$90/2*(($E93/G$91)+($E93/G$91)^2)</f>
        <v>-0.11355444229545397</v>
      </c>
      <c r="H93" s="2">
        <f t="shared" ref="H93:AT99" si="13">H$90/2*(($E93/H$91)+($E93/H$91)^2)</f>
        <v>-0.17260802510658754</v>
      </c>
      <c r="I93" s="2">
        <f t="shared" si="13"/>
        <v>-0.10233202994172726</v>
      </c>
      <c r="J93" s="2">
        <f t="shared" si="13"/>
        <v>-6.0184132644271054E-2</v>
      </c>
      <c r="K93" s="2">
        <f t="shared" si="13"/>
        <v>-4.3927006256447736E-2</v>
      </c>
      <c r="L93" s="2">
        <f t="shared" si="13"/>
        <v>-4.3928157786822214E-2</v>
      </c>
      <c r="M93" s="2">
        <f t="shared" si="13"/>
        <v>-6.7257413092179599E-2</v>
      </c>
      <c r="N93" s="2">
        <f t="shared" si="13"/>
        <v>-0.12096933346526287</v>
      </c>
      <c r="O93" s="2">
        <f t="shared" si="13"/>
        <v>-0.19133823722221871</v>
      </c>
      <c r="P93" s="2">
        <f t="shared" si="13"/>
        <v>-0.12824101572202695</v>
      </c>
      <c r="Q93" s="2">
        <f t="shared" si="13"/>
        <v>-0.1356873561417514</v>
      </c>
      <c r="R93" s="2">
        <f t="shared" si="13"/>
        <v>-0.18392746371677388</v>
      </c>
      <c r="S93" s="2">
        <f t="shared" si="13"/>
        <v>-0.11389456939333817</v>
      </c>
      <c r="T93" s="2">
        <f t="shared" si="13"/>
        <v>-6.5451109247548267E-2</v>
      </c>
      <c r="U93" s="2">
        <f t="shared" si="13"/>
        <v>-4.6130965693243688E-2</v>
      </c>
      <c r="V93" s="2">
        <f t="shared" si="13"/>
        <v>-4.8394933310514761E-2</v>
      </c>
      <c r="W93" s="2">
        <f t="shared" si="13"/>
        <v>-7.1301752651406036E-2</v>
      </c>
      <c r="X93" s="2">
        <f t="shared" si="13"/>
        <v>-0.12175294769751216</v>
      </c>
      <c r="Y93" s="2">
        <f t="shared" si="13"/>
        <v>-0.18993781932397147</v>
      </c>
      <c r="Z93" s="2">
        <f t="shared" si="13"/>
        <v>-0.1431976769048259</v>
      </c>
      <c r="AA93" s="2">
        <f t="shared" si="13"/>
        <v>-0.1394834176758257</v>
      </c>
      <c r="AB93" s="2">
        <f t="shared" si="13"/>
        <v>-0.20350195880494304</v>
      </c>
      <c r="AC93" s="2">
        <f t="shared" si="13"/>
        <v>-0.12289723810104858</v>
      </c>
      <c r="AD93" s="2">
        <f t="shared" si="13"/>
        <v>-7.0941900709381667E-2</v>
      </c>
      <c r="AE93" s="2">
        <f t="shared" si="13"/>
        <v>-4.5009373686981304E-2</v>
      </c>
      <c r="AF93" s="2">
        <f t="shared" si="13"/>
        <v>-4.2864543848965979E-2</v>
      </c>
      <c r="AG93" s="2">
        <f t="shared" si="13"/>
        <v>-6.007981538045435E-2</v>
      </c>
      <c r="AH93" s="2">
        <f t="shared" si="13"/>
        <v>-0.10331485457632879</v>
      </c>
      <c r="AI93" s="2">
        <f t="shared" si="13"/>
        <v>-0.17507257041745106</v>
      </c>
      <c r="AJ93" s="2">
        <f t="shared" si="13"/>
        <v>-0.12335547278614689</v>
      </c>
      <c r="AK93" s="2">
        <f t="shared" si="13"/>
        <v>-0.11222448550820653</v>
      </c>
      <c r="AL93" s="2">
        <f t="shared" si="13"/>
        <v>-0.21956885451380265</v>
      </c>
      <c r="AM93" s="2">
        <f t="shared" si="13"/>
        <v>-0.11753724178412517</v>
      </c>
      <c r="AN93" s="2">
        <f t="shared" si="13"/>
        <v>-6.0166816163545377E-2</v>
      </c>
      <c r="AO93" s="2">
        <f t="shared" si="13"/>
        <v>-4.0008511713779643E-2</v>
      </c>
      <c r="AP93" s="2">
        <f t="shared" si="13"/>
        <v>-4.0002131122705266E-2</v>
      </c>
      <c r="AQ93" s="2">
        <f t="shared" si="13"/>
        <v>-5.6796436595083002E-2</v>
      </c>
      <c r="AR93" s="2">
        <f t="shared" si="13"/>
        <v>-0.11751839387380712</v>
      </c>
      <c r="AS93" s="2">
        <f t="shared" si="13"/>
        <v>-0.20914698182947769</v>
      </c>
      <c r="AT93" s="2">
        <f t="shared" si="13"/>
        <v>-0.10842921857268419</v>
      </c>
    </row>
    <row r="94" spans="4:46" x14ac:dyDescent="0.35">
      <c r="D94" s="6">
        <f t="shared" ref="D94:D132" si="14">G17</f>
        <v>-9.0592875985766833E-2</v>
      </c>
      <c r="E94" s="2">
        <f>$E$23</f>
        <v>45.720226595500833</v>
      </c>
      <c r="F94" t="s">
        <v>219</v>
      </c>
      <c r="G94" s="2">
        <f t="shared" ref="G94:V115" si="15">G$90/2*(($E94/G$91)+($E94/G$91)^2)</f>
        <v>-6.3229637353714646E-2</v>
      </c>
      <c r="H94" s="2">
        <f t="shared" si="13"/>
        <v>-9.2172079827575956E-2</v>
      </c>
      <c r="I94" s="2">
        <f t="shared" si="13"/>
        <v>-5.4653899379634739E-2</v>
      </c>
      <c r="J94" s="2">
        <f t="shared" si="13"/>
        <v>-3.2152470835170067E-2</v>
      </c>
      <c r="K94" s="2">
        <f t="shared" si="13"/>
        <v>-2.3469030034105946E-2</v>
      </c>
      <c r="L94" s="2">
        <f t="shared" si="13"/>
        <v>-2.3469607003575945E-2</v>
      </c>
      <c r="M94" s="2">
        <f t="shared" si="13"/>
        <v>-3.5927042077193792E-2</v>
      </c>
      <c r="N94" s="2">
        <f t="shared" si="13"/>
        <v>-6.460704787271121E-2</v>
      </c>
      <c r="O94" s="2">
        <f t="shared" si="13"/>
        <v>-0.10217211585140919</v>
      </c>
      <c r="P94" s="2">
        <f t="shared" si="13"/>
        <v>-7.1361303185210986E-2</v>
      </c>
      <c r="Q94" s="2">
        <f t="shared" si="13"/>
        <v>-7.550343271339402E-2</v>
      </c>
      <c r="R94" s="2">
        <f t="shared" si="13"/>
        <v>-9.9377039837542078E-2</v>
      </c>
      <c r="S94" s="2">
        <f t="shared" si="13"/>
        <v>-6.1548021190566043E-2</v>
      </c>
      <c r="T94" s="2">
        <f t="shared" si="13"/>
        <v>-3.5375197339835865E-2</v>
      </c>
      <c r="U94" s="2">
        <f t="shared" si="13"/>
        <v>-2.4935247591108416E-2</v>
      </c>
      <c r="V94" s="2">
        <f t="shared" si="13"/>
        <v>-2.6147176943883747E-2</v>
      </c>
      <c r="W94" s="2">
        <f t="shared" si="13"/>
        <v>-3.8534832132918889E-2</v>
      </c>
      <c r="X94" s="2">
        <f t="shared" si="13"/>
        <v>-6.5790090816634617E-2</v>
      </c>
      <c r="Y94" s="2">
        <f t="shared" si="13"/>
        <v>-0.1026176864279302</v>
      </c>
      <c r="Z94" s="2">
        <f t="shared" si="13"/>
        <v>-7.9678830168999612E-2</v>
      </c>
      <c r="AA94" s="2">
        <f t="shared" si="13"/>
        <v>-7.7612375243493667E-2</v>
      </c>
      <c r="AB94" s="2">
        <f t="shared" si="13"/>
        <v>-0.10917810133931186</v>
      </c>
      <c r="AC94" s="2">
        <f t="shared" si="13"/>
        <v>-6.59493979267399E-2</v>
      </c>
      <c r="AD94" s="2">
        <f t="shared" si="13"/>
        <v>-3.807550099360197E-2</v>
      </c>
      <c r="AE94" s="2">
        <f t="shared" si="13"/>
        <v>-2.416154653002129E-2</v>
      </c>
      <c r="AF94" s="2">
        <f t="shared" si="13"/>
        <v>-2.3010215020541052E-2</v>
      </c>
      <c r="AG94" s="2">
        <f t="shared" si="13"/>
        <v>-3.224939364617152E-2</v>
      </c>
      <c r="AH94" s="2">
        <f t="shared" si="13"/>
        <v>-5.5446738833959543E-2</v>
      </c>
      <c r="AI94" s="2">
        <f t="shared" si="13"/>
        <v>-9.3934713184160745E-2</v>
      </c>
      <c r="AJ94" s="2">
        <f t="shared" si="13"/>
        <v>-6.8640777600881775E-2</v>
      </c>
      <c r="AK94" s="2">
        <f t="shared" si="13"/>
        <v>-6.2447687027708587E-2</v>
      </c>
      <c r="AL94" s="2">
        <f t="shared" si="13"/>
        <v>-0.11466712462186919</v>
      </c>
      <c r="AM94" s="2">
        <f t="shared" si="13"/>
        <v>-6.1402257903478474E-2</v>
      </c>
      <c r="AN94" s="2">
        <f t="shared" si="13"/>
        <v>-3.1439760547797069E-2</v>
      </c>
      <c r="AO94" s="2">
        <f t="shared" si="13"/>
        <v>-2.0909220379427548E-2</v>
      </c>
      <c r="AP94" s="2">
        <f t="shared" si="13"/>
        <v>-2.0906079565071314E-2</v>
      </c>
      <c r="AQ94" s="2">
        <f t="shared" si="13"/>
        <v>-2.967941819583857E-2</v>
      </c>
      <c r="AR94" s="2">
        <f t="shared" si="13"/>
        <v>-6.1392983039991238E-2</v>
      </c>
      <c r="AS94" s="2">
        <f t="shared" si="13"/>
        <v>-0.10923296015874934</v>
      </c>
      <c r="AT94" s="2">
        <f t="shared" si="13"/>
        <v>-6.0339212604472003E-2</v>
      </c>
    </row>
    <row r="95" spans="4:46" x14ac:dyDescent="0.35">
      <c r="D95" s="6">
        <f t="shared" si="14"/>
        <v>-5.3850548801265746E-2</v>
      </c>
      <c r="E95" s="2">
        <f t="shared" ref="E95:E101" si="16">$E$23</f>
        <v>45.720226595500833</v>
      </c>
      <c r="F95" t="s">
        <v>220</v>
      </c>
      <c r="G95" s="2">
        <f t="shared" si="15"/>
        <v>-6.3229637353714646E-2</v>
      </c>
      <c r="H95" s="2">
        <f t="shared" si="13"/>
        <v>-9.2172079827575956E-2</v>
      </c>
      <c r="I95" s="2">
        <f t="shared" si="13"/>
        <v>-5.4653899379634739E-2</v>
      </c>
      <c r="J95" s="2">
        <f t="shared" si="13"/>
        <v>-3.2152470835170067E-2</v>
      </c>
      <c r="K95" s="2">
        <f t="shared" si="13"/>
        <v>-2.3469030034105946E-2</v>
      </c>
      <c r="L95" s="2">
        <f t="shared" si="13"/>
        <v>-2.3469607003575945E-2</v>
      </c>
      <c r="M95" s="2">
        <f t="shared" si="13"/>
        <v>-3.5927042077193792E-2</v>
      </c>
      <c r="N95" s="2">
        <f t="shared" si="13"/>
        <v>-6.460704787271121E-2</v>
      </c>
      <c r="O95" s="2">
        <f t="shared" si="13"/>
        <v>-0.10217211585140919</v>
      </c>
      <c r="P95" s="2">
        <f t="shared" si="13"/>
        <v>-7.1361303185210986E-2</v>
      </c>
      <c r="Q95" s="2">
        <f t="shared" si="13"/>
        <v>-7.550343271339402E-2</v>
      </c>
      <c r="R95" s="2">
        <f t="shared" si="13"/>
        <v>-9.9377039837542078E-2</v>
      </c>
      <c r="S95" s="2">
        <f t="shared" si="13"/>
        <v>-6.1548021190566043E-2</v>
      </c>
      <c r="T95" s="2">
        <f t="shared" si="13"/>
        <v>-3.5375197339835865E-2</v>
      </c>
      <c r="U95" s="2">
        <f t="shared" si="13"/>
        <v>-2.4935247591108416E-2</v>
      </c>
      <c r="V95" s="2">
        <f t="shared" si="13"/>
        <v>-2.6147176943883747E-2</v>
      </c>
      <c r="W95" s="2">
        <f t="shared" si="13"/>
        <v>-3.8534832132918889E-2</v>
      </c>
      <c r="X95" s="2">
        <f t="shared" si="13"/>
        <v>-6.5790090816634617E-2</v>
      </c>
      <c r="Y95" s="2">
        <f t="shared" si="13"/>
        <v>-0.1026176864279302</v>
      </c>
      <c r="Z95" s="2">
        <f t="shared" si="13"/>
        <v>-7.9678830168999612E-2</v>
      </c>
      <c r="AA95" s="2">
        <f t="shared" si="13"/>
        <v>-7.7612375243493667E-2</v>
      </c>
      <c r="AB95" s="2">
        <f t="shared" si="13"/>
        <v>-0.10917810133931186</v>
      </c>
      <c r="AC95" s="2">
        <f t="shared" si="13"/>
        <v>-6.59493979267399E-2</v>
      </c>
      <c r="AD95" s="2">
        <f t="shared" si="13"/>
        <v>-3.807550099360197E-2</v>
      </c>
      <c r="AE95" s="2">
        <f t="shared" si="13"/>
        <v>-2.416154653002129E-2</v>
      </c>
      <c r="AF95" s="2">
        <f t="shared" si="13"/>
        <v>-2.3010215020541052E-2</v>
      </c>
      <c r="AG95" s="2">
        <f t="shared" si="13"/>
        <v>-3.224939364617152E-2</v>
      </c>
      <c r="AH95" s="2">
        <f t="shared" si="13"/>
        <v>-5.5446738833959543E-2</v>
      </c>
      <c r="AI95" s="2">
        <f t="shared" si="13"/>
        <v>-9.3934713184160745E-2</v>
      </c>
      <c r="AJ95" s="2">
        <f t="shared" si="13"/>
        <v>-6.8640777600881775E-2</v>
      </c>
      <c r="AK95" s="2">
        <f t="shared" si="13"/>
        <v>-6.2447687027708587E-2</v>
      </c>
      <c r="AL95" s="2">
        <f t="shared" si="13"/>
        <v>-0.11466712462186919</v>
      </c>
      <c r="AM95" s="2">
        <f t="shared" si="13"/>
        <v>-6.1402257903478474E-2</v>
      </c>
      <c r="AN95" s="2">
        <f t="shared" si="13"/>
        <v>-3.1439760547797069E-2</v>
      </c>
      <c r="AO95" s="2">
        <f t="shared" si="13"/>
        <v>-2.0909220379427548E-2</v>
      </c>
      <c r="AP95" s="2">
        <f t="shared" si="13"/>
        <v>-2.0906079565071314E-2</v>
      </c>
      <c r="AQ95" s="2">
        <f t="shared" si="13"/>
        <v>-2.967941819583857E-2</v>
      </c>
      <c r="AR95" s="2">
        <f t="shared" si="13"/>
        <v>-6.1392983039991238E-2</v>
      </c>
      <c r="AS95" s="2">
        <f t="shared" si="13"/>
        <v>-0.10923296015874934</v>
      </c>
      <c r="AT95" s="2">
        <f t="shared" si="13"/>
        <v>-6.0339212604472003E-2</v>
      </c>
    </row>
    <row r="96" spans="4:46" x14ac:dyDescent="0.35">
      <c r="D96" s="6">
        <f t="shared" si="14"/>
        <v>-3.1815291024096873E-2</v>
      </c>
      <c r="E96" s="2">
        <f t="shared" si="16"/>
        <v>45.720226595500833</v>
      </c>
      <c r="F96" t="s">
        <v>221</v>
      </c>
      <c r="G96" s="2">
        <f t="shared" si="15"/>
        <v>-6.3229637353714646E-2</v>
      </c>
      <c r="H96" s="2">
        <f t="shared" si="13"/>
        <v>-9.2172079827575956E-2</v>
      </c>
      <c r="I96" s="2">
        <f t="shared" si="13"/>
        <v>-5.4653899379634739E-2</v>
      </c>
      <c r="J96" s="2">
        <f t="shared" si="13"/>
        <v>-3.2152470835170067E-2</v>
      </c>
      <c r="K96" s="2">
        <f t="shared" si="13"/>
        <v>-2.3469030034105946E-2</v>
      </c>
      <c r="L96" s="2">
        <f t="shared" si="13"/>
        <v>-2.3469607003575945E-2</v>
      </c>
      <c r="M96" s="2">
        <f t="shared" si="13"/>
        <v>-3.5927042077193792E-2</v>
      </c>
      <c r="N96" s="2">
        <f t="shared" si="13"/>
        <v>-6.460704787271121E-2</v>
      </c>
      <c r="O96" s="2">
        <f t="shared" si="13"/>
        <v>-0.10217211585140919</v>
      </c>
      <c r="P96" s="2">
        <f t="shared" si="13"/>
        <v>-7.1361303185210986E-2</v>
      </c>
      <c r="Q96" s="2">
        <f t="shared" si="13"/>
        <v>-7.550343271339402E-2</v>
      </c>
      <c r="R96" s="2">
        <f t="shared" si="13"/>
        <v>-9.9377039837542078E-2</v>
      </c>
      <c r="S96" s="2">
        <f t="shared" si="13"/>
        <v>-6.1548021190566043E-2</v>
      </c>
      <c r="T96" s="2">
        <f t="shared" si="13"/>
        <v>-3.5375197339835865E-2</v>
      </c>
      <c r="U96" s="2">
        <f t="shared" si="13"/>
        <v>-2.4935247591108416E-2</v>
      </c>
      <c r="V96" s="2">
        <f t="shared" si="13"/>
        <v>-2.6147176943883747E-2</v>
      </c>
      <c r="W96" s="2">
        <f t="shared" si="13"/>
        <v>-3.8534832132918889E-2</v>
      </c>
      <c r="X96" s="2">
        <f t="shared" si="13"/>
        <v>-6.5790090816634617E-2</v>
      </c>
      <c r="Y96" s="2">
        <f t="shared" si="13"/>
        <v>-0.1026176864279302</v>
      </c>
      <c r="Z96" s="2">
        <f t="shared" si="13"/>
        <v>-7.9678830168999612E-2</v>
      </c>
      <c r="AA96" s="2">
        <f t="shared" si="13"/>
        <v>-7.7612375243493667E-2</v>
      </c>
      <c r="AB96" s="2">
        <f t="shared" si="13"/>
        <v>-0.10917810133931186</v>
      </c>
      <c r="AC96" s="2">
        <f t="shared" si="13"/>
        <v>-6.59493979267399E-2</v>
      </c>
      <c r="AD96" s="2">
        <f t="shared" si="13"/>
        <v>-3.807550099360197E-2</v>
      </c>
      <c r="AE96" s="2">
        <f t="shared" si="13"/>
        <v>-2.416154653002129E-2</v>
      </c>
      <c r="AF96" s="2">
        <f t="shared" si="13"/>
        <v>-2.3010215020541052E-2</v>
      </c>
      <c r="AG96" s="2">
        <f t="shared" si="13"/>
        <v>-3.224939364617152E-2</v>
      </c>
      <c r="AH96" s="2">
        <f t="shared" si="13"/>
        <v>-5.5446738833959543E-2</v>
      </c>
      <c r="AI96" s="2">
        <f t="shared" si="13"/>
        <v>-9.3934713184160745E-2</v>
      </c>
      <c r="AJ96" s="2">
        <f t="shared" si="13"/>
        <v>-6.8640777600881775E-2</v>
      </c>
      <c r="AK96" s="2">
        <f t="shared" si="13"/>
        <v>-6.2447687027708587E-2</v>
      </c>
      <c r="AL96" s="2">
        <f t="shared" si="13"/>
        <v>-0.11466712462186919</v>
      </c>
      <c r="AM96" s="2">
        <f t="shared" si="13"/>
        <v>-6.1402257903478474E-2</v>
      </c>
      <c r="AN96" s="2">
        <f t="shared" si="13"/>
        <v>-3.1439760547797069E-2</v>
      </c>
      <c r="AO96" s="2">
        <f t="shared" si="13"/>
        <v>-2.0909220379427548E-2</v>
      </c>
      <c r="AP96" s="2">
        <f t="shared" si="13"/>
        <v>-2.0906079565071314E-2</v>
      </c>
      <c r="AQ96" s="2">
        <f t="shared" si="13"/>
        <v>-2.967941819583857E-2</v>
      </c>
      <c r="AR96" s="2">
        <f t="shared" si="13"/>
        <v>-6.1392983039991238E-2</v>
      </c>
      <c r="AS96" s="2">
        <f t="shared" si="13"/>
        <v>-0.10923296015874934</v>
      </c>
      <c r="AT96" s="2">
        <f t="shared" si="13"/>
        <v>-6.0339212604472003E-2</v>
      </c>
    </row>
    <row r="97" spans="4:46" x14ac:dyDescent="0.35">
      <c r="D97" s="6">
        <f t="shared" si="14"/>
        <v>-2.3248076551119694E-2</v>
      </c>
      <c r="E97" s="2">
        <f t="shared" si="16"/>
        <v>45.720226595500833</v>
      </c>
      <c r="F97" t="s">
        <v>222</v>
      </c>
      <c r="G97" s="2">
        <f t="shared" si="15"/>
        <v>-6.3229637353714646E-2</v>
      </c>
      <c r="H97" s="2">
        <f t="shared" si="13"/>
        <v>-9.2172079827575956E-2</v>
      </c>
      <c r="I97" s="2">
        <f t="shared" si="13"/>
        <v>-5.4653899379634739E-2</v>
      </c>
      <c r="J97" s="2">
        <f t="shared" si="13"/>
        <v>-3.2152470835170067E-2</v>
      </c>
      <c r="K97" s="2">
        <f t="shared" si="13"/>
        <v>-2.3469030034105946E-2</v>
      </c>
      <c r="L97" s="2">
        <f t="shared" si="13"/>
        <v>-2.3469607003575945E-2</v>
      </c>
      <c r="M97" s="2">
        <f t="shared" si="13"/>
        <v>-3.5927042077193792E-2</v>
      </c>
      <c r="N97" s="2">
        <f t="shared" si="13"/>
        <v>-6.460704787271121E-2</v>
      </c>
      <c r="O97" s="2">
        <f t="shared" si="13"/>
        <v>-0.10217211585140919</v>
      </c>
      <c r="P97" s="2">
        <f t="shared" si="13"/>
        <v>-7.1361303185210986E-2</v>
      </c>
      <c r="Q97" s="2">
        <f t="shared" si="13"/>
        <v>-7.550343271339402E-2</v>
      </c>
      <c r="R97" s="2">
        <f t="shared" si="13"/>
        <v>-9.9377039837542078E-2</v>
      </c>
      <c r="S97" s="2">
        <f t="shared" si="13"/>
        <v>-6.1548021190566043E-2</v>
      </c>
      <c r="T97" s="2">
        <f t="shared" si="13"/>
        <v>-3.5375197339835865E-2</v>
      </c>
      <c r="U97" s="2">
        <f t="shared" si="13"/>
        <v>-2.4935247591108416E-2</v>
      </c>
      <c r="V97" s="2">
        <f t="shared" si="13"/>
        <v>-2.6147176943883747E-2</v>
      </c>
      <c r="W97" s="2">
        <f t="shared" si="13"/>
        <v>-3.8534832132918889E-2</v>
      </c>
      <c r="X97" s="2">
        <f t="shared" si="13"/>
        <v>-6.5790090816634617E-2</v>
      </c>
      <c r="Y97" s="2">
        <f t="shared" si="13"/>
        <v>-0.1026176864279302</v>
      </c>
      <c r="Z97" s="2">
        <f t="shared" si="13"/>
        <v>-7.9678830168999612E-2</v>
      </c>
      <c r="AA97" s="2">
        <f t="shared" si="13"/>
        <v>-7.7612375243493667E-2</v>
      </c>
      <c r="AB97" s="2">
        <f t="shared" si="13"/>
        <v>-0.10917810133931186</v>
      </c>
      <c r="AC97" s="2">
        <f t="shared" si="13"/>
        <v>-6.59493979267399E-2</v>
      </c>
      <c r="AD97" s="2">
        <f t="shared" si="13"/>
        <v>-3.807550099360197E-2</v>
      </c>
      <c r="AE97" s="2">
        <f t="shared" si="13"/>
        <v>-2.416154653002129E-2</v>
      </c>
      <c r="AF97" s="2">
        <f t="shared" si="13"/>
        <v>-2.3010215020541052E-2</v>
      </c>
      <c r="AG97" s="2">
        <f t="shared" si="13"/>
        <v>-3.224939364617152E-2</v>
      </c>
      <c r="AH97" s="2">
        <f t="shared" si="13"/>
        <v>-5.5446738833959543E-2</v>
      </c>
      <c r="AI97" s="2">
        <f t="shared" si="13"/>
        <v>-9.3934713184160745E-2</v>
      </c>
      <c r="AJ97" s="2">
        <f t="shared" si="13"/>
        <v>-6.8640777600881775E-2</v>
      </c>
      <c r="AK97" s="2">
        <f t="shared" si="13"/>
        <v>-6.2447687027708587E-2</v>
      </c>
      <c r="AL97" s="2">
        <f t="shared" si="13"/>
        <v>-0.11466712462186919</v>
      </c>
      <c r="AM97" s="2">
        <f t="shared" si="13"/>
        <v>-6.1402257903478474E-2</v>
      </c>
      <c r="AN97" s="2">
        <f t="shared" si="13"/>
        <v>-3.1439760547797069E-2</v>
      </c>
      <c r="AO97" s="2">
        <f t="shared" si="13"/>
        <v>-2.0909220379427548E-2</v>
      </c>
      <c r="AP97" s="2">
        <f t="shared" si="13"/>
        <v>-2.0906079565071314E-2</v>
      </c>
      <c r="AQ97" s="2">
        <f t="shared" si="13"/>
        <v>-2.967941819583857E-2</v>
      </c>
      <c r="AR97" s="2">
        <f t="shared" si="13"/>
        <v>-6.1392983039991238E-2</v>
      </c>
      <c r="AS97" s="2">
        <f t="shared" si="13"/>
        <v>-0.10923296015874934</v>
      </c>
      <c r="AT97" s="2">
        <f t="shared" si="13"/>
        <v>-6.0339212604472003E-2</v>
      </c>
    </row>
    <row r="98" spans="4:46" x14ac:dyDescent="0.35">
      <c r="D98" s="6">
        <f t="shared" si="14"/>
        <v>-2.3248076551119694E-2</v>
      </c>
      <c r="E98" s="2">
        <f t="shared" si="16"/>
        <v>45.720226595500833</v>
      </c>
      <c r="F98" t="s">
        <v>223</v>
      </c>
      <c r="G98" s="2">
        <f t="shared" si="15"/>
        <v>-6.3229637353714646E-2</v>
      </c>
      <c r="H98" s="2">
        <f t="shared" si="13"/>
        <v>-9.2172079827575956E-2</v>
      </c>
      <c r="I98" s="2">
        <f t="shared" si="13"/>
        <v>-5.4653899379634739E-2</v>
      </c>
      <c r="J98" s="2">
        <f t="shared" si="13"/>
        <v>-3.2152470835170067E-2</v>
      </c>
      <c r="K98" s="2">
        <f t="shared" si="13"/>
        <v>-2.3469030034105946E-2</v>
      </c>
      <c r="L98" s="2">
        <f t="shared" si="13"/>
        <v>-2.3469607003575945E-2</v>
      </c>
      <c r="M98" s="2">
        <f t="shared" si="13"/>
        <v>-3.5927042077193792E-2</v>
      </c>
      <c r="N98" s="2">
        <f t="shared" si="13"/>
        <v>-6.460704787271121E-2</v>
      </c>
      <c r="O98" s="2">
        <f t="shared" si="13"/>
        <v>-0.10217211585140919</v>
      </c>
      <c r="P98" s="2">
        <f t="shared" si="13"/>
        <v>-7.1361303185210986E-2</v>
      </c>
      <c r="Q98" s="2">
        <f t="shared" si="13"/>
        <v>-7.550343271339402E-2</v>
      </c>
      <c r="R98" s="2">
        <f t="shared" si="13"/>
        <v>-9.9377039837542078E-2</v>
      </c>
      <c r="S98" s="2">
        <f t="shared" si="13"/>
        <v>-6.1548021190566043E-2</v>
      </c>
      <c r="T98" s="2">
        <f t="shared" si="13"/>
        <v>-3.5375197339835865E-2</v>
      </c>
      <c r="U98" s="2">
        <f t="shared" si="13"/>
        <v>-2.4935247591108416E-2</v>
      </c>
      <c r="V98" s="2">
        <f t="shared" si="13"/>
        <v>-2.6147176943883747E-2</v>
      </c>
      <c r="W98" s="2">
        <f t="shared" si="13"/>
        <v>-3.8534832132918889E-2</v>
      </c>
      <c r="X98" s="2">
        <f t="shared" si="13"/>
        <v>-6.5790090816634617E-2</v>
      </c>
      <c r="Y98" s="2">
        <f t="shared" si="13"/>
        <v>-0.1026176864279302</v>
      </c>
      <c r="Z98" s="2">
        <f t="shared" si="13"/>
        <v>-7.9678830168999612E-2</v>
      </c>
      <c r="AA98" s="2">
        <f t="shared" si="13"/>
        <v>-7.7612375243493667E-2</v>
      </c>
      <c r="AB98" s="2">
        <f t="shared" si="13"/>
        <v>-0.10917810133931186</v>
      </c>
      <c r="AC98" s="2">
        <f t="shared" si="13"/>
        <v>-6.59493979267399E-2</v>
      </c>
      <c r="AD98" s="2">
        <f t="shared" si="13"/>
        <v>-3.807550099360197E-2</v>
      </c>
      <c r="AE98" s="2">
        <f t="shared" si="13"/>
        <v>-2.416154653002129E-2</v>
      </c>
      <c r="AF98" s="2">
        <f t="shared" si="13"/>
        <v>-2.3010215020541052E-2</v>
      </c>
      <c r="AG98" s="2">
        <f t="shared" si="13"/>
        <v>-3.224939364617152E-2</v>
      </c>
      <c r="AH98" s="2">
        <f t="shared" si="13"/>
        <v>-5.5446738833959543E-2</v>
      </c>
      <c r="AI98" s="2">
        <f t="shared" si="13"/>
        <v>-9.3934713184160745E-2</v>
      </c>
      <c r="AJ98" s="2">
        <f t="shared" si="13"/>
        <v>-6.8640777600881775E-2</v>
      </c>
      <c r="AK98" s="2">
        <f t="shared" si="13"/>
        <v>-6.2447687027708587E-2</v>
      </c>
      <c r="AL98" s="2">
        <f t="shared" si="13"/>
        <v>-0.11466712462186919</v>
      </c>
      <c r="AM98" s="2">
        <f t="shared" si="13"/>
        <v>-6.1402257903478474E-2</v>
      </c>
      <c r="AN98" s="2">
        <f t="shared" si="13"/>
        <v>-3.1439760547797069E-2</v>
      </c>
      <c r="AO98" s="2">
        <f t="shared" si="13"/>
        <v>-2.0909220379427548E-2</v>
      </c>
      <c r="AP98" s="2">
        <f t="shared" si="13"/>
        <v>-2.0906079565071314E-2</v>
      </c>
      <c r="AQ98" s="2">
        <f t="shared" si="13"/>
        <v>-2.967941819583857E-2</v>
      </c>
      <c r="AR98" s="2">
        <f t="shared" si="13"/>
        <v>-6.1392983039991238E-2</v>
      </c>
      <c r="AS98" s="2">
        <f t="shared" si="13"/>
        <v>-0.10923296015874934</v>
      </c>
      <c r="AT98" s="2">
        <f t="shared" si="13"/>
        <v>-6.0339212604472003E-2</v>
      </c>
    </row>
    <row r="99" spans="4:46" x14ac:dyDescent="0.35">
      <c r="D99" s="6">
        <f t="shared" si="14"/>
        <v>-3.548730616600658E-2</v>
      </c>
      <c r="E99" s="2">
        <f t="shared" si="16"/>
        <v>45.720226595500833</v>
      </c>
      <c r="F99" t="s">
        <v>224</v>
      </c>
      <c r="G99" s="2">
        <f t="shared" si="15"/>
        <v>-6.3229637353714646E-2</v>
      </c>
      <c r="H99" s="2">
        <f t="shared" si="13"/>
        <v>-9.2172079827575956E-2</v>
      </c>
      <c r="I99" s="2">
        <f t="shared" si="13"/>
        <v>-5.4653899379634739E-2</v>
      </c>
      <c r="J99" s="2">
        <f t="shared" si="13"/>
        <v>-3.2152470835170067E-2</v>
      </c>
      <c r="K99" s="2">
        <f t="shared" si="13"/>
        <v>-2.3469030034105946E-2</v>
      </c>
      <c r="L99" s="2">
        <f t="shared" si="13"/>
        <v>-2.3469607003575945E-2</v>
      </c>
      <c r="M99" s="2">
        <f t="shared" si="13"/>
        <v>-3.5927042077193792E-2</v>
      </c>
      <c r="N99" s="2">
        <f t="shared" si="13"/>
        <v>-6.460704787271121E-2</v>
      </c>
      <c r="O99" s="2">
        <f t="shared" si="13"/>
        <v>-0.10217211585140919</v>
      </c>
      <c r="P99" s="2">
        <f t="shared" si="13"/>
        <v>-7.1361303185210986E-2</v>
      </c>
      <c r="Q99" s="2">
        <f t="shared" si="13"/>
        <v>-7.550343271339402E-2</v>
      </c>
      <c r="R99" s="2">
        <f t="shared" si="13"/>
        <v>-9.9377039837542078E-2</v>
      </c>
      <c r="S99" s="2">
        <f t="shared" si="13"/>
        <v>-6.1548021190566043E-2</v>
      </c>
      <c r="T99" s="2">
        <f t="shared" si="13"/>
        <v>-3.5375197339835865E-2</v>
      </c>
      <c r="U99" s="2">
        <f t="shared" si="13"/>
        <v>-2.4935247591108416E-2</v>
      </c>
      <c r="V99" s="2">
        <f t="shared" si="13"/>
        <v>-2.6147176943883747E-2</v>
      </c>
      <c r="W99" s="2">
        <f t="shared" si="13"/>
        <v>-3.8534832132918889E-2</v>
      </c>
      <c r="X99" s="2">
        <f t="shared" si="13"/>
        <v>-6.5790090816634617E-2</v>
      </c>
      <c r="Y99" s="2">
        <f t="shared" si="13"/>
        <v>-0.1026176864279302</v>
      </c>
      <c r="Z99" s="2">
        <f t="shared" si="13"/>
        <v>-7.9678830168999612E-2</v>
      </c>
      <c r="AA99" s="2">
        <f t="shared" si="13"/>
        <v>-7.7612375243493667E-2</v>
      </c>
      <c r="AB99" s="2">
        <f t="shared" si="13"/>
        <v>-0.10917810133931186</v>
      </c>
      <c r="AC99" s="2">
        <f t="shared" ref="AC99:AR116" si="17">AC$90/2*(($E99/AC$91)+($E99/AC$91)^2)</f>
        <v>-6.59493979267399E-2</v>
      </c>
      <c r="AD99" s="2">
        <f t="shared" si="17"/>
        <v>-3.807550099360197E-2</v>
      </c>
      <c r="AE99" s="2">
        <f t="shared" si="17"/>
        <v>-2.416154653002129E-2</v>
      </c>
      <c r="AF99" s="2">
        <f t="shared" si="17"/>
        <v>-2.3010215020541052E-2</v>
      </c>
      <c r="AG99" s="2">
        <f t="shared" si="17"/>
        <v>-3.224939364617152E-2</v>
      </c>
      <c r="AH99" s="2">
        <f t="shared" si="17"/>
        <v>-5.5446738833959543E-2</v>
      </c>
      <c r="AI99" s="2">
        <f t="shared" si="17"/>
        <v>-9.3934713184160745E-2</v>
      </c>
      <c r="AJ99" s="2">
        <f t="shared" si="17"/>
        <v>-6.8640777600881775E-2</v>
      </c>
      <c r="AK99" s="2">
        <f t="shared" si="17"/>
        <v>-6.2447687027708587E-2</v>
      </c>
      <c r="AL99" s="2">
        <f t="shared" si="17"/>
        <v>-0.11466712462186919</v>
      </c>
      <c r="AM99" s="2">
        <f t="shared" si="17"/>
        <v>-6.1402257903478474E-2</v>
      </c>
      <c r="AN99" s="2">
        <f t="shared" si="17"/>
        <v>-3.1439760547797069E-2</v>
      </c>
      <c r="AO99" s="2">
        <f t="shared" si="17"/>
        <v>-2.0909220379427548E-2</v>
      </c>
      <c r="AP99" s="2">
        <f t="shared" si="17"/>
        <v>-2.0906079565071314E-2</v>
      </c>
      <c r="AQ99" s="2">
        <f t="shared" si="17"/>
        <v>-2.967941819583857E-2</v>
      </c>
      <c r="AR99" s="2">
        <f t="shared" si="17"/>
        <v>-6.1392983039991238E-2</v>
      </c>
      <c r="AS99" s="2">
        <f t="shared" ref="AS99:AT116" si="18">AS$90/2*(($E99/AS$91)+($E99/AS$91)^2)</f>
        <v>-0.10923296015874934</v>
      </c>
      <c r="AT99" s="2">
        <f t="shared" si="18"/>
        <v>-6.0339212604472003E-2</v>
      </c>
    </row>
    <row r="100" spans="4:46" x14ac:dyDescent="0.35">
      <c r="D100" s="6">
        <f t="shared" si="14"/>
        <v>-6.364643694568145E-2</v>
      </c>
      <c r="E100" s="2">
        <f t="shared" si="16"/>
        <v>45.720226595500833</v>
      </c>
      <c r="F100" t="s">
        <v>225</v>
      </c>
      <c r="G100" s="2">
        <f t="shared" si="15"/>
        <v>-6.3229637353714646E-2</v>
      </c>
      <c r="H100" s="2">
        <f t="shared" si="15"/>
        <v>-9.2172079827575956E-2</v>
      </c>
      <c r="I100" s="2">
        <f t="shared" si="15"/>
        <v>-5.4653899379634739E-2</v>
      </c>
      <c r="J100" s="2">
        <f t="shared" si="15"/>
        <v>-3.2152470835170067E-2</v>
      </c>
      <c r="K100" s="2">
        <f t="shared" si="15"/>
        <v>-2.3469030034105946E-2</v>
      </c>
      <c r="L100" s="2">
        <f t="shared" si="15"/>
        <v>-2.3469607003575945E-2</v>
      </c>
      <c r="M100" s="2">
        <f t="shared" si="15"/>
        <v>-3.5927042077193792E-2</v>
      </c>
      <c r="N100" s="2">
        <f t="shared" si="15"/>
        <v>-6.460704787271121E-2</v>
      </c>
      <c r="O100" s="2">
        <f t="shared" si="15"/>
        <v>-0.10217211585140919</v>
      </c>
      <c r="P100" s="2">
        <f t="shared" si="15"/>
        <v>-7.1361303185210986E-2</v>
      </c>
      <c r="Q100" s="2">
        <f t="shared" si="15"/>
        <v>-7.550343271339402E-2</v>
      </c>
      <c r="R100" s="2">
        <f t="shared" si="15"/>
        <v>-9.9377039837542078E-2</v>
      </c>
      <c r="S100" s="2">
        <f t="shared" si="15"/>
        <v>-6.1548021190566043E-2</v>
      </c>
      <c r="T100" s="2">
        <f t="shared" si="15"/>
        <v>-3.5375197339835865E-2</v>
      </c>
      <c r="U100" s="2">
        <f t="shared" si="15"/>
        <v>-2.4935247591108416E-2</v>
      </c>
      <c r="V100" s="2">
        <f t="shared" si="15"/>
        <v>-2.6147176943883747E-2</v>
      </c>
      <c r="W100" s="2">
        <f t="shared" ref="W100:AL117" si="19">W$90/2*(($E100/W$91)+($E100/W$91)^2)</f>
        <v>-3.8534832132918889E-2</v>
      </c>
      <c r="X100" s="2">
        <f t="shared" si="19"/>
        <v>-6.5790090816634617E-2</v>
      </c>
      <c r="Y100" s="2">
        <f t="shared" si="19"/>
        <v>-0.1026176864279302</v>
      </c>
      <c r="Z100" s="2">
        <f t="shared" si="19"/>
        <v>-7.9678830168999612E-2</v>
      </c>
      <c r="AA100" s="2">
        <f t="shared" si="19"/>
        <v>-7.7612375243493667E-2</v>
      </c>
      <c r="AB100" s="2">
        <f t="shared" si="19"/>
        <v>-0.10917810133931186</v>
      </c>
      <c r="AC100" s="2">
        <f t="shared" si="19"/>
        <v>-6.59493979267399E-2</v>
      </c>
      <c r="AD100" s="2">
        <f t="shared" si="19"/>
        <v>-3.807550099360197E-2</v>
      </c>
      <c r="AE100" s="2">
        <f t="shared" si="19"/>
        <v>-2.416154653002129E-2</v>
      </c>
      <c r="AF100" s="2">
        <f t="shared" si="19"/>
        <v>-2.3010215020541052E-2</v>
      </c>
      <c r="AG100" s="2">
        <f t="shared" si="19"/>
        <v>-3.224939364617152E-2</v>
      </c>
      <c r="AH100" s="2">
        <f t="shared" si="19"/>
        <v>-5.5446738833959543E-2</v>
      </c>
      <c r="AI100" s="2">
        <f t="shared" si="19"/>
        <v>-9.3934713184160745E-2</v>
      </c>
      <c r="AJ100" s="2">
        <f t="shared" si="19"/>
        <v>-6.8640777600881775E-2</v>
      </c>
      <c r="AK100" s="2">
        <f t="shared" si="19"/>
        <v>-6.2447687027708587E-2</v>
      </c>
      <c r="AL100" s="2">
        <f t="shared" si="19"/>
        <v>-0.11466712462186919</v>
      </c>
      <c r="AM100" s="2">
        <f t="shared" si="17"/>
        <v>-6.1402257903478474E-2</v>
      </c>
      <c r="AN100" s="2">
        <f t="shared" si="17"/>
        <v>-3.1439760547797069E-2</v>
      </c>
      <c r="AO100" s="2">
        <f t="shared" si="17"/>
        <v>-2.0909220379427548E-2</v>
      </c>
      <c r="AP100" s="2">
        <f t="shared" si="17"/>
        <v>-2.0906079565071314E-2</v>
      </c>
      <c r="AQ100" s="2">
        <f t="shared" si="17"/>
        <v>-2.967941819583857E-2</v>
      </c>
      <c r="AR100" s="2">
        <f t="shared" si="17"/>
        <v>-6.1392983039991238E-2</v>
      </c>
      <c r="AS100" s="2">
        <f t="shared" si="18"/>
        <v>-0.10923296015874934</v>
      </c>
      <c r="AT100" s="2">
        <f t="shared" si="18"/>
        <v>-6.0339212604472003E-2</v>
      </c>
    </row>
    <row r="101" spans="4:46" x14ac:dyDescent="0.35">
      <c r="D101" s="6">
        <f t="shared" si="14"/>
        <v>-0.10039439907843409</v>
      </c>
      <c r="E101" s="2">
        <f t="shared" si="16"/>
        <v>45.720226595500833</v>
      </c>
      <c r="F101" t="s">
        <v>226</v>
      </c>
      <c r="G101" s="2">
        <f t="shared" si="15"/>
        <v>-6.3229637353714646E-2</v>
      </c>
      <c r="H101" s="2">
        <f t="shared" si="15"/>
        <v>-9.2172079827575956E-2</v>
      </c>
      <c r="I101" s="2">
        <f t="shared" si="15"/>
        <v>-5.4653899379634739E-2</v>
      </c>
      <c r="J101" s="2">
        <f t="shared" si="15"/>
        <v>-3.2152470835170067E-2</v>
      </c>
      <c r="K101" s="2">
        <f t="shared" si="15"/>
        <v>-2.3469030034105946E-2</v>
      </c>
      <c r="L101" s="2">
        <f t="shared" si="15"/>
        <v>-2.3469607003575945E-2</v>
      </c>
      <c r="M101" s="2">
        <f t="shared" si="15"/>
        <v>-3.5927042077193792E-2</v>
      </c>
      <c r="N101" s="2">
        <f t="shared" si="15"/>
        <v>-6.460704787271121E-2</v>
      </c>
      <c r="O101" s="2">
        <f t="shared" si="15"/>
        <v>-0.10217211585140919</v>
      </c>
      <c r="P101" s="2">
        <f t="shared" si="15"/>
        <v>-7.1361303185210986E-2</v>
      </c>
      <c r="Q101" s="2">
        <f t="shared" si="15"/>
        <v>-7.550343271339402E-2</v>
      </c>
      <c r="R101" s="2">
        <f t="shared" si="15"/>
        <v>-9.9377039837542078E-2</v>
      </c>
      <c r="S101" s="2">
        <f t="shared" si="15"/>
        <v>-6.1548021190566043E-2</v>
      </c>
      <c r="T101" s="2">
        <f t="shared" si="15"/>
        <v>-3.5375197339835865E-2</v>
      </c>
      <c r="U101" s="2">
        <f t="shared" si="15"/>
        <v>-2.4935247591108416E-2</v>
      </c>
      <c r="V101" s="2">
        <f t="shared" si="15"/>
        <v>-2.6147176943883747E-2</v>
      </c>
      <c r="W101" s="2">
        <f t="shared" si="19"/>
        <v>-3.8534832132918889E-2</v>
      </c>
      <c r="X101" s="2">
        <f t="shared" si="19"/>
        <v>-6.5790090816634617E-2</v>
      </c>
      <c r="Y101" s="2">
        <f t="shared" si="19"/>
        <v>-0.1026176864279302</v>
      </c>
      <c r="Z101" s="2">
        <f t="shared" si="19"/>
        <v>-7.9678830168999612E-2</v>
      </c>
      <c r="AA101" s="2">
        <f t="shared" si="19"/>
        <v>-7.7612375243493667E-2</v>
      </c>
      <c r="AB101" s="2">
        <f t="shared" si="19"/>
        <v>-0.10917810133931186</v>
      </c>
      <c r="AC101" s="2">
        <f t="shared" si="19"/>
        <v>-6.59493979267399E-2</v>
      </c>
      <c r="AD101" s="2">
        <f t="shared" si="19"/>
        <v>-3.807550099360197E-2</v>
      </c>
      <c r="AE101" s="2">
        <f t="shared" si="19"/>
        <v>-2.416154653002129E-2</v>
      </c>
      <c r="AF101" s="2">
        <f t="shared" si="19"/>
        <v>-2.3010215020541052E-2</v>
      </c>
      <c r="AG101" s="2">
        <f t="shared" si="19"/>
        <v>-3.224939364617152E-2</v>
      </c>
      <c r="AH101" s="2">
        <f t="shared" si="19"/>
        <v>-5.5446738833959543E-2</v>
      </c>
      <c r="AI101" s="2">
        <f t="shared" si="19"/>
        <v>-9.3934713184160745E-2</v>
      </c>
      <c r="AJ101" s="2">
        <f t="shared" si="19"/>
        <v>-6.8640777600881775E-2</v>
      </c>
      <c r="AK101" s="2">
        <f t="shared" si="19"/>
        <v>-6.2447687027708587E-2</v>
      </c>
      <c r="AL101" s="2">
        <f t="shared" si="19"/>
        <v>-0.11466712462186919</v>
      </c>
      <c r="AM101" s="2">
        <f t="shared" si="17"/>
        <v>-6.1402257903478474E-2</v>
      </c>
      <c r="AN101" s="2">
        <f t="shared" si="17"/>
        <v>-3.1439760547797069E-2</v>
      </c>
      <c r="AO101" s="2">
        <f t="shared" si="17"/>
        <v>-2.0909220379427548E-2</v>
      </c>
      <c r="AP101" s="2">
        <f t="shared" si="17"/>
        <v>-2.0906079565071314E-2</v>
      </c>
      <c r="AQ101" s="2">
        <f t="shared" si="17"/>
        <v>-2.967941819583857E-2</v>
      </c>
      <c r="AR101" s="2">
        <f t="shared" si="17"/>
        <v>-6.1392983039991238E-2</v>
      </c>
      <c r="AS101" s="2">
        <f t="shared" si="18"/>
        <v>-0.10923296015874934</v>
      </c>
      <c r="AT101" s="2">
        <f t="shared" si="18"/>
        <v>-6.0339212604472003E-2</v>
      </c>
    </row>
    <row r="102" spans="4:46" x14ac:dyDescent="0.35">
      <c r="D102" s="6">
        <f t="shared" si="14"/>
        <v>-0.12735634091195075</v>
      </c>
      <c r="E102" s="2">
        <f>$E$24</f>
        <v>68.478011722715223</v>
      </c>
      <c r="F102" t="s">
        <v>227</v>
      </c>
      <c r="G102" s="2">
        <f t="shared" si="15"/>
        <v>-0.11355444229545397</v>
      </c>
      <c r="H102" s="2">
        <f t="shared" si="15"/>
        <v>-0.17260802510658754</v>
      </c>
      <c r="I102" s="2">
        <f t="shared" si="15"/>
        <v>-0.10233202994172726</v>
      </c>
      <c r="J102" s="2">
        <f t="shared" si="15"/>
        <v>-6.0184132644271054E-2</v>
      </c>
      <c r="K102" s="2">
        <f t="shared" si="15"/>
        <v>-4.3927006256447736E-2</v>
      </c>
      <c r="L102" s="2">
        <f t="shared" si="15"/>
        <v>-4.3928157786822214E-2</v>
      </c>
      <c r="M102" s="2">
        <f t="shared" si="15"/>
        <v>-6.7257413092179599E-2</v>
      </c>
      <c r="N102" s="2">
        <f t="shared" si="15"/>
        <v>-0.12096933346526287</v>
      </c>
      <c r="O102" s="2">
        <f t="shared" si="15"/>
        <v>-0.19133823722221871</v>
      </c>
      <c r="P102" s="2">
        <f t="shared" si="15"/>
        <v>-0.12824101572202695</v>
      </c>
      <c r="Q102" s="2">
        <f t="shared" si="15"/>
        <v>-0.1356873561417514</v>
      </c>
      <c r="R102" s="2">
        <f t="shared" si="15"/>
        <v>-0.18392746371677388</v>
      </c>
      <c r="S102" s="2">
        <f t="shared" si="15"/>
        <v>-0.11389456939333817</v>
      </c>
      <c r="T102" s="2">
        <f t="shared" si="15"/>
        <v>-6.5451109247548267E-2</v>
      </c>
      <c r="U102" s="2">
        <f t="shared" si="15"/>
        <v>-4.6130965693243688E-2</v>
      </c>
      <c r="V102" s="2">
        <f t="shared" si="15"/>
        <v>-4.8394933310514761E-2</v>
      </c>
      <c r="W102" s="2">
        <f t="shared" si="19"/>
        <v>-7.1301752651406036E-2</v>
      </c>
      <c r="X102" s="2">
        <f t="shared" si="19"/>
        <v>-0.12175294769751216</v>
      </c>
      <c r="Y102" s="2">
        <f t="shared" si="19"/>
        <v>-0.18993781932397147</v>
      </c>
      <c r="Z102" s="2">
        <f t="shared" si="19"/>
        <v>-0.1431976769048259</v>
      </c>
      <c r="AA102" s="2">
        <f t="shared" si="19"/>
        <v>-0.1394834176758257</v>
      </c>
      <c r="AB102" s="2">
        <f t="shared" si="19"/>
        <v>-0.20350195880494304</v>
      </c>
      <c r="AC102" s="2">
        <f t="shared" si="19"/>
        <v>-0.12289723810104858</v>
      </c>
      <c r="AD102" s="2">
        <f t="shared" si="19"/>
        <v>-7.0941900709381667E-2</v>
      </c>
      <c r="AE102" s="2">
        <f t="shared" si="19"/>
        <v>-4.5009373686981304E-2</v>
      </c>
      <c r="AF102" s="2">
        <f t="shared" si="19"/>
        <v>-4.2864543848965979E-2</v>
      </c>
      <c r="AG102" s="2">
        <f t="shared" si="19"/>
        <v>-6.007981538045435E-2</v>
      </c>
      <c r="AH102" s="2">
        <f t="shared" si="19"/>
        <v>-0.10331485457632879</v>
      </c>
      <c r="AI102" s="2">
        <f t="shared" si="19"/>
        <v>-0.17507257041745106</v>
      </c>
      <c r="AJ102" s="2">
        <f t="shared" si="19"/>
        <v>-0.12335547278614689</v>
      </c>
      <c r="AK102" s="2">
        <f t="shared" si="19"/>
        <v>-0.11222448550820653</v>
      </c>
      <c r="AL102" s="2">
        <f t="shared" si="19"/>
        <v>-0.21956885451380265</v>
      </c>
      <c r="AM102" s="2">
        <f t="shared" si="17"/>
        <v>-0.11753724178412517</v>
      </c>
      <c r="AN102" s="2">
        <f t="shared" si="17"/>
        <v>-6.0166816163545377E-2</v>
      </c>
      <c r="AO102" s="2">
        <f t="shared" si="17"/>
        <v>-4.0008511713779643E-2</v>
      </c>
      <c r="AP102" s="2">
        <f t="shared" si="17"/>
        <v>-4.0002131122705266E-2</v>
      </c>
      <c r="AQ102" s="2">
        <f t="shared" si="17"/>
        <v>-5.6796436595083002E-2</v>
      </c>
      <c r="AR102" s="2">
        <f t="shared" si="17"/>
        <v>-0.11751839387380712</v>
      </c>
      <c r="AS102" s="2">
        <f t="shared" si="18"/>
        <v>-0.20914698182947769</v>
      </c>
      <c r="AT102" s="2">
        <f t="shared" si="18"/>
        <v>-0.10842921857268419</v>
      </c>
    </row>
    <row r="103" spans="4:46" x14ac:dyDescent="0.35">
      <c r="D103" s="6">
        <f t="shared" si="14"/>
        <v>-0.134711572031459</v>
      </c>
      <c r="E103" s="2">
        <f>$E$24</f>
        <v>68.478011722715223</v>
      </c>
      <c r="F103" t="s">
        <v>228</v>
      </c>
      <c r="G103" s="2">
        <f t="shared" si="15"/>
        <v>-0.11355444229545397</v>
      </c>
      <c r="H103" s="2">
        <f t="shared" si="15"/>
        <v>-0.17260802510658754</v>
      </c>
      <c r="I103" s="2">
        <f t="shared" si="15"/>
        <v>-0.10233202994172726</v>
      </c>
      <c r="J103" s="2">
        <f t="shared" si="15"/>
        <v>-6.0184132644271054E-2</v>
      </c>
      <c r="K103" s="2">
        <f t="shared" si="15"/>
        <v>-4.3927006256447736E-2</v>
      </c>
      <c r="L103" s="2">
        <f t="shared" si="15"/>
        <v>-4.3928157786822214E-2</v>
      </c>
      <c r="M103" s="2">
        <f t="shared" si="15"/>
        <v>-6.7257413092179599E-2</v>
      </c>
      <c r="N103" s="2">
        <f t="shared" si="15"/>
        <v>-0.12096933346526287</v>
      </c>
      <c r="O103" s="2">
        <f t="shared" si="15"/>
        <v>-0.19133823722221871</v>
      </c>
      <c r="P103" s="2">
        <f t="shared" si="15"/>
        <v>-0.12824101572202695</v>
      </c>
      <c r="Q103" s="2">
        <f t="shared" si="15"/>
        <v>-0.1356873561417514</v>
      </c>
      <c r="R103" s="2">
        <f t="shared" si="15"/>
        <v>-0.18392746371677388</v>
      </c>
      <c r="S103" s="2">
        <f t="shared" si="15"/>
        <v>-0.11389456939333817</v>
      </c>
      <c r="T103" s="2">
        <f t="shared" si="15"/>
        <v>-6.5451109247548267E-2</v>
      </c>
      <c r="U103" s="2">
        <f t="shared" si="15"/>
        <v>-4.6130965693243688E-2</v>
      </c>
      <c r="V103" s="2">
        <f t="shared" si="15"/>
        <v>-4.8394933310514761E-2</v>
      </c>
      <c r="W103" s="2">
        <f t="shared" si="19"/>
        <v>-7.1301752651406036E-2</v>
      </c>
      <c r="X103" s="2">
        <f t="shared" si="19"/>
        <v>-0.12175294769751216</v>
      </c>
      <c r="Y103" s="2">
        <f t="shared" si="19"/>
        <v>-0.18993781932397147</v>
      </c>
      <c r="Z103" s="2">
        <f t="shared" si="19"/>
        <v>-0.1431976769048259</v>
      </c>
      <c r="AA103" s="2">
        <f t="shared" si="19"/>
        <v>-0.1394834176758257</v>
      </c>
      <c r="AB103" s="2">
        <f t="shared" si="19"/>
        <v>-0.20350195880494304</v>
      </c>
      <c r="AC103" s="2">
        <f t="shared" si="19"/>
        <v>-0.12289723810104858</v>
      </c>
      <c r="AD103" s="2">
        <f t="shared" si="19"/>
        <v>-7.0941900709381667E-2</v>
      </c>
      <c r="AE103" s="2">
        <f t="shared" si="19"/>
        <v>-4.5009373686981304E-2</v>
      </c>
      <c r="AF103" s="2">
        <f t="shared" si="19"/>
        <v>-4.2864543848965979E-2</v>
      </c>
      <c r="AG103" s="2">
        <f t="shared" si="19"/>
        <v>-6.007981538045435E-2</v>
      </c>
      <c r="AH103" s="2">
        <f t="shared" si="19"/>
        <v>-0.10331485457632879</v>
      </c>
      <c r="AI103" s="2">
        <f t="shared" si="19"/>
        <v>-0.17507257041745106</v>
      </c>
      <c r="AJ103" s="2">
        <f t="shared" si="19"/>
        <v>-0.12335547278614689</v>
      </c>
      <c r="AK103" s="2">
        <f t="shared" si="19"/>
        <v>-0.11222448550820653</v>
      </c>
      <c r="AL103" s="2">
        <f t="shared" si="19"/>
        <v>-0.21956885451380265</v>
      </c>
      <c r="AM103" s="2">
        <f t="shared" si="17"/>
        <v>-0.11753724178412517</v>
      </c>
      <c r="AN103" s="2">
        <f t="shared" si="17"/>
        <v>-6.0166816163545377E-2</v>
      </c>
      <c r="AO103" s="2">
        <f t="shared" si="17"/>
        <v>-4.0008511713779643E-2</v>
      </c>
      <c r="AP103" s="2">
        <f t="shared" si="17"/>
        <v>-4.0002131122705266E-2</v>
      </c>
      <c r="AQ103" s="2">
        <f t="shared" si="17"/>
        <v>-5.6796436595083002E-2</v>
      </c>
      <c r="AR103" s="2">
        <f t="shared" si="17"/>
        <v>-0.11751839387380712</v>
      </c>
      <c r="AS103" s="2">
        <f t="shared" si="18"/>
        <v>-0.20914698182947769</v>
      </c>
      <c r="AT103" s="2">
        <f t="shared" si="18"/>
        <v>-0.10842921857268419</v>
      </c>
    </row>
    <row r="104" spans="4:46" x14ac:dyDescent="0.35">
      <c r="D104" s="6">
        <f t="shared" si="14"/>
        <v>-0.11632508088599834</v>
      </c>
      <c r="E104" s="2">
        <f>$E$26</f>
        <v>51.368741609090016</v>
      </c>
      <c r="F104" t="s">
        <v>229</v>
      </c>
      <c r="G104" s="2">
        <f t="shared" si="15"/>
        <v>-7.4551283001925539E-2</v>
      </c>
      <c r="H104" s="2">
        <f t="shared" si="15"/>
        <v>-0.10999345425555217</v>
      </c>
      <c r="I104" s="2">
        <f t="shared" si="15"/>
        <v>-6.5218051056738335E-2</v>
      </c>
      <c r="J104" s="2">
        <f t="shared" si="15"/>
        <v>-3.8364111961482851E-2</v>
      </c>
      <c r="K104" s="2">
        <f t="shared" si="15"/>
        <v>-2.8002501443172255E-2</v>
      </c>
      <c r="L104" s="2">
        <f t="shared" si="15"/>
        <v>-2.800320319888654E-2</v>
      </c>
      <c r="M104" s="2">
        <f t="shared" si="15"/>
        <v>-4.2869376693502687E-2</v>
      </c>
      <c r="N104" s="2">
        <f t="shared" si="15"/>
        <v>-7.7095318673976662E-2</v>
      </c>
      <c r="O104" s="2">
        <f t="shared" si="15"/>
        <v>-0.12192762529750914</v>
      </c>
      <c r="P104" s="2">
        <f t="shared" si="15"/>
        <v>-8.4154402040366033E-2</v>
      </c>
      <c r="Q104" s="2">
        <f t="shared" si="15"/>
        <v>-8.9039595138044714E-2</v>
      </c>
      <c r="R104" s="2">
        <f t="shared" si="15"/>
        <v>-0.11818688305984351</v>
      </c>
      <c r="S104" s="2">
        <f t="shared" si="15"/>
        <v>-7.3194183653255751E-2</v>
      </c>
      <c r="T104" s="2">
        <f t="shared" si="15"/>
        <v>-4.2066932257019907E-2</v>
      </c>
      <c r="U104" s="2">
        <f t="shared" si="15"/>
        <v>-2.9651336779910543E-2</v>
      </c>
      <c r="V104" s="2">
        <f t="shared" si="15"/>
        <v>-3.1096552852779982E-2</v>
      </c>
      <c r="W104" s="2">
        <f t="shared" si="19"/>
        <v>-4.5825132118840012E-2</v>
      </c>
      <c r="X104" s="2">
        <f t="shared" si="19"/>
        <v>-7.8240510699114141E-2</v>
      </c>
      <c r="Y104" s="2">
        <f t="shared" si="19"/>
        <v>-0.1220432484626975</v>
      </c>
      <c r="Z104" s="2">
        <f t="shared" si="19"/>
        <v>-9.3964801360708103E-2</v>
      </c>
      <c r="AA104" s="2">
        <f t="shared" si="19"/>
        <v>-9.1527757768021203E-2</v>
      </c>
      <c r="AB104" s="2">
        <f t="shared" si="19"/>
        <v>-0.13011017986793644</v>
      </c>
      <c r="AC104" s="2">
        <f t="shared" si="19"/>
        <v>-7.8588127511080963E-2</v>
      </c>
      <c r="AD104" s="2">
        <f t="shared" si="19"/>
        <v>-4.5370144268501722E-2</v>
      </c>
      <c r="AE104" s="2">
        <f t="shared" si="19"/>
        <v>-2.8788980059622601E-2</v>
      </c>
      <c r="AF104" s="2">
        <f t="shared" si="19"/>
        <v>-2.7417131798093693E-2</v>
      </c>
      <c r="AG104" s="2">
        <f t="shared" si="19"/>
        <v>-3.8426558049458805E-2</v>
      </c>
      <c r="AH104" s="2">
        <f t="shared" si="19"/>
        <v>-6.6070736745994466E-2</v>
      </c>
      <c r="AI104" s="2">
        <f t="shared" si="19"/>
        <v>-0.11194118399942896</v>
      </c>
      <c r="AJ104" s="2">
        <f t="shared" si="19"/>
        <v>-8.0946799089679833E-2</v>
      </c>
      <c r="AK104" s="2">
        <f t="shared" si="19"/>
        <v>-7.3643163238313616E-2</v>
      </c>
      <c r="AL104" s="2">
        <f t="shared" si="19"/>
        <v>-0.13773811214101653</v>
      </c>
      <c r="AM104" s="2">
        <f t="shared" si="17"/>
        <v>-7.3749282868218219E-2</v>
      </c>
      <c r="AN104" s="2">
        <f t="shared" si="17"/>
        <v>-3.7758875945487935E-2</v>
      </c>
      <c r="AO104" s="2">
        <f t="shared" si="17"/>
        <v>-2.5110704940417089E-2</v>
      </c>
      <c r="AP104" s="2">
        <f t="shared" si="17"/>
        <v>-2.5106863967809576E-2</v>
      </c>
      <c r="AQ104" s="2">
        <f t="shared" si="17"/>
        <v>-3.5644425745340366E-2</v>
      </c>
      <c r="AR104" s="2">
        <f t="shared" si="17"/>
        <v>-7.3737939321664295E-2</v>
      </c>
      <c r="AS104" s="2">
        <f t="shared" si="18"/>
        <v>-0.1312075544951645</v>
      </c>
      <c r="AT104" s="2">
        <f t="shared" si="18"/>
        <v>-7.1155543953537959E-2</v>
      </c>
    </row>
    <row r="105" spans="4:46" x14ac:dyDescent="0.35">
      <c r="D105" s="6">
        <f t="shared" si="14"/>
        <v>-7.2219071315345107E-2</v>
      </c>
      <c r="E105" s="2">
        <f t="shared" ref="E105:E111" si="20">$E$26</f>
        <v>51.368741609090016</v>
      </c>
      <c r="F105" t="s">
        <v>230</v>
      </c>
      <c r="G105" s="2">
        <f t="shared" si="15"/>
        <v>-7.4551283001925539E-2</v>
      </c>
      <c r="H105" s="2">
        <f t="shared" si="15"/>
        <v>-0.10999345425555217</v>
      </c>
      <c r="I105" s="2">
        <f t="shared" si="15"/>
        <v>-6.5218051056738335E-2</v>
      </c>
      <c r="J105" s="2">
        <f t="shared" si="15"/>
        <v>-3.8364111961482851E-2</v>
      </c>
      <c r="K105" s="2">
        <f t="shared" si="15"/>
        <v>-2.8002501443172255E-2</v>
      </c>
      <c r="L105" s="2">
        <f t="shared" si="15"/>
        <v>-2.800320319888654E-2</v>
      </c>
      <c r="M105" s="2">
        <f t="shared" si="15"/>
        <v>-4.2869376693502687E-2</v>
      </c>
      <c r="N105" s="2">
        <f t="shared" si="15"/>
        <v>-7.7095318673976662E-2</v>
      </c>
      <c r="O105" s="2">
        <f t="shared" si="15"/>
        <v>-0.12192762529750914</v>
      </c>
      <c r="P105" s="2">
        <f t="shared" si="15"/>
        <v>-8.4154402040366033E-2</v>
      </c>
      <c r="Q105" s="2">
        <f t="shared" si="15"/>
        <v>-8.9039595138044714E-2</v>
      </c>
      <c r="R105" s="2">
        <f t="shared" si="15"/>
        <v>-0.11818688305984351</v>
      </c>
      <c r="S105" s="2">
        <f t="shared" si="15"/>
        <v>-7.3194183653255751E-2</v>
      </c>
      <c r="T105" s="2">
        <f t="shared" si="15"/>
        <v>-4.2066932257019907E-2</v>
      </c>
      <c r="U105" s="2">
        <f t="shared" si="15"/>
        <v>-2.9651336779910543E-2</v>
      </c>
      <c r="V105" s="2">
        <f t="shared" si="15"/>
        <v>-3.1096552852779982E-2</v>
      </c>
      <c r="W105" s="2">
        <f t="shared" si="19"/>
        <v>-4.5825132118840012E-2</v>
      </c>
      <c r="X105" s="2">
        <f t="shared" si="19"/>
        <v>-7.8240510699114141E-2</v>
      </c>
      <c r="Y105" s="2">
        <f t="shared" si="19"/>
        <v>-0.1220432484626975</v>
      </c>
      <c r="Z105" s="2">
        <f t="shared" si="19"/>
        <v>-9.3964801360708103E-2</v>
      </c>
      <c r="AA105" s="2">
        <f t="shared" si="19"/>
        <v>-9.1527757768021203E-2</v>
      </c>
      <c r="AB105" s="2">
        <f t="shared" si="19"/>
        <v>-0.13011017986793644</v>
      </c>
      <c r="AC105" s="2">
        <f t="shared" si="19"/>
        <v>-7.8588127511080963E-2</v>
      </c>
      <c r="AD105" s="2">
        <f t="shared" si="19"/>
        <v>-4.5370144268501722E-2</v>
      </c>
      <c r="AE105" s="2">
        <f t="shared" si="19"/>
        <v>-2.8788980059622601E-2</v>
      </c>
      <c r="AF105" s="2">
        <f t="shared" si="19"/>
        <v>-2.7417131798093693E-2</v>
      </c>
      <c r="AG105" s="2">
        <f t="shared" si="19"/>
        <v>-3.8426558049458805E-2</v>
      </c>
      <c r="AH105" s="2">
        <f t="shared" si="19"/>
        <v>-6.6070736745994466E-2</v>
      </c>
      <c r="AI105" s="2">
        <f t="shared" si="19"/>
        <v>-0.11194118399942896</v>
      </c>
      <c r="AJ105" s="2">
        <f t="shared" si="19"/>
        <v>-8.0946799089679833E-2</v>
      </c>
      <c r="AK105" s="2">
        <f t="shared" si="19"/>
        <v>-7.3643163238313616E-2</v>
      </c>
      <c r="AL105" s="2">
        <f t="shared" si="19"/>
        <v>-0.13773811214101653</v>
      </c>
      <c r="AM105" s="2">
        <f t="shared" si="17"/>
        <v>-7.3749282868218219E-2</v>
      </c>
      <c r="AN105" s="2">
        <f t="shared" si="17"/>
        <v>-3.7758875945487935E-2</v>
      </c>
      <c r="AO105" s="2">
        <f t="shared" si="17"/>
        <v>-2.5110704940417089E-2</v>
      </c>
      <c r="AP105" s="2">
        <f t="shared" si="17"/>
        <v>-2.5106863967809576E-2</v>
      </c>
      <c r="AQ105" s="2">
        <f t="shared" si="17"/>
        <v>-3.5644425745340366E-2</v>
      </c>
      <c r="AR105" s="2">
        <f t="shared" si="17"/>
        <v>-7.3737939321664295E-2</v>
      </c>
      <c r="AS105" s="2">
        <f t="shared" si="18"/>
        <v>-0.1312075544951645</v>
      </c>
      <c r="AT105" s="2">
        <f t="shared" si="18"/>
        <v>-7.1155543953537959E-2</v>
      </c>
    </row>
    <row r="106" spans="4:46" x14ac:dyDescent="0.35">
      <c r="D106" s="6">
        <f t="shared" si="14"/>
        <v>-4.1607800531760643E-2</v>
      </c>
      <c r="E106" s="2">
        <f t="shared" si="20"/>
        <v>51.368741609090016</v>
      </c>
      <c r="F106" t="s">
        <v>231</v>
      </c>
      <c r="G106" s="2">
        <f t="shared" si="15"/>
        <v>-7.4551283001925539E-2</v>
      </c>
      <c r="H106" s="2">
        <f t="shared" si="15"/>
        <v>-0.10999345425555217</v>
      </c>
      <c r="I106" s="2">
        <f t="shared" si="15"/>
        <v>-6.5218051056738335E-2</v>
      </c>
      <c r="J106" s="2">
        <f t="shared" si="15"/>
        <v>-3.8364111961482851E-2</v>
      </c>
      <c r="K106" s="2">
        <f t="shared" si="15"/>
        <v>-2.8002501443172255E-2</v>
      </c>
      <c r="L106" s="2">
        <f t="shared" si="15"/>
        <v>-2.800320319888654E-2</v>
      </c>
      <c r="M106" s="2">
        <f t="shared" si="15"/>
        <v>-4.2869376693502687E-2</v>
      </c>
      <c r="N106" s="2">
        <f t="shared" si="15"/>
        <v>-7.7095318673976662E-2</v>
      </c>
      <c r="O106" s="2">
        <f t="shared" si="15"/>
        <v>-0.12192762529750914</v>
      </c>
      <c r="P106" s="2">
        <f t="shared" si="15"/>
        <v>-8.4154402040366033E-2</v>
      </c>
      <c r="Q106" s="2">
        <f t="shared" si="15"/>
        <v>-8.9039595138044714E-2</v>
      </c>
      <c r="R106" s="2">
        <f t="shared" si="15"/>
        <v>-0.11818688305984351</v>
      </c>
      <c r="S106" s="2">
        <f t="shared" si="15"/>
        <v>-7.3194183653255751E-2</v>
      </c>
      <c r="T106" s="2">
        <f t="shared" si="15"/>
        <v>-4.2066932257019907E-2</v>
      </c>
      <c r="U106" s="2">
        <f t="shared" si="15"/>
        <v>-2.9651336779910543E-2</v>
      </c>
      <c r="V106" s="2">
        <f t="shared" si="15"/>
        <v>-3.1096552852779982E-2</v>
      </c>
      <c r="W106" s="2">
        <f t="shared" si="19"/>
        <v>-4.5825132118840012E-2</v>
      </c>
      <c r="X106" s="2">
        <f t="shared" si="19"/>
        <v>-7.8240510699114141E-2</v>
      </c>
      <c r="Y106" s="2">
        <f t="shared" si="19"/>
        <v>-0.1220432484626975</v>
      </c>
      <c r="Z106" s="2">
        <f t="shared" si="19"/>
        <v>-9.3964801360708103E-2</v>
      </c>
      <c r="AA106" s="2">
        <f t="shared" si="19"/>
        <v>-9.1527757768021203E-2</v>
      </c>
      <c r="AB106" s="2">
        <f t="shared" si="19"/>
        <v>-0.13011017986793644</v>
      </c>
      <c r="AC106" s="2">
        <f t="shared" si="19"/>
        <v>-7.8588127511080963E-2</v>
      </c>
      <c r="AD106" s="2">
        <f t="shared" si="19"/>
        <v>-4.5370144268501722E-2</v>
      </c>
      <c r="AE106" s="2">
        <f t="shared" si="19"/>
        <v>-2.8788980059622601E-2</v>
      </c>
      <c r="AF106" s="2">
        <f t="shared" si="19"/>
        <v>-2.7417131798093693E-2</v>
      </c>
      <c r="AG106" s="2">
        <f t="shared" si="19"/>
        <v>-3.8426558049458805E-2</v>
      </c>
      <c r="AH106" s="2">
        <f t="shared" si="19"/>
        <v>-6.6070736745994466E-2</v>
      </c>
      <c r="AI106" s="2">
        <f t="shared" si="19"/>
        <v>-0.11194118399942896</v>
      </c>
      <c r="AJ106" s="2">
        <f t="shared" si="19"/>
        <v>-8.0946799089679833E-2</v>
      </c>
      <c r="AK106" s="2">
        <f t="shared" si="19"/>
        <v>-7.3643163238313616E-2</v>
      </c>
      <c r="AL106" s="2">
        <f t="shared" si="19"/>
        <v>-0.13773811214101653</v>
      </c>
      <c r="AM106" s="2">
        <f t="shared" si="17"/>
        <v>-7.3749282868218219E-2</v>
      </c>
      <c r="AN106" s="2">
        <f t="shared" si="17"/>
        <v>-3.7758875945487935E-2</v>
      </c>
      <c r="AO106" s="2">
        <f t="shared" si="17"/>
        <v>-2.5110704940417089E-2</v>
      </c>
      <c r="AP106" s="2">
        <f t="shared" si="17"/>
        <v>-2.5106863967809576E-2</v>
      </c>
      <c r="AQ106" s="2">
        <f t="shared" si="17"/>
        <v>-3.5644425745340366E-2</v>
      </c>
      <c r="AR106" s="2">
        <f t="shared" si="17"/>
        <v>-7.3737939321664295E-2</v>
      </c>
      <c r="AS106" s="2">
        <f t="shared" si="18"/>
        <v>-0.1312075544951645</v>
      </c>
      <c r="AT106" s="2">
        <f t="shared" si="18"/>
        <v>-7.1155543953537959E-2</v>
      </c>
    </row>
    <row r="107" spans="4:46" x14ac:dyDescent="0.35">
      <c r="D107" s="6">
        <f t="shared" si="14"/>
        <v>-2.9367398200567666E-2</v>
      </c>
      <c r="E107" s="2">
        <f t="shared" si="20"/>
        <v>51.368741609090016</v>
      </c>
      <c r="F107" t="s">
        <v>232</v>
      </c>
      <c r="G107" s="2">
        <f t="shared" si="15"/>
        <v>-7.4551283001925539E-2</v>
      </c>
      <c r="H107" s="2">
        <f t="shared" si="15"/>
        <v>-0.10999345425555217</v>
      </c>
      <c r="I107" s="2">
        <f t="shared" si="15"/>
        <v>-6.5218051056738335E-2</v>
      </c>
      <c r="J107" s="2">
        <f t="shared" si="15"/>
        <v>-3.8364111961482851E-2</v>
      </c>
      <c r="K107" s="2">
        <f t="shared" si="15"/>
        <v>-2.8002501443172255E-2</v>
      </c>
      <c r="L107" s="2">
        <f t="shared" si="15"/>
        <v>-2.800320319888654E-2</v>
      </c>
      <c r="M107" s="2">
        <f t="shared" si="15"/>
        <v>-4.2869376693502687E-2</v>
      </c>
      <c r="N107" s="2">
        <f t="shared" si="15"/>
        <v>-7.7095318673976662E-2</v>
      </c>
      <c r="O107" s="2">
        <f t="shared" si="15"/>
        <v>-0.12192762529750914</v>
      </c>
      <c r="P107" s="2">
        <f t="shared" si="15"/>
        <v>-8.4154402040366033E-2</v>
      </c>
      <c r="Q107" s="2">
        <f t="shared" si="15"/>
        <v>-8.9039595138044714E-2</v>
      </c>
      <c r="R107" s="2">
        <f t="shared" si="15"/>
        <v>-0.11818688305984351</v>
      </c>
      <c r="S107" s="2">
        <f t="shared" si="15"/>
        <v>-7.3194183653255751E-2</v>
      </c>
      <c r="T107" s="2">
        <f t="shared" si="15"/>
        <v>-4.2066932257019907E-2</v>
      </c>
      <c r="U107" s="2">
        <f t="shared" si="15"/>
        <v>-2.9651336779910543E-2</v>
      </c>
      <c r="V107" s="2">
        <f t="shared" si="15"/>
        <v>-3.1096552852779982E-2</v>
      </c>
      <c r="W107" s="2">
        <f t="shared" si="19"/>
        <v>-4.5825132118840012E-2</v>
      </c>
      <c r="X107" s="2">
        <f t="shared" si="19"/>
        <v>-7.8240510699114141E-2</v>
      </c>
      <c r="Y107" s="2">
        <f t="shared" si="19"/>
        <v>-0.1220432484626975</v>
      </c>
      <c r="Z107" s="2">
        <f t="shared" si="19"/>
        <v>-9.3964801360708103E-2</v>
      </c>
      <c r="AA107" s="2">
        <f t="shared" si="19"/>
        <v>-9.1527757768021203E-2</v>
      </c>
      <c r="AB107" s="2">
        <f t="shared" si="19"/>
        <v>-0.13011017986793644</v>
      </c>
      <c r="AC107" s="2">
        <f t="shared" si="19"/>
        <v>-7.8588127511080963E-2</v>
      </c>
      <c r="AD107" s="2">
        <f t="shared" si="19"/>
        <v>-4.5370144268501722E-2</v>
      </c>
      <c r="AE107" s="2">
        <f t="shared" si="19"/>
        <v>-2.8788980059622601E-2</v>
      </c>
      <c r="AF107" s="2">
        <f t="shared" si="19"/>
        <v>-2.7417131798093693E-2</v>
      </c>
      <c r="AG107" s="2">
        <f t="shared" si="19"/>
        <v>-3.8426558049458805E-2</v>
      </c>
      <c r="AH107" s="2">
        <f t="shared" si="19"/>
        <v>-6.6070736745994466E-2</v>
      </c>
      <c r="AI107" s="2">
        <f t="shared" si="19"/>
        <v>-0.11194118399942896</v>
      </c>
      <c r="AJ107" s="2">
        <f t="shared" si="19"/>
        <v>-8.0946799089679833E-2</v>
      </c>
      <c r="AK107" s="2">
        <f t="shared" si="19"/>
        <v>-7.3643163238313616E-2</v>
      </c>
      <c r="AL107" s="2">
        <f t="shared" si="19"/>
        <v>-0.13773811214101653</v>
      </c>
      <c r="AM107" s="2">
        <f t="shared" si="17"/>
        <v>-7.3749282868218219E-2</v>
      </c>
      <c r="AN107" s="2">
        <f t="shared" si="17"/>
        <v>-3.7758875945487935E-2</v>
      </c>
      <c r="AO107" s="2">
        <f t="shared" si="17"/>
        <v>-2.5110704940417089E-2</v>
      </c>
      <c r="AP107" s="2">
        <f t="shared" si="17"/>
        <v>-2.5106863967809576E-2</v>
      </c>
      <c r="AQ107" s="2">
        <f t="shared" si="17"/>
        <v>-3.5644425745340366E-2</v>
      </c>
      <c r="AR107" s="2">
        <f t="shared" si="17"/>
        <v>-7.3737939321664295E-2</v>
      </c>
      <c r="AS107" s="2">
        <f t="shared" si="18"/>
        <v>-0.1312075544951645</v>
      </c>
      <c r="AT107" s="2">
        <f t="shared" si="18"/>
        <v>-7.1155543953537959E-2</v>
      </c>
    </row>
    <row r="108" spans="4:46" x14ac:dyDescent="0.35">
      <c r="D108" s="6">
        <f t="shared" si="14"/>
        <v>-3.0591332885661293E-2</v>
      </c>
      <c r="E108" s="2">
        <f t="shared" si="20"/>
        <v>51.368741609090016</v>
      </c>
      <c r="F108" t="s">
        <v>233</v>
      </c>
      <c r="G108" s="2">
        <f t="shared" si="15"/>
        <v>-7.4551283001925539E-2</v>
      </c>
      <c r="H108" s="2">
        <f t="shared" si="15"/>
        <v>-0.10999345425555217</v>
      </c>
      <c r="I108" s="2">
        <f t="shared" si="15"/>
        <v>-6.5218051056738335E-2</v>
      </c>
      <c r="J108" s="2">
        <f t="shared" si="15"/>
        <v>-3.8364111961482851E-2</v>
      </c>
      <c r="K108" s="2">
        <f t="shared" si="15"/>
        <v>-2.8002501443172255E-2</v>
      </c>
      <c r="L108" s="2">
        <f t="shared" si="15"/>
        <v>-2.800320319888654E-2</v>
      </c>
      <c r="M108" s="2">
        <f t="shared" si="15"/>
        <v>-4.2869376693502687E-2</v>
      </c>
      <c r="N108" s="2">
        <f t="shared" si="15"/>
        <v>-7.7095318673976662E-2</v>
      </c>
      <c r="O108" s="2">
        <f t="shared" si="15"/>
        <v>-0.12192762529750914</v>
      </c>
      <c r="P108" s="2">
        <f t="shared" si="15"/>
        <v>-8.4154402040366033E-2</v>
      </c>
      <c r="Q108" s="2">
        <f t="shared" si="15"/>
        <v>-8.9039595138044714E-2</v>
      </c>
      <c r="R108" s="2">
        <f t="shared" si="15"/>
        <v>-0.11818688305984351</v>
      </c>
      <c r="S108" s="2">
        <f t="shared" si="15"/>
        <v>-7.3194183653255751E-2</v>
      </c>
      <c r="T108" s="2">
        <f t="shared" si="15"/>
        <v>-4.2066932257019907E-2</v>
      </c>
      <c r="U108" s="2">
        <f t="shared" si="15"/>
        <v>-2.9651336779910543E-2</v>
      </c>
      <c r="V108" s="2">
        <f t="shared" si="15"/>
        <v>-3.1096552852779982E-2</v>
      </c>
      <c r="W108" s="2">
        <f t="shared" si="19"/>
        <v>-4.5825132118840012E-2</v>
      </c>
      <c r="X108" s="2">
        <f t="shared" si="19"/>
        <v>-7.8240510699114141E-2</v>
      </c>
      <c r="Y108" s="2">
        <f t="shared" si="19"/>
        <v>-0.1220432484626975</v>
      </c>
      <c r="Z108" s="2">
        <f t="shared" si="19"/>
        <v>-9.3964801360708103E-2</v>
      </c>
      <c r="AA108" s="2">
        <f t="shared" si="19"/>
        <v>-9.1527757768021203E-2</v>
      </c>
      <c r="AB108" s="2">
        <f t="shared" si="19"/>
        <v>-0.13011017986793644</v>
      </c>
      <c r="AC108" s="2">
        <f t="shared" si="19"/>
        <v>-7.8588127511080963E-2</v>
      </c>
      <c r="AD108" s="2">
        <f t="shared" si="19"/>
        <v>-4.5370144268501722E-2</v>
      </c>
      <c r="AE108" s="2">
        <f t="shared" si="19"/>
        <v>-2.8788980059622601E-2</v>
      </c>
      <c r="AF108" s="2">
        <f t="shared" si="19"/>
        <v>-2.7417131798093693E-2</v>
      </c>
      <c r="AG108" s="2">
        <f t="shared" si="19"/>
        <v>-3.8426558049458805E-2</v>
      </c>
      <c r="AH108" s="2">
        <f t="shared" si="19"/>
        <v>-6.6070736745994466E-2</v>
      </c>
      <c r="AI108" s="2">
        <f t="shared" si="19"/>
        <v>-0.11194118399942896</v>
      </c>
      <c r="AJ108" s="2">
        <f t="shared" si="19"/>
        <v>-8.0946799089679833E-2</v>
      </c>
      <c r="AK108" s="2">
        <f t="shared" si="19"/>
        <v>-7.3643163238313616E-2</v>
      </c>
      <c r="AL108" s="2">
        <f t="shared" si="19"/>
        <v>-0.13773811214101653</v>
      </c>
      <c r="AM108" s="2">
        <f t="shared" si="17"/>
        <v>-7.3749282868218219E-2</v>
      </c>
      <c r="AN108" s="2">
        <f t="shared" si="17"/>
        <v>-3.7758875945487935E-2</v>
      </c>
      <c r="AO108" s="2">
        <f t="shared" si="17"/>
        <v>-2.5110704940417089E-2</v>
      </c>
      <c r="AP108" s="2">
        <f t="shared" si="17"/>
        <v>-2.5106863967809576E-2</v>
      </c>
      <c r="AQ108" s="2">
        <f t="shared" si="17"/>
        <v>-3.5644425745340366E-2</v>
      </c>
      <c r="AR108" s="2">
        <f t="shared" si="17"/>
        <v>-7.3737939321664295E-2</v>
      </c>
      <c r="AS108" s="2">
        <f t="shared" si="18"/>
        <v>-0.1312075544951645</v>
      </c>
      <c r="AT108" s="2">
        <f t="shared" si="18"/>
        <v>-7.1155543953537959E-2</v>
      </c>
    </row>
    <row r="109" spans="4:46" x14ac:dyDescent="0.35">
      <c r="D109" s="6">
        <f t="shared" si="14"/>
        <v>-4.5280378658402745E-2</v>
      </c>
      <c r="E109" s="2">
        <f t="shared" si="20"/>
        <v>51.368741609090016</v>
      </c>
      <c r="F109" t="s">
        <v>234</v>
      </c>
      <c r="G109" s="2">
        <f t="shared" si="15"/>
        <v>-7.4551283001925539E-2</v>
      </c>
      <c r="H109" s="2">
        <f t="shared" si="15"/>
        <v>-0.10999345425555217</v>
      </c>
      <c r="I109" s="2">
        <f t="shared" si="15"/>
        <v>-6.5218051056738335E-2</v>
      </c>
      <c r="J109" s="2">
        <f t="shared" si="15"/>
        <v>-3.8364111961482851E-2</v>
      </c>
      <c r="K109" s="2">
        <f t="shared" si="15"/>
        <v>-2.8002501443172255E-2</v>
      </c>
      <c r="L109" s="2">
        <f t="shared" si="15"/>
        <v>-2.800320319888654E-2</v>
      </c>
      <c r="M109" s="2">
        <f t="shared" si="15"/>
        <v>-4.2869376693502687E-2</v>
      </c>
      <c r="N109" s="2">
        <f t="shared" si="15"/>
        <v>-7.7095318673976662E-2</v>
      </c>
      <c r="O109" s="2">
        <f t="shared" si="15"/>
        <v>-0.12192762529750914</v>
      </c>
      <c r="P109" s="2">
        <f t="shared" si="15"/>
        <v>-8.4154402040366033E-2</v>
      </c>
      <c r="Q109" s="2">
        <f t="shared" si="15"/>
        <v>-8.9039595138044714E-2</v>
      </c>
      <c r="R109" s="2">
        <f t="shared" si="15"/>
        <v>-0.11818688305984351</v>
      </c>
      <c r="S109" s="2">
        <f t="shared" si="15"/>
        <v>-7.3194183653255751E-2</v>
      </c>
      <c r="T109" s="2">
        <f t="shared" si="15"/>
        <v>-4.2066932257019907E-2</v>
      </c>
      <c r="U109" s="2">
        <f t="shared" si="15"/>
        <v>-2.9651336779910543E-2</v>
      </c>
      <c r="V109" s="2">
        <f t="shared" si="15"/>
        <v>-3.1096552852779982E-2</v>
      </c>
      <c r="W109" s="2">
        <f t="shared" si="19"/>
        <v>-4.5825132118840012E-2</v>
      </c>
      <c r="X109" s="2">
        <f t="shared" si="19"/>
        <v>-7.8240510699114141E-2</v>
      </c>
      <c r="Y109" s="2">
        <f t="shared" si="19"/>
        <v>-0.1220432484626975</v>
      </c>
      <c r="Z109" s="2">
        <f t="shared" si="19"/>
        <v>-9.3964801360708103E-2</v>
      </c>
      <c r="AA109" s="2">
        <f t="shared" si="19"/>
        <v>-9.1527757768021203E-2</v>
      </c>
      <c r="AB109" s="2">
        <f t="shared" si="19"/>
        <v>-0.13011017986793644</v>
      </c>
      <c r="AC109" s="2">
        <f t="shared" si="19"/>
        <v>-7.8588127511080963E-2</v>
      </c>
      <c r="AD109" s="2">
        <f t="shared" si="19"/>
        <v>-4.5370144268501722E-2</v>
      </c>
      <c r="AE109" s="2">
        <f t="shared" si="19"/>
        <v>-2.8788980059622601E-2</v>
      </c>
      <c r="AF109" s="2">
        <f t="shared" si="19"/>
        <v>-2.7417131798093693E-2</v>
      </c>
      <c r="AG109" s="2">
        <f t="shared" si="19"/>
        <v>-3.8426558049458805E-2</v>
      </c>
      <c r="AH109" s="2">
        <f t="shared" si="19"/>
        <v>-6.6070736745994466E-2</v>
      </c>
      <c r="AI109" s="2">
        <f t="shared" si="19"/>
        <v>-0.11194118399942896</v>
      </c>
      <c r="AJ109" s="2">
        <f t="shared" si="19"/>
        <v>-8.0946799089679833E-2</v>
      </c>
      <c r="AK109" s="2">
        <f t="shared" si="19"/>
        <v>-7.3643163238313616E-2</v>
      </c>
      <c r="AL109" s="2">
        <f t="shared" si="19"/>
        <v>-0.13773811214101653</v>
      </c>
      <c r="AM109" s="2">
        <f t="shared" si="17"/>
        <v>-7.3749282868218219E-2</v>
      </c>
      <c r="AN109" s="2">
        <f t="shared" si="17"/>
        <v>-3.7758875945487935E-2</v>
      </c>
      <c r="AO109" s="2">
        <f t="shared" si="17"/>
        <v>-2.5110704940417089E-2</v>
      </c>
      <c r="AP109" s="2">
        <f t="shared" si="17"/>
        <v>-2.5106863967809576E-2</v>
      </c>
      <c r="AQ109" s="2">
        <f t="shared" si="17"/>
        <v>-3.5644425745340366E-2</v>
      </c>
      <c r="AR109" s="2">
        <f t="shared" si="17"/>
        <v>-7.3737939321664295E-2</v>
      </c>
      <c r="AS109" s="2">
        <f t="shared" si="18"/>
        <v>-0.1312075544951645</v>
      </c>
      <c r="AT109" s="2">
        <f t="shared" si="18"/>
        <v>-7.1155543953537959E-2</v>
      </c>
    </row>
    <row r="110" spans="4:46" x14ac:dyDescent="0.35">
      <c r="D110" s="6">
        <f t="shared" si="14"/>
        <v>-7.7118235989232828E-2</v>
      </c>
      <c r="E110" s="2">
        <f t="shared" si="20"/>
        <v>51.368741609090016</v>
      </c>
      <c r="F110" t="s">
        <v>235</v>
      </c>
      <c r="G110" s="2">
        <f t="shared" si="15"/>
        <v>-7.4551283001925539E-2</v>
      </c>
      <c r="H110" s="2">
        <f t="shared" si="15"/>
        <v>-0.10999345425555217</v>
      </c>
      <c r="I110" s="2">
        <f t="shared" si="15"/>
        <v>-6.5218051056738335E-2</v>
      </c>
      <c r="J110" s="2">
        <f t="shared" si="15"/>
        <v>-3.8364111961482851E-2</v>
      </c>
      <c r="K110" s="2">
        <f t="shared" si="15"/>
        <v>-2.8002501443172255E-2</v>
      </c>
      <c r="L110" s="2">
        <f t="shared" si="15"/>
        <v>-2.800320319888654E-2</v>
      </c>
      <c r="M110" s="2">
        <f t="shared" si="15"/>
        <v>-4.2869376693502687E-2</v>
      </c>
      <c r="N110" s="2">
        <f t="shared" si="15"/>
        <v>-7.7095318673976662E-2</v>
      </c>
      <c r="O110" s="2">
        <f t="shared" si="15"/>
        <v>-0.12192762529750914</v>
      </c>
      <c r="P110" s="2">
        <f t="shared" si="15"/>
        <v>-8.4154402040366033E-2</v>
      </c>
      <c r="Q110" s="2">
        <f t="shared" si="15"/>
        <v>-8.9039595138044714E-2</v>
      </c>
      <c r="R110" s="2">
        <f t="shared" si="15"/>
        <v>-0.11818688305984351</v>
      </c>
      <c r="S110" s="2">
        <f t="shared" si="15"/>
        <v>-7.3194183653255751E-2</v>
      </c>
      <c r="T110" s="2">
        <f t="shared" si="15"/>
        <v>-4.2066932257019907E-2</v>
      </c>
      <c r="U110" s="2">
        <f t="shared" si="15"/>
        <v>-2.9651336779910543E-2</v>
      </c>
      <c r="V110" s="2">
        <f t="shared" si="15"/>
        <v>-3.1096552852779982E-2</v>
      </c>
      <c r="W110" s="2">
        <f t="shared" si="19"/>
        <v>-4.5825132118840012E-2</v>
      </c>
      <c r="X110" s="2">
        <f t="shared" si="19"/>
        <v>-7.8240510699114141E-2</v>
      </c>
      <c r="Y110" s="2">
        <f t="shared" si="19"/>
        <v>-0.1220432484626975</v>
      </c>
      <c r="Z110" s="2">
        <f t="shared" si="19"/>
        <v>-9.3964801360708103E-2</v>
      </c>
      <c r="AA110" s="2">
        <f t="shared" si="19"/>
        <v>-9.1527757768021203E-2</v>
      </c>
      <c r="AB110" s="2">
        <f t="shared" si="19"/>
        <v>-0.13011017986793644</v>
      </c>
      <c r="AC110" s="2">
        <f t="shared" si="19"/>
        <v>-7.8588127511080963E-2</v>
      </c>
      <c r="AD110" s="2">
        <f t="shared" si="19"/>
        <v>-4.5370144268501722E-2</v>
      </c>
      <c r="AE110" s="2">
        <f t="shared" si="19"/>
        <v>-2.8788980059622601E-2</v>
      </c>
      <c r="AF110" s="2">
        <f t="shared" si="19"/>
        <v>-2.7417131798093693E-2</v>
      </c>
      <c r="AG110" s="2">
        <f t="shared" si="19"/>
        <v>-3.8426558049458805E-2</v>
      </c>
      <c r="AH110" s="2">
        <f t="shared" si="19"/>
        <v>-6.6070736745994466E-2</v>
      </c>
      <c r="AI110" s="2">
        <f t="shared" si="19"/>
        <v>-0.11194118399942896</v>
      </c>
      <c r="AJ110" s="2">
        <f t="shared" si="19"/>
        <v>-8.0946799089679833E-2</v>
      </c>
      <c r="AK110" s="2">
        <f t="shared" si="19"/>
        <v>-7.3643163238313616E-2</v>
      </c>
      <c r="AL110" s="2">
        <f t="shared" si="19"/>
        <v>-0.13773811214101653</v>
      </c>
      <c r="AM110" s="2">
        <f t="shared" si="17"/>
        <v>-7.3749282868218219E-2</v>
      </c>
      <c r="AN110" s="2">
        <f t="shared" si="17"/>
        <v>-3.7758875945487935E-2</v>
      </c>
      <c r="AO110" s="2">
        <f t="shared" si="17"/>
        <v>-2.5110704940417089E-2</v>
      </c>
      <c r="AP110" s="2">
        <f t="shared" si="17"/>
        <v>-2.5106863967809576E-2</v>
      </c>
      <c r="AQ110" s="2">
        <f t="shared" si="17"/>
        <v>-3.5644425745340366E-2</v>
      </c>
      <c r="AR110" s="2">
        <f t="shared" si="17"/>
        <v>-7.3737939321664295E-2</v>
      </c>
      <c r="AS110" s="2">
        <f t="shared" si="18"/>
        <v>-0.1312075544951645</v>
      </c>
      <c r="AT110" s="2">
        <f t="shared" si="18"/>
        <v>-7.1155543953537959E-2</v>
      </c>
    </row>
    <row r="111" spans="4:46" x14ac:dyDescent="0.35">
      <c r="D111" s="6">
        <f t="shared" si="14"/>
        <v>-0.12000195603188102</v>
      </c>
      <c r="E111" s="2">
        <f t="shared" si="20"/>
        <v>51.368741609090016</v>
      </c>
      <c r="F111" t="s">
        <v>236</v>
      </c>
      <c r="G111" s="2">
        <f t="shared" si="15"/>
        <v>-7.4551283001925539E-2</v>
      </c>
      <c r="H111" s="2">
        <f t="shared" si="15"/>
        <v>-0.10999345425555217</v>
      </c>
      <c r="I111" s="2">
        <f t="shared" si="15"/>
        <v>-6.5218051056738335E-2</v>
      </c>
      <c r="J111" s="2">
        <f t="shared" si="15"/>
        <v>-3.8364111961482851E-2</v>
      </c>
      <c r="K111" s="2">
        <f t="shared" si="15"/>
        <v>-2.8002501443172255E-2</v>
      </c>
      <c r="L111" s="2">
        <f t="shared" si="15"/>
        <v>-2.800320319888654E-2</v>
      </c>
      <c r="M111" s="2">
        <f t="shared" si="15"/>
        <v>-4.2869376693502687E-2</v>
      </c>
      <c r="N111" s="2">
        <f t="shared" si="15"/>
        <v>-7.7095318673976662E-2</v>
      </c>
      <c r="O111" s="2">
        <f t="shared" si="15"/>
        <v>-0.12192762529750914</v>
      </c>
      <c r="P111" s="2">
        <f t="shared" si="15"/>
        <v>-8.4154402040366033E-2</v>
      </c>
      <c r="Q111" s="2">
        <f t="shared" si="15"/>
        <v>-8.9039595138044714E-2</v>
      </c>
      <c r="R111" s="2">
        <f t="shared" si="15"/>
        <v>-0.11818688305984351</v>
      </c>
      <c r="S111" s="2">
        <f t="shared" si="15"/>
        <v>-7.3194183653255751E-2</v>
      </c>
      <c r="T111" s="2">
        <f t="shared" si="15"/>
        <v>-4.2066932257019907E-2</v>
      </c>
      <c r="U111" s="2">
        <f t="shared" si="15"/>
        <v>-2.9651336779910543E-2</v>
      </c>
      <c r="V111" s="2">
        <f t="shared" si="15"/>
        <v>-3.1096552852779982E-2</v>
      </c>
      <c r="W111" s="2">
        <f t="shared" si="19"/>
        <v>-4.5825132118840012E-2</v>
      </c>
      <c r="X111" s="2">
        <f t="shared" si="19"/>
        <v>-7.8240510699114141E-2</v>
      </c>
      <c r="Y111" s="2">
        <f t="shared" si="19"/>
        <v>-0.1220432484626975</v>
      </c>
      <c r="Z111" s="2">
        <f t="shared" si="19"/>
        <v>-9.3964801360708103E-2</v>
      </c>
      <c r="AA111" s="2">
        <f t="shared" si="19"/>
        <v>-9.1527757768021203E-2</v>
      </c>
      <c r="AB111" s="2">
        <f t="shared" si="19"/>
        <v>-0.13011017986793644</v>
      </c>
      <c r="AC111" s="2">
        <f t="shared" si="19"/>
        <v>-7.8588127511080963E-2</v>
      </c>
      <c r="AD111" s="2">
        <f t="shared" si="19"/>
        <v>-4.5370144268501722E-2</v>
      </c>
      <c r="AE111" s="2">
        <f t="shared" si="19"/>
        <v>-2.8788980059622601E-2</v>
      </c>
      <c r="AF111" s="2">
        <f t="shared" si="19"/>
        <v>-2.7417131798093693E-2</v>
      </c>
      <c r="AG111" s="2">
        <f t="shared" si="19"/>
        <v>-3.8426558049458805E-2</v>
      </c>
      <c r="AH111" s="2">
        <f t="shared" si="19"/>
        <v>-6.6070736745994466E-2</v>
      </c>
      <c r="AI111" s="2">
        <f t="shared" si="19"/>
        <v>-0.11194118399942896</v>
      </c>
      <c r="AJ111" s="2">
        <f t="shared" si="19"/>
        <v>-8.0946799089679833E-2</v>
      </c>
      <c r="AK111" s="2">
        <f t="shared" si="19"/>
        <v>-7.3643163238313616E-2</v>
      </c>
      <c r="AL111" s="2">
        <f t="shared" si="19"/>
        <v>-0.13773811214101653</v>
      </c>
      <c r="AM111" s="2">
        <f t="shared" si="17"/>
        <v>-7.3749282868218219E-2</v>
      </c>
      <c r="AN111" s="2">
        <f t="shared" si="17"/>
        <v>-3.7758875945487935E-2</v>
      </c>
      <c r="AO111" s="2">
        <f t="shared" si="17"/>
        <v>-2.5110704940417089E-2</v>
      </c>
      <c r="AP111" s="2">
        <f t="shared" si="17"/>
        <v>-2.5106863967809576E-2</v>
      </c>
      <c r="AQ111" s="2">
        <f t="shared" si="17"/>
        <v>-3.5644425745340366E-2</v>
      </c>
      <c r="AR111" s="2">
        <f t="shared" si="17"/>
        <v>-7.3737939321664295E-2</v>
      </c>
      <c r="AS111" s="2">
        <f t="shared" si="18"/>
        <v>-0.1312075544951645</v>
      </c>
      <c r="AT111" s="2">
        <f t="shared" si="18"/>
        <v>-7.1155543953537959E-2</v>
      </c>
    </row>
    <row r="112" spans="4:46" x14ac:dyDescent="0.35">
      <c r="D112" s="6">
        <f t="shared" si="14"/>
        <v>-0.14206764953647416</v>
      </c>
      <c r="E112" s="2">
        <f>$E$24</f>
        <v>68.478011722715223</v>
      </c>
      <c r="F112" t="s">
        <v>237</v>
      </c>
      <c r="G112" s="2">
        <f t="shared" si="15"/>
        <v>-0.11355444229545397</v>
      </c>
      <c r="H112" s="2">
        <f t="shared" si="15"/>
        <v>-0.17260802510658754</v>
      </c>
      <c r="I112" s="2">
        <f t="shared" si="15"/>
        <v>-0.10233202994172726</v>
      </c>
      <c r="J112" s="2">
        <f t="shared" si="15"/>
        <v>-6.0184132644271054E-2</v>
      </c>
      <c r="K112" s="2">
        <f t="shared" si="15"/>
        <v>-4.3927006256447736E-2</v>
      </c>
      <c r="L112" s="2">
        <f t="shared" si="15"/>
        <v>-4.3928157786822214E-2</v>
      </c>
      <c r="M112" s="2">
        <f t="shared" si="15"/>
        <v>-6.7257413092179599E-2</v>
      </c>
      <c r="N112" s="2">
        <f t="shared" si="15"/>
        <v>-0.12096933346526287</v>
      </c>
      <c r="O112" s="2">
        <f t="shared" si="15"/>
        <v>-0.19133823722221871</v>
      </c>
      <c r="P112" s="2">
        <f t="shared" si="15"/>
        <v>-0.12824101572202695</v>
      </c>
      <c r="Q112" s="2">
        <f t="shared" si="15"/>
        <v>-0.1356873561417514</v>
      </c>
      <c r="R112" s="2">
        <f t="shared" si="15"/>
        <v>-0.18392746371677388</v>
      </c>
      <c r="S112" s="2">
        <f t="shared" si="15"/>
        <v>-0.11389456939333817</v>
      </c>
      <c r="T112" s="2">
        <f t="shared" si="15"/>
        <v>-6.5451109247548267E-2</v>
      </c>
      <c r="U112" s="2">
        <f t="shared" si="15"/>
        <v>-4.6130965693243688E-2</v>
      </c>
      <c r="V112" s="2">
        <f t="shared" si="15"/>
        <v>-4.8394933310514761E-2</v>
      </c>
      <c r="W112" s="2">
        <f t="shared" si="19"/>
        <v>-7.1301752651406036E-2</v>
      </c>
      <c r="X112" s="2">
        <f t="shared" si="19"/>
        <v>-0.12175294769751216</v>
      </c>
      <c r="Y112" s="2">
        <f t="shared" si="19"/>
        <v>-0.18993781932397147</v>
      </c>
      <c r="Z112" s="2">
        <f t="shared" si="19"/>
        <v>-0.1431976769048259</v>
      </c>
      <c r="AA112" s="2">
        <f t="shared" si="19"/>
        <v>-0.1394834176758257</v>
      </c>
      <c r="AB112" s="2">
        <f t="shared" si="19"/>
        <v>-0.20350195880494304</v>
      </c>
      <c r="AC112" s="2">
        <f t="shared" si="19"/>
        <v>-0.12289723810104858</v>
      </c>
      <c r="AD112" s="2">
        <f t="shared" si="19"/>
        <v>-7.0941900709381667E-2</v>
      </c>
      <c r="AE112" s="2">
        <f t="shared" si="19"/>
        <v>-4.5009373686981304E-2</v>
      </c>
      <c r="AF112" s="2">
        <f t="shared" si="19"/>
        <v>-4.2864543848965979E-2</v>
      </c>
      <c r="AG112" s="2">
        <f t="shared" si="19"/>
        <v>-6.007981538045435E-2</v>
      </c>
      <c r="AH112" s="2">
        <f t="shared" si="19"/>
        <v>-0.10331485457632879</v>
      </c>
      <c r="AI112" s="2">
        <f t="shared" si="19"/>
        <v>-0.17507257041745106</v>
      </c>
      <c r="AJ112" s="2">
        <f t="shared" si="19"/>
        <v>-0.12335547278614689</v>
      </c>
      <c r="AK112" s="2">
        <f t="shared" si="19"/>
        <v>-0.11222448550820653</v>
      </c>
      <c r="AL112" s="2">
        <f t="shared" si="19"/>
        <v>-0.21956885451380265</v>
      </c>
      <c r="AM112" s="2">
        <f t="shared" si="17"/>
        <v>-0.11753724178412517</v>
      </c>
      <c r="AN112" s="2">
        <f t="shared" si="17"/>
        <v>-6.0166816163545377E-2</v>
      </c>
      <c r="AO112" s="2">
        <f t="shared" si="17"/>
        <v>-4.0008511713779643E-2</v>
      </c>
      <c r="AP112" s="2">
        <f t="shared" si="17"/>
        <v>-4.0002131122705266E-2</v>
      </c>
      <c r="AQ112" s="2">
        <f t="shared" si="17"/>
        <v>-5.6796436595083002E-2</v>
      </c>
      <c r="AR112" s="2">
        <f t="shared" si="17"/>
        <v>-0.11751839387380712</v>
      </c>
      <c r="AS112" s="2">
        <f t="shared" si="18"/>
        <v>-0.20914698182947769</v>
      </c>
      <c r="AT112" s="2">
        <f t="shared" si="18"/>
        <v>-0.10842921857268419</v>
      </c>
    </row>
    <row r="113" spans="4:46" x14ac:dyDescent="0.35">
      <c r="D113" s="6">
        <f t="shared" si="14"/>
        <v>-0.13838950497664759</v>
      </c>
      <c r="E113" s="2">
        <f>$E$24</f>
        <v>68.478011722715223</v>
      </c>
      <c r="F113" t="s">
        <v>238</v>
      </c>
      <c r="G113" s="2">
        <f t="shared" si="15"/>
        <v>-0.11355444229545397</v>
      </c>
      <c r="H113" s="2">
        <f t="shared" si="15"/>
        <v>-0.17260802510658754</v>
      </c>
      <c r="I113" s="2">
        <f t="shared" si="15"/>
        <v>-0.10233202994172726</v>
      </c>
      <c r="J113" s="2">
        <f t="shared" si="15"/>
        <v>-6.0184132644271054E-2</v>
      </c>
      <c r="K113" s="2">
        <f t="shared" si="15"/>
        <v>-4.3927006256447736E-2</v>
      </c>
      <c r="L113" s="2">
        <f t="shared" si="15"/>
        <v>-4.3928157786822214E-2</v>
      </c>
      <c r="M113" s="2">
        <f t="shared" si="15"/>
        <v>-6.7257413092179599E-2</v>
      </c>
      <c r="N113" s="2">
        <f t="shared" si="15"/>
        <v>-0.12096933346526287</v>
      </c>
      <c r="O113" s="2">
        <f t="shared" si="15"/>
        <v>-0.19133823722221871</v>
      </c>
      <c r="P113" s="2">
        <f t="shared" si="15"/>
        <v>-0.12824101572202695</v>
      </c>
      <c r="Q113" s="2">
        <f t="shared" si="15"/>
        <v>-0.1356873561417514</v>
      </c>
      <c r="R113" s="2">
        <f t="shared" si="15"/>
        <v>-0.18392746371677388</v>
      </c>
      <c r="S113" s="2">
        <f t="shared" si="15"/>
        <v>-0.11389456939333817</v>
      </c>
      <c r="T113" s="2">
        <f t="shared" si="15"/>
        <v>-6.5451109247548267E-2</v>
      </c>
      <c r="U113" s="2">
        <f t="shared" si="15"/>
        <v>-4.6130965693243688E-2</v>
      </c>
      <c r="V113" s="2">
        <f t="shared" si="15"/>
        <v>-4.8394933310514761E-2</v>
      </c>
      <c r="W113" s="2">
        <f t="shared" si="19"/>
        <v>-7.1301752651406036E-2</v>
      </c>
      <c r="X113" s="2">
        <f t="shared" si="19"/>
        <v>-0.12175294769751216</v>
      </c>
      <c r="Y113" s="2">
        <f t="shared" si="19"/>
        <v>-0.18993781932397147</v>
      </c>
      <c r="Z113" s="2">
        <f t="shared" si="19"/>
        <v>-0.1431976769048259</v>
      </c>
      <c r="AA113" s="2">
        <f t="shared" si="19"/>
        <v>-0.1394834176758257</v>
      </c>
      <c r="AB113" s="2">
        <f t="shared" si="19"/>
        <v>-0.20350195880494304</v>
      </c>
      <c r="AC113" s="2">
        <f t="shared" si="19"/>
        <v>-0.12289723810104858</v>
      </c>
      <c r="AD113" s="2">
        <f t="shared" si="19"/>
        <v>-7.0941900709381667E-2</v>
      </c>
      <c r="AE113" s="2">
        <f t="shared" si="19"/>
        <v>-4.5009373686981304E-2</v>
      </c>
      <c r="AF113" s="2">
        <f t="shared" si="19"/>
        <v>-4.2864543848965979E-2</v>
      </c>
      <c r="AG113" s="2">
        <f t="shared" si="19"/>
        <v>-6.007981538045435E-2</v>
      </c>
      <c r="AH113" s="2">
        <f t="shared" si="19"/>
        <v>-0.10331485457632879</v>
      </c>
      <c r="AI113" s="2">
        <f t="shared" si="19"/>
        <v>-0.17507257041745106</v>
      </c>
      <c r="AJ113" s="2">
        <f t="shared" si="19"/>
        <v>-0.12335547278614689</v>
      </c>
      <c r="AK113" s="2">
        <f t="shared" si="19"/>
        <v>-0.11222448550820653</v>
      </c>
      <c r="AL113" s="2">
        <f t="shared" si="19"/>
        <v>-0.21956885451380265</v>
      </c>
      <c r="AM113" s="2">
        <f t="shared" si="17"/>
        <v>-0.11753724178412517</v>
      </c>
      <c r="AN113" s="2">
        <f t="shared" si="17"/>
        <v>-6.0166816163545377E-2</v>
      </c>
      <c r="AO113" s="2">
        <f t="shared" si="17"/>
        <v>-4.0008511713779643E-2</v>
      </c>
      <c r="AP113" s="2">
        <f t="shared" si="17"/>
        <v>-4.0002131122705266E-2</v>
      </c>
      <c r="AQ113" s="2">
        <f t="shared" si="17"/>
        <v>-5.6796436595083002E-2</v>
      </c>
      <c r="AR113" s="2">
        <f t="shared" si="17"/>
        <v>-0.11751839387380712</v>
      </c>
      <c r="AS113" s="2">
        <f t="shared" si="18"/>
        <v>-0.20914698182947769</v>
      </c>
      <c r="AT113" s="2">
        <f t="shared" si="18"/>
        <v>-0.10842921857268419</v>
      </c>
    </row>
    <row r="114" spans="4:46" x14ac:dyDescent="0.35">
      <c r="D114" s="6">
        <f t="shared" si="14"/>
        <v>-0.11509950283939613</v>
      </c>
      <c r="E114" s="2">
        <f>$E$25</f>
        <v>47.930515079079207</v>
      </c>
      <c r="F114" t="s">
        <v>239</v>
      </c>
      <c r="G114" s="2">
        <f t="shared" si="15"/>
        <v>-6.7567918418556597E-2</v>
      </c>
      <c r="H114" s="2">
        <f t="shared" si="15"/>
        <v>-9.897715011532382E-2</v>
      </c>
      <c r="I114" s="2">
        <f t="shared" si="15"/>
        <v>-5.8687860180358431E-2</v>
      </c>
      <c r="J114" s="2">
        <f t="shared" si="15"/>
        <v>-3.4524462256030918E-2</v>
      </c>
      <c r="K114" s="2">
        <f t="shared" si="15"/>
        <v>-2.5200201583992988E-2</v>
      </c>
      <c r="L114" s="2">
        <f t="shared" si="15"/>
        <v>-2.5200825981534357E-2</v>
      </c>
      <c r="M114" s="2">
        <f t="shared" si="15"/>
        <v>-3.8578033128088059E-2</v>
      </c>
      <c r="N114" s="2">
        <f t="shared" si="15"/>
        <v>-6.9375736451051967E-2</v>
      </c>
      <c r="O114" s="2">
        <f t="shared" si="15"/>
        <v>-0.10971572257120797</v>
      </c>
      <c r="P114" s="2">
        <f t="shared" si="15"/>
        <v>-7.6263143730137109E-2</v>
      </c>
      <c r="Q114" s="2">
        <f t="shared" si="15"/>
        <v>-8.0689978700845683E-2</v>
      </c>
      <c r="R114" s="2">
        <f t="shared" si="15"/>
        <v>-0.10656632689918152</v>
      </c>
      <c r="S114" s="2">
        <f t="shared" si="15"/>
        <v>-6.5999346407739856E-2</v>
      </c>
      <c r="T114" s="2">
        <f t="shared" si="15"/>
        <v>-3.7932905431216732E-2</v>
      </c>
      <c r="U114" s="2">
        <f t="shared" si="15"/>
        <v>-2.6737839676695695E-2</v>
      </c>
      <c r="V114" s="2">
        <f t="shared" si="15"/>
        <v>-2.8038866661953907E-2</v>
      </c>
      <c r="W114" s="2">
        <f t="shared" si="19"/>
        <v>-4.1321308203334225E-2</v>
      </c>
      <c r="X114" s="2">
        <f t="shared" si="19"/>
        <v>-7.0548787556752715E-2</v>
      </c>
      <c r="Y114" s="2">
        <f t="shared" si="19"/>
        <v>-0.11004226666595492</v>
      </c>
      <c r="Z114" s="2">
        <f t="shared" si="19"/>
        <v>-8.5152652008382138E-2</v>
      </c>
      <c r="AA114" s="2">
        <f t="shared" si="19"/>
        <v>-8.2944203622856691E-2</v>
      </c>
      <c r="AB114" s="2">
        <f t="shared" si="19"/>
        <v>-0.11717395894633481</v>
      </c>
      <c r="AC114" s="2">
        <f t="shared" si="19"/>
        <v>-7.0777364552897376E-2</v>
      </c>
      <c r="AD114" s="2">
        <f t="shared" si="19"/>
        <v>-4.0862076572483953E-2</v>
      </c>
      <c r="AE114" s="2">
        <f t="shared" si="19"/>
        <v>-2.5929265731147986E-2</v>
      </c>
      <c r="AF114" s="2">
        <f t="shared" si="19"/>
        <v>-2.4693695156399305E-2</v>
      </c>
      <c r="AG114" s="2">
        <f t="shared" si="19"/>
        <v>-3.4609110770269368E-2</v>
      </c>
      <c r="AH114" s="2">
        <f t="shared" si="19"/>
        <v>-5.9505115737816229E-2</v>
      </c>
      <c r="AI114" s="2">
        <f t="shared" si="19"/>
        <v>-0.1008130681106329</v>
      </c>
      <c r="AJ114" s="2">
        <f t="shared" si="19"/>
        <v>-7.3355976678954438E-2</v>
      </c>
      <c r="AK114" s="2">
        <f t="shared" si="19"/>
        <v>-6.6737371730056658E-2</v>
      </c>
      <c r="AL114" s="2">
        <f t="shared" si="19"/>
        <v>-0.12346168784498515</v>
      </c>
      <c r="AM114" s="2">
        <f t="shared" si="17"/>
        <v>-6.6109005798358572E-2</v>
      </c>
      <c r="AN114" s="2">
        <f t="shared" si="17"/>
        <v>-3.3848686113040434E-2</v>
      </c>
      <c r="AO114" s="2">
        <f t="shared" si="17"/>
        <v>-2.2510896136071396E-2</v>
      </c>
      <c r="AP114" s="2">
        <f t="shared" si="17"/>
        <v>-2.2507489521596213E-2</v>
      </c>
      <c r="AQ114" s="2">
        <f t="shared" si="17"/>
        <v>-3.1953358176362419E-2</v>
      </c>
      <c r="AR114" s="2">
        <f t="shared" si="17"/>
        <v>-6.609894561961932E-2</v>
      </c>
      <c r="AS114" s="2">
        <f t="shared" si="18"/>
        <v>-0.1176096318285425</v>
      </c>
      <c r="AT114" s="2">
        <f t="shared" si="18"/>
        <v>-6.4483643900119375E-2</v>
      </c>
    </row>
    <row r="115" spans="4:46" x14ac:dyDescent="0.35">
      <c r="D115" s="6">
        <f t="shared" si="14"/>
        <v>-6.9769629838613831E-2</v>
      </c>
      <c r="E115" s="2">
        <f t="shared" ref="E115:E121" si="21">$E$25</f>
        <v>47.930515079079207</v>
      </c>
      <c r="F115" t="s">
        <v>240</v>
      </c>
      <c r="G115" s="2">
        <f t="shared" si="15"/>
        <v>-6.7567918418556597E-2</v>
      </c>
      <c r="H115" s="2">
        <f t="shared" si="15"/>
        <v>-9.897715011532382E-2</v>
      </c>
      <c r="I115" s="2">
        <f t="shared" si="15"/>
        <v>-5.8687860180358431E-2</v>
      </c>
      <c r="J115" s="2">
        <f t="shared" si="15"/>
        <v>-3.4524462256030918E-2</v>
      </c>
      <c r="K115" s="2">
        <f t="shared" si="15"/>
        <v>-2.5200201583992988E-2</v>
      </c>
      <c r="L115" s="2">
        <f t="shared" si="15"/>
        <v>-2.5200825981534357E-2</v>
      </c>
      <c r="M115" s="2">
        <f t="shared" si="15"/>
        <v>-3.8578033128088059E-2</v>
      </c>
      <c r="N115" s="2">
        <f t="shared" si="15"/>
        <v>-6.9375736451051967E-2</v>
      </c>
      <c r="O115" s="2">
        <f t="shared" si="15"/>
        <v>-0.10971572257120797</v>
      </c>
      <c r="P115" s="2">
        <f t="shared" ref="P115:AE130" si="22">P$90/2*(($E115/P$91)+($E115/P$91)^2)</f>
        <v>-7.6263143730137109E-2</v>
      </c>
      <c r="Q115" s="2">
        <f t="shared" si="22"/>
        <v>-8.0689978700845683E-2</v>
      </c>
      <c r="R115" s="2">
        <f t="shared" si="22"/>
        <v>-0.10656632689918152</v>
      </c>
      <c r="S115" s="2">
        <f t="shared" si="22"/>
        <v>-6.5999346407739856E-2</v>
      </c>
      <c r="T115" s="2">
        <f t="shared" si="22"/>
        <v>-3.7932905431216732E-2</v>
      </c>
      <c r="U115" s="2">
        <f t="shared" si="22"/>
        <v>-2.6737839676695695E-2</v>
      </c>
      <c r="V115" s="2">
        <f t="shared" si="22"/>
        <v>-2.8038866661953907E-2</v>
      </c>
      <c r="W115" s="2">
        <f t="shared" si="22"/>
        <v>-4.1321308203334225E-2</v>
      </c>
      <c r="X115" s="2">
        <f t="shared" si="22"/>
        <v>-7.0548787556752715E-2</v>
      </c>
      <c r="Y115" s="2">
        <f t="shared" si="22"/>
        <v>-0.11004226666595492</v>
      </c>
      <c r="Z115" s="2">
        <f t="shared" si="22"/>
        <v>-8.5152652008382138E-2</v>
      </c>
      <c r="AA115" s="2">
        <f t="shared" si="22"/>
        <v>-8.2944203622856691E-2</v>
      </c>
      <c r="AB115" s="2">
        <f t="shared" si="22"/>
        <v>-0.11717395894633481</v>
      </c>
      <c r="AC115" s="2">
        <f t="shared" si="22"/>
        <v>-7.0777364552897376E-2</v>
      </c>
      <c r="AD115" s="2">
        <f t="shared" si="22"/>
        <v>-4.0862076572483953E-2</v>
      </c>
      <c r="AE115" s="2">
        <f t="shared" si="22"/>
        <v>-2.5929265731147986E-2</v>
      </c>
      <c r="AF115" s="2">
        <f t="shared" si="19"/>
        <v>-2.4693695156399305E-2</v>
      </c>
      <c r="AG115" s="2">
        <f t="shared" si="19"/>
        <v>-3.4609110770269368E-2</v>
      </c>
      <c r="AH115" s="2">
        <f t="shared" si="19"/>
        <v>-5.9505115737816229E-2</v>
      </c>
      <c r="AI115" s="2">
        <f t="shared" si="19"/>
        <v>-0.1008130681106329</v>
      </c>
      <c r="AJ115" s="2">
        <f t="shared" si="19"/>
        <v>-7.3355976678954438E-2</v>
      </c>
      <c r="AK115" s="2">
        <f t="shared" si="19"/>
        <v>-6.6737371730056658E-2</v>
      </c>
      <c r="AL115" s="2">
        <f t="shared" si="19"/>
        <v>-0.12346168784498515</v>
      </c>
      <c r="AM115" s="2">
        <f t="shared" si="17"/>
        <v>-6.6109005798358572E-2</v>
      </c>
      <c r="AN115" s="2">
        <f t="shared" si="17"/>
        <v>-3.3848686113040434E-2</v>
      </c>
      <c r="AO115" s="2">
        <f t="shared" si="17"/>
        <v>-2.2510896136071396E-2</v>
      </c>
      <c r="AP115" s="2">
        <f t="shared" si="17"/>
        <v>-2.2507489521596213E-2</v>
      </c>
      <c r="AQ115" s="2">
        <f t="shared" si="17"/>
        <v>-3.1953358176362419E-2</v>
      </c>
      <c r="AR115" s="2">
        <f t="shared" si="17"/>
        <v>-6.609894561961932E-2</v>
      </c>
      <c r="AS115" s="2">
        <f t="shared" si="18"/>
        <v>-0.1176096318285425</v>
      </c>
      <c r="AT115" s="2">
        <f t="shared" si="18"/>
        <v>-6.4483643900119375E-2</v>
      </c>
    </row>
    <row r="116" spans="4:46" x14ac:dyDescent="0.35">
      <c r="D116" s="6">
        <f t="shared" si="14"/>
        <v>-4.0383654742535857E-2</v>
      </c>
      <c r="E116" s="2">
        <f t="shared" si="21"/>
        <v>47.930515079079207</v>
      </c>
      <c r="F116" t="s">
        <v>241</v>
      </c>
      <c r="G116" s="2">
        <f t="shared" ref="G116:V131" si="23">G$90/2*(($E116/G$91)+($E116/G$91)^2)</f>
        <v>-6.7567918418556597E-2</v>
      </c>
      <c r="H116" s="2">
        <f t="shared" si="23"/>
        <v>-9.897715011532382E-2</v>
      </c>
      <c r="I116" s="2">
        <f t="shared" si="23"/>
        <v>-5.8687860180358431E-2</v>
      </c>
      <c r="J116" s="2">
        <f t="shared" si="23"/>
        <v>-3.4524462256030918E-2</v>
      </c>
      <c r="K116" s="2">
        <f t="shared" si="23"/>
        <v>-2.5200201583992988E-2</v>
      </c>
      <c r="L116" s="2">
        <f t="shared" si="23"/>
        <v>-2.5200825981534357E-2</v>
      </c>
      <c r="M116" s="2">
        <f t="shared" si="23"/>
        <v>-3.8578033128088059E-2</v>
      </c>
      <c r="N116" s="2">
        <f t="shared" si="23"/>
        <v>-6.9375736451051967E-2</v>
      </c>
      <c r="O116" s="2">
        <f t="shared" si="23"/>
        <v>-0.10971572257120797</v>
      </c>
      <c r="P116" s="2">
        <f t="shared" si="23"/>
        <v>-7.6263143730137109E-2</v>
      </c>
      <c r="Q116" s="2">
        <f t="shared" si="23"/>
        <v>-8.0689978700845683E-2</v>
      </c>
      <c r="R116" s="2">
        <f t="shared" si="23"/>
        <v>-0.10656632689918152</v>
      </c>
      <c r="S116" s="2">
        <f t="shared" si="23"/>
        <v>-6.5999346407739856E-2</v>
      </c>
      <c r="T116" s="2">
        <f t="shared" si="23"/>
        <v>-3.7932905431216732E-2</v>
      </c>
      <c r="U116" s="2">
        <f t="shared" si="23"/>
        <v>-2.6737839676695695E-2</v>
      </c>
      <c r="V116" s="2">
        <f t="shared" si="23"/>
        <v>-2.8038866661953907E-2</v>
      </c>
      <c r="W116" s="2">
        <f t="shared" si="22"/>
        <v>-4.1321308203334225E-2</v>
      </c>
      <c r="X116" s="2">
        <f t="shared" si="22"/>
        <v>-7.0548787556752715E-2</v>
      </c>
      <c r="Y116" s="2">
        <f t="shared" si="22"/>
        <v>-0.11004226666595492</v>
      </c>
      <c r="Z116" s="2">
        <f t="shared" si="22"/>
        <v>-8.5152652008382138E-2</v>
      </c>
      <c r="AA116" s="2">
        <f t="shared" si="22"/>
        <v>-8.2944203622856691E-2</v>
      </c>
      <c r="AB116" s="2">
        <f t="shared" si="22"/>
        <v>-0.11717395894633481</v>
      </c>
      <c r="AC116" s="2">
        <f t="shared" si="22"/>
        <v>-7.0777364552897376E-2</v>
      </c>
      <c r="AD116" s="2">
        <f t="shared" si="22"/>
        <v>-4.0862076572483953E-2</v>
      </c>
      <c r="AE116" s="2">
        <f t="shared" si="22"/>
        <v>-2.5929265731147986E-2</v>
      </c>
      <c r="AF116" s="2">
        <f t="shared" si="19"/>
        <v>-2.4693695156399305E-2</v>
      </c>
      <c r="AG116" s="2">
        <f t="shared" si="19"/>
        <v>-3.4609110770269368E-2</v>
      </c>
      <c r="AH116" s="2">
        <f t="shared" si="19"/>
        <v>-5.9505115737816229E-2</v>
      </c>
      <c r="AI116" s="2">
        <f t="shared" si="19"/>
        <v>-0.1008130681106329</v>
      </c>
      <c r="AJ116" s="2">
        <f t="shared" si="19"/>
        <v>-7.3355976678954438E-2</v>
      </c>
      <c r="AK116" s="2">
        <f t="shared" si="19"/>
        <v>-6.6737371730056658E-2</v>
      </c>
      <c r="AL116" s="2">
        <f t="shared" si="19"/>
        <v>-0.12346168784498515</v>
      </c>
      <c r="AM116" s="2">
        <f t="shared" si="17"/>
        <v>-6.6109005798358572E-2</v>
      </c>
      <c r="AN116" s="2">
        <f t="shared" si="17"/>
        <v>-3.3848686113040434E-2</v>
      </c>
      <c r="AO116" s="2">
        <f t="shared" si="17"/>
        <v>-2.2510896136071396E-2</v>
      </c>
      <c r="AP116" s="2">
        <f t="shared" si="17"/>
        <v>-2.2507489521596213E-2</v>
      </c>
      <c r="AQ116" s="2">
        <f t="shared" si="17"/>
        <v>-3.1953358176362419E-2</v>
      </c>
      <c r="AR116" s="2">
        <f t="shared" si="17"/>
        <v>-6.609894561961932E-2</v>
      </c>
      <c r="AS116" s="2">
        <f t="shared" si="18"/>
        <v>-0.1176096318285425</v>
      </c>
      <c r="AT116" s="2">
        <f t="shared" si="18"/>
        <v>-6.4483643900119375E-2</v>
      </c>
    </row>
    <row r="117" spans="4:46" x14ac:dyDescent="0.35">
      <c r="D117" s="6">
        <f t="shared" si="14"/>
        <v>-2.5695734858353008E-2</v>
      </c>
      <c r="E117" s="2">
        <f t="shared" si="21"/>
        <v>47.930515079079207</v>
      </c>
      <c r="F117" t="s">
        <v>242</v>
      </c>
      <c r="G117" s="2">
        <f t="shared" si="23"/>
        <v>-6.7567918418556597E-2</v>
      </c>
      <c r="H117" s="2">
        <f t="shared" si="23"/>
        <v>-9.897715011532382E-2</v>
      </c>
      <c r="I117" s="2">
        <f t="shared" si="23"/>
        <v>-5.8687860180358431E-2</v>
      </c>
      <c r="J117" s="2">
        <f t="shared" si="23"/>
        <v>-3.4524462256030918E-2</v>
      </c>
      <c r="K117" s="2">
        <f t="shared" si="23"/>
        <v>-2.5200201583992988E-2</v>
      </c>
      <c r="L117" s="2">
        <f t="shared" si="23"/>
        <v>-2.5200825981534357E-2</v>
      </c>
      <c r="M117" s="2">
        <f t="shared" si="23"/>
        <v>-3.8578033128088059E-2</v>
      </c>
      <c r="N117" s="2">
        <f t="shared" si="23"/>
        <v>-6.9375736451051967E-2</v>
      </c>
      <c r="O117" s="2">
        <f t="shared" si="23"/>
        <v>-0.10971572257120797</v>
      </c>
      <c r="P117" s="2">
        <f t="shared" si="23"/>
        <v>-7.6263143730137109E-2</v>
      </c>
      <c r="Q117" s="2">
        <f t="shared" si="23"/>
        <v>-8.0689978700845683E-2</v>
      </c>
      <c r="R117" s="2">
        <f t="shared" si="23"/>
        <v>-0.10656632689918152</v>
      </c>
      <c r="S117" s="2">
        <f t="shared" si="23"/>
        <v>-6.5999346407739856E-2</v>
      </c>
      <c r="T117" s="2">
        <f t="shared" si="23"/>
        <v>-3.7932905431216732E-2</v>
      </c>
      <c r="U117" s="2">
        <f t="shared" si="23"/>
        <v>-2.6737839676695695E-2</v>
      </c>
      <c r="V117" s="2">
        <f t="shared" si="23"/>
        <v>-2.8038866661953907E-2</v>
      </c>
      <c r="W117" s="2">
        <f t="shared" si="22"/>
        <v>-4.1321308203334225E-2</v>
      </c>
      <c r="X117" s="2">
        <f t="shared" si="22"/>
        <v>-7.0548787556752715E-2</v>
      </c>
      <c r="Y117" s="2">
        <f t="shared" si="22"/>
        <v>-0.11004226666595492</v>
      </c>
      <c r="Z117" s="2">
        <f t="shared" si="22"/>
        <v>-8.5152652008382138E-2</v>
      </c>
      <c r="AA117" s="2">
        <f t="shared" si="22"/>
        <v>-8.2944203622856691E-2</v>
      </c>
      <c r="AB117" s="2">
        <f t="shared" si="22"/>
        <v>-0.11717395894633481</v>
      </c>
      <c r="AC117" s="2">
        <f t="shared" si="22"/>
        <v>-7.0777364552897376E-2</v>
      </c>
      <c r="AD117" s="2">
        <f t="shared" si="22"/>
        <v>-4.0862076572483953E-2</v>
      </c>
      <c r="AE117" s="2">
        <f t="shared" si="22"/>
        <v>-2.5929265731147986E-2</v>
      </c>
      <c r="AF117" s="2">
        <f t="shared" si="19"/>
        <v>-2.4693695156399305E-2</v>
      </c>
      <c r="AG117" s="2">
        <f t="shared" ref="AG117:AT117" si="24">AG$90/2*(($E117/AG$91)+($E117/AG$91)^2)</f>
        <v>-3.4609110770269368E-2</v>
      </c>
      <c r="AH117" s="2">
        <f t="shared" si="24"/>
        <v>-5.9505115737816229E-2</v>
      </c>
      <c r="AI117" s="2">
        <f t="shared" si="24"/>
        <v>-0.1008130681106329</v>
      </c>
      <c r="AJ117" s="2">
        <f t="shared" si="24"/>
        <v>-7.3355976678954438E-2</v>
      </c>
      <c r="AK117" s="2">
        <f t="shared" si="24"/>
        <v>-6.6737371730056658E-2</v>
      </c>
      <c r="AL117" s="2">
        <f t="shared" si="24"/>
        <v>-0.12346168784498515</v>
      </c>
      <c r="AM117" s="2">
        <f t="shared" si="24"/>
        <v>-6.6109005798358572E-2</v>
      </c>
      <c r="AN117" s="2">
        <f t="shared" si="24"/>
        <v>-3.3848686113040434E-2</v>
      </c>
      <c r="AO117" s="2">
        <f t="shared" si="24"/>
        <v>-2.2510896136071396E-2</v>
      </c>
      <c r="AP117" s="2">
        <f t="shared" si="24"/>
        <v>-2.2507489521596213E-2</v>
      </c>
      <c r="AQ117" s="2">
        <f t="shared" si="24"/>
        <v>-3.1953358176362419E-2</v>
      </c>
      <c r="AR117" s="2">
        <f t="shared" si="24"/>
        <v>-6.609894561961932E-2</v>
      </c>
      <c r="AS117" s="2">
        <f t="shared" si="24"/>
        <v>-0.1176096318285425</v>
      </c>
      <c r="AT117" s="2">
        <f t="shared" si="24"/>
        <v>-6.4483643900119375E-2</v>
      </c>
    </row>
    <row r="118" spans="4:46" x14ac:dyDescent="0.35">
      <c r="D118" s="6">
        <f t="shared" si="14"/>
        <v>-2.4471893979777688E-2</v>
      </c>
      <c r="E118" s="2">
        <f t="shared" si="21"/>
        <v>47.930515079079207</v>
      </c>
      <c r="F118" t="s">
        <v>243</v>
      </c>
      <c r="G118" s="2">
        <f t="shared" si="23"/>
        <v>-6.7567918418556597E-2</v>
      </c>
      <c r="H118" s="2">
        <f t="shared" si="23"/>
        <v>-9.897715011532382E-2</v>
      </c>
      <c r="I118" s="2">
        <f t="shared" si="23"/>
        <v>-5.8687860180358431E-2</v>
      </c>
      <c r="J118" s="2">
        <f t="shared" si="23"/>
        <v>-3.4524462256030918E-2</v>
      </c>
      <c r="K118" s="2">
        <f t="shared" si="23"/>
        <v>-2.5200201583992988E-2</v>
      </c>
      <c r="L118" s="2">
        <f t="shared" si="23"/>
        <v>-2.5200825981534357E-2</v>
      </c>
      <c r="M118" s="2">
        <f t="shared" si="23"/>
        <v>-3.8578033128088059E-2</v>
      </c>
      <c r="N118" s="2">
        <f t="shared" si="23"/>
        <v>-6.9375736451051967E-2</v>
      </c>
      <c r="O118" s="2">
        <f t="shared" si="23"/>
        <v>-0.10971572257120797</v>
      </c>
      <c r="P118" s="2">
        <f t="shared" si="23"/>
        <v>-7.6263143730137109E-2</v>
      </c>
      <c r="Q118" s="2">
        <f t="shared" si="23"/>
        <v>-8.0689978700845683E-2</v>
      </c>
      <c r="R118" s="2">
        <f t="shared" si="23"/>
        <v>-0.10656632689918152</v>
      </c>
      <c r="S118" s="2">
        <f t="shared" si="23"/>
        <v>-6.5999346407739856E-2</v>
      </c>
      <c r="T118" s="2">
        <f t="shared" si="23"/>
        <v>-3.7932905431216732E-2</v>
      </c>
      <c r="U118" s="2">
        <f t="shared" si="23"/>
        <v>-2.6737839676695695E-2</v>
      </c>
      <c r="V118" s="2">
        <f t="shared" si="23"/>
        <v>-2.8038866661953907E-2</v>
      </c>
      <c r="W118" s="2">
        <f t="shared" si="22"/>
        <v>-4.1321308203334225E-2</v>
      </c>
      <c r="X118" s="2">
        <f t="shared" si="22"/>
        <v>-7.0548787556752715E-2</v>
      </c>
      <c r="Y118" s="2">
        <f t="shared" si="22"/>
        <v>-0.11004226666595492</v>
      </c>
      <c r="Z118" s="2">
        <f t="shared" si="22"/>
        <v>-8.5152652008382138E-2</v>
      </c>
      <c r="AA118" s="2">
        <f t="shared" si="22"/>
        <v>-8.2944203622856691E-2</v>
      </c>
      <c r="AB118" s="2">
        <f t="shared" si="22"/>
        <v>-0.11717395894633481</v>
      </c>
      <c r="AC118" s="2">
        <f t="shared" si="22"/>
        <v>-7.0777364552897376E-2</v>
      </c>
      <c r="AD118" s="2">
        <f t="shared" si="22"/>
        <v>-4.0862076572483953E-2</v>
      </c>
      <c r="AE118" s="2">
        <f t="shared" si="22"/>
        <v>-2.5929265731147986E-2</v>
      </c>
      <c r="AF118" s="2">
        <f t="shared" ref="AF118:AT131" si="25">AF$90/2*(($E118/AF$91)+($E118/AF$91)^2)</f>
        <v>-2.4693695156399305E-2</v>
      </c>
      <c r="AG118" s="2">
        <f t="shared" si="25"/>
        <v>-3.4609110770269368E-2</v>
      </c>
      <c r="AH118" s="2">
        <f t="shared" si="25"/>
        <v>-5.9505115737816229E-2</v>
      </c>
      <c r="AI118" s="2">
        <f t="shared" si="25"/>
        <v>-0.1008130681106329</v>
      </c>
      <c r="AJ118" s="2">
        <f t="shared" si="25"/>
        <v>-7.3355976678954438E-2</v>
      </c>
      <c r="AK118" s="2">
        <f t="shared" si="25"/>
        <v>-6.6737371730056658E-2</v>
      </c>
      <c r="AL118" s="2">
        <f t="shared" si="25"/>
        <v>-0.12346168784498515</v>
      </c>
      <c r="AM118" s="2">
        <f t="shared" si="25"/>
        <v>-6.6109005798358572E-2</v>
      </c>
      <c r="AN118" s="2">
        <f t="shared" si="25"/>
        <v>-3.3848686113040434E-2</v>
      </c>
      <c r="AO118" s="2">
        <f t="shared" si="25"/>
        <v>-2.2510896136071396E-2</v>
      </c>
      <c r="AP118" s="2">
        <f t="shared" si="25"/>
        <v>-2.2507489521596213E-2</v>
      </c>
      <c r="AQ118" s="2">
        <f t="shared" si="25"/>
        <v>-3.1953358176362419E-2</v>
      </c>
      <c r="AR118" s="2">
        <f t="shared" si="25"/>
        <v>-6.609894561961932E-2</v>
      </c>
      <c r="AS118" s="2">
        <f t="shared" si="25"/>
        <v>-0.1176096318285425</v>
      </c>
      <c r="AT118" s="2">
        <f t="shared" si="25"/>
        <v>-6.4483643900119375E-2</v>
      </c>
    </row>
    <row r="119" spans="4:46" x14ac:dyDescent="0.35">
      <c r="D119" s="6">
        <f t="shared" si="14"/>
        <v>-3.4263277663581754E-2</v>
      </c>
      <c r="E119" s="2">
        <f t="shared" si="21"/>
        <v>47.930515079079207</v>
      </c>
      <c r="F119" t="s">
        <v>244</v>
      </c>
      <c r="G119" s="2">
        <f t="shared" si="23"/>
        <v>-6.7567918418556597E-2</v>
      </c>
      <c r="H119" s="2">
        <f t="shared" si="23"/>
        <v>-9.897715011532382E-2</v>
      </c>
      <c r="I119" s="2">
        <f t="shared" si="23"/>
        <v>-5.8687860180358431E-2</v>
      </c>
      <c r="J119" s="2">
        <f t="shared" si="23"/>
        <v>-3.4524462256030918E-2</v>
      </c>
      <c r="K119" s="2">
        <f t="shared" si="23"/>
        <v>-2.5200201583992988E-2</v>
      </c>
      <c r="L119" s="2">
        <f t="shared" si="23"/>
        <v>-2.5200825981534357E-2</v>
      </c>
      <c r="M119" s="2">
        <f t="shared" si="23"/>
        <v>-3.8578033128088059E-2</v>
      </c>
      <c r="N119" s="2">
        <f t="shared" si="23"/>
        <v>-6.9375736451051967E-2</v>
      </c>
      <c r="O119" s="2">
        <f t="shared" si="23"/>
        <v>-0.10971572257120797</v>
      </c>
      <c r="P119" s="2">
        <f t="shared" si="23"/>
        <v>-7.6263143730137109E-2</v>
      </c>
      <c r="Q119" s="2">
        <f t="shared" si="23"/>
        <v>-8.0689978700845683E-2</v>
      </c>
      <c r="R119" s="2">
        <f t="shared" si="23"/>
        <v>-0.10656632689918152</v>
      </c>
      <c r="S119" s="2">
        <f t="shared" si="23"/>
        <v>-6.5999346407739856E-2</v>
      </c>
      <c r="T119" s="2">
        <f t="shared" si="23"/>
        <v>-3.7932905431216732E-2</v>
      </c>
      <c r="U119" s="2">
        <f t="shared" si="23"/>
        <v>-2.6737839676695695E-2</v>
      </c>
      <c r="V119" s="2">
        <f t="shared" si="23"/>
        <v>-2.8038866661953907E-2</v>
      </c>
      <c r="W119" s="2">
        <f t="shared" si="22"/>
        <v>-4.1321308203334225E-2</v>
      </c>
      <c r="X119" s="2">
        <f t="shared" si="22"/>
        <v>-7.0548787556752715E-2</v>
      </c>
      <c r="Y119" s="2">
        <f t="shared" si="22"/>
        <v>-0.11004226666595492</v>
      </c>
      <c r="Z119" s="2">
        <f t="shared" si="22"/>
        <v>-8.5152652008382138E-2</v>
      </c>
      <c r="AA119" s="2">
        <f t="shared" si="22"/>
        <v>-8.2944203622856691E-2</v>
      </c>
      <c r="AB119" s="2">
        <f t="shared" si="22"/>
        <v>-0.11717395894633481</v>
      </c>
      <c r="AC119" s="2">
        <f t="shared" si="22"/>
        <v>-7.0777364552897376E-2</v>
      </c>
      <c r="AD119" s="2">
        <f t="shared" si="22"/>
        <v>-4.0862076572483953E-2</v>
      </c>
      <c r="AE119" s="2">
        <f t="shared" si="22"/>
        <v>-2.5929265731147986E-2</v>
      </c>
      <c r="AF119" s="2">
        <f t="shared" si="25"/>
        <v>-2.4693695156399305E-2</v>
      </c>
      <c r="AG119" s="2">
        <f t="shared" si="25"/>
        <v>-3.4609110770269368E-2</v>
      </c>
      <c r="AH119" s="2">
        <f t="shared" si="25"/>
        <v>-5.9505115737816229E-2</v>
      </c>
      <c r="AI119" s="2">
        <f t="shared" si="25"/>
        <v>-0.1008130681106329</v>
      </c>
      <c r="AJ119" s="2">
        <f t="shared" si="25"/>
        <v>-7.3355976678954438E-2</v>
      </c>
      <c r="AK119" s="2">
        <f t="shared" si="25"/>
        <v>-6.6737371730056658E-2</v>
      </c>
      <c r="AL119" s="2">
        <f t="shared" si="25"/>
        <v>-0.12346168784498515</v>
      </c>
      <c r="AM119" s="2">
        <f t="shared" si="25"/>
        <v>-6.6109005798358572E-2</v>
      </c>
      <c r="AN119" s="2">
        <f t="shared" si="25"/>
        <v>-3.3848686113040434E-2</v>
      </c>
      <c r="AO119" s="2">
        <f t="shared" si="25"/>
        <v>-2.2510896136071396E-2</v>
      </c>
      <c r="AP119" s="2">
        <f t="shared" si="25"/>
        <v>-2.2507489521596213E-2</v>
      </c>
      <c r="AQ119" s="2">
        <f t="shared" si="25"/>
        <v>-3.1953358176362419E-2</v>
      </c>
      <c r="AR119" s="2">
        <f t="shared" si="25"/>
        <v>-6.609894561961932E-2</v>
      </c>
      <c r="AS119" s="2">
        <f t="shared" si="25"/>
        <v>-0.1176096318285425</v>
      </c>
      <c r="AT119" s="2">
        <f t="shared" si="25"/>
        <v>-6.4483643900119375E-2</v>
      </c>
    </row>
    <row r="120" spans="4:46" x14ac:dyDescent="0.35">
      <c r="D120" s="6">
        <f t="shared" si="14"/>
        <v>-5.8748305122848711E-2</v>
      </c>
      <c r="E120" s="2">
        <f t="shared" si="21"/>
        <v>47.930515079079207</v>
      </c>
      <c r="F120" t="s">
        <v>245</v>
      </c>
      <c r="G120" s="2">
        <f t="shared" si="23"/>
        <v>-6.7567918418556597E-2</v>
      </c>
      <c r="H120" s="2">
        <f t="shared" si="23"/>
        <v>-9.897715011532382E-2</v>
      </c>
      <c r="I120" s="2">
        <f t="shared" si="23"/>
        <v>-5.8687860180358431E-2</v>
      </c>
      <c r="J120" s="2">
        <f t="shared" si="23"/>
        <v>-3.4524462256030918E-2</v>
      </c>
      <c r="K120" s="2">
        <f t="shared" si="23"/>
        <v>-2.5200201583992988E-2</v>
      </c>
      <c r="L120" s="2">
        <f t="shared" si="23"/>
        <v>-2.5200825981534357E-2</v>
      </c>
      <c r="M120" s="2">
        <f t="shared" si="23"/>
        <v>-3.8578033128088059E-2</v>
      </c>
      <c r="N120" s="2">
        <f t="shared" si="23"/>
        <v>-6.9375736451051967E-2</v>
      </c>
      <c r="O120" s="2">
        <f t="shared" si="23"/>
        <v>-0.10971572257120797</v>
      </c>
      <c r="P120" s="2">
        <f t="shared" si="23"/>
        <v>-7.6263143730137109E-2</v>
      </c>
      <c r="Q120" s="2">
        <f t="shared" si="23"/>
        <v>-8.0689978700845683E-2</v>
      </c>
      <c r="R120" s="2">
        <f t="shared" si="23"/>
        <v>-0.10656632689918152</v>
      </c>
      <c r="S120" s="2">
        <f t="shared" si="23"/>
        <v>-6.5999346407739856E-2</v>
      </c>
      <c r="T120" s="2">
        <f t="shared" si="23"/>
        <v>-3.7932905431216732E-2</v>
      </c>
      <c r="U120" s="2">
        <f t="shared" si="23"/>
        <v>-2.6737839676695695E-2</v>
      </c>
      <c r="V120" s="2">
        <f t="shared" si="23"/>
        <v>-2.8038866661953907E-2</v>
      </c>
      <c r="W120" s="2">
        <f t="shared" si="22"/>
        <v>-4.1321308203334225E-2</v>
      </c>
      <c r="X120" s="2">
        <f t="shared" si="22"/>
        <v>-7.0548787556752715E-2</v>
      </c>
      <c r="Y120" s="2">
        <f t="shared" si="22"/>
        <v>-0.11004226666595492</v>
      </c>
      <c r="Z120" s="2">
        <f t="shared" si="22"/>
        <v>-8.5152652008382138E-2</v>
      </c>
      <c r="AA120" s="2">
        <f t="shared" si="22"/>
        <v>-8.2944203622856691E-2</v>
      </c>
      <c r="AB120" s="2">
        <f t="shared" si="22"/>
        <v>-0.11717395894633481</v>
      </c>
      <c r="AC120" s="2">
        <f t="shared" si="22"/>
        <v>-7.0777364552897376E-2</v>
      </c>
      <c r="AD120" s="2">
        <f t="shared" si="22"/>
        <v>-4.0862076572483953E-2</v>
      </c>
      <c r="AE120" s="2">
        <f t="shared" si="22"/>
        <v>-2.5929265731147986E-2</v>
      </c>
      <c r="AF120" s="2">
        <f t="shared" si="25"/>
        <v>-2.4693695156399305E-2</v>
      </c>
      <c r="AG120" s="2">
        <f t="shared" si="25"/>
        <v>-3.4609110770269368E-2</v>
      </c>
      <c r="AH120" s="2">
        <f t="shared" si="25"/>
        <v>-5.9505115737816229E-2</v>
      </c>
      <c r="AI120" s="2">
        <f t="shared" si="25"/>
        <v>-0.1008130681106329</v>
      </c>
      <c r="AJ120" s="2">
        <f t="shared" si="25"/>
        <v>-7.3355976678954438E-2</v>
      </c>
      <c r="AK120" s="2">
        <f t="shared" si="25"/>
        <v>-6.6737371730056658E-2</v>
      </c>
      <c r="AL120" s="2">
        <f t="shared" si="25"/>
        <v>-0.12346168784498515</v>
      </c>
      <c r="AM120" s="2">
        <f t="shared" si="25"/>
        <v>-6.6109005798358572E-2</v>
      </c>
      <c r="AN120" s="2">
        <f t="shared" si="25"/>
        <v>-3.3848686113040434E-2</v>
      </c>
      <c r="AO120" s="2">
        <f t="shared" si="25"/>
        <v>-2.2510896136071396E-2</v>
      </c>
      <c r="AP120" s="2">
        <f t="shared" si="25"/>
        <v>-2.2507489521596213E-2</v>
      </c>
      <c r="AQ120" s="2">
        <f t="shared" si="25"/>
        <v>-3.1953358176362419E-2</v>
      </c>
      <c r="AR120" s="2">
        <f t="shared" si="25"/>
        <v>-6.609894561961932E-2</v>
      </c>
      <c r="AS120" s="2">
        <f t="shared" si="25"/>
        <v>-0.1176096318285425</v>
      </c>
      <c r="AT120" s="2">
        <f t="shared" si="25"/>
        <v>-6.4483643900119375E-2</v>
      </c>
    </row>
    <row r="121" spans="4:46" x14ac:dyDescent="0.35">
      <c r="D121" s="6">
        <f t="shared" si="14"/>
        <v>-9.9169126477725161E-2</v>
      </c>
      <c r="E121" s="2">
        <f t="shared" si="21"/>
        <v>47.930515079079207</v>
      </c>
      <c r="F121" t="s">
        <v>246</v>
      </c>
      <c r="G121" s="2">
        <f t="shared" si="23"/>
        <v>-6.7567918418556597E-2</v>
      </c>
      <c r="H121" s="2">
        <f t="shared" si="23"/>
        <v>-9.897715011532382E-2</v>
      </c>
      <c r="I121" s="2">
        <f t="shared" si="23"/>
        <v>-5.8687860180358431E-2</v>
      </c>
      <c r="J121" s="2">
        <f t="shared" si="23"/>
        <v>-3.4524462256030918E-2</v>
      </c>
      <c r="K121" s="2">
        <f t="shared" si="23"/>
        <v>-2.5200201583992988E-2</v>
      </c>
      <c r="L121" s="2">
        <f t="shared" si="23"/>
        <v>-2.5200825981534357E-2</v>
      </c>
      <c r="M121" s="2">
        <f t="shared" si="23"/>
        <v>-3.8578033128088059E-2</v>
      </c>
      <c r="N121" s="2">
        <f t="shared" si="23"/>
        <v>-6.9375736451051967E-2</v>
      </c>
      <c r="O121" s="2">
        <f t="shared" si="23"/>
        <v>-0.10971572257120797</v>
      </c>
      <c r="P121" s="2">
        <f t="shared" si="23"/>
        <v>-7.6263143730137109E-2</v>
      </c>
      <c r="Q121" s="2">
        <f t="shared" si="23"/>
        <v>-8.0689978700845683E-2</v>
      </c>
      <c r="R121" s="2">
        <f t="shared" si="23"/>
        <v>-0.10656632689918152</v>
      </c>
      <c r="S121" s="2">
        <f t="shared" si="23"/>
        <v>-6.5999346407739856E-2</v>
      </c>
      <c r="T121" s="2">
        <f t="shared" si="23"/>
        <v>-3.7932905431216732E-2</v>
      </c>
      <c r="U121" s="2">
        <f t="shared" si="23"/>
        <v>-2.6737839676695695E-2</v>
      </c>
      <c r="V121" s="2">
        <f t="shared" si="23"/>
        <v>-2.8038866661953907E-2</v>
      </c>
      <c r="W121" s="2">
        <f t="shared" si="22"/>
        <v>-4.1321308203334225E-2</v>
      </c>
      <c r="X121" s="2">
        <f t="shared" si="22"/>
        <v>-7.0548787556752715E-2</v>
      </c>
      <c r="Y121" s="2">
        <f t="shared" si="22"/>
        <v>-0.11004226666595492</v>
      </c>
      <c r="Z121" s="2">
        <f t="shared" si="22"/>
        <v>-8.5152652008382138E-2</v>
      </c>
      <c r="AA121" s="2">
        <f t="shared" si="22"/>
        <v>-8.2944203622856691E-2</v>
      </c>
      <c r="AB121" s="2">
        <f t="shared" si="22"/>
        <v>-0.11717395894633481</v>
      </c>
      <c r="AC121" s="2">
        <f t="shared" si="22"/>
        <v>-7.0777364552897376E-2</v>
      </c>
      <c r="AD121" s="2">
        <f t="shared" si="22"/>
        <v>-4.0862076572483953E-2</v>
      </c>
      <c r="AE121" s="2">
        <f t="shared" si="22"/>
        <v>-2.5929265731147986E-2</v>
      </c>
      <c r="AF121" s="2">
        <f t="shared" si="25"/>
        <v>-2.4693695156399305E-2</v>
      </c>
      <c r="AG121" s="2">
        <f t="shared" si="25"/>
        <v>-3.4609110770269368E-2</v>
      </c>
      <c r="AH121" s="2">
        <f t="shared" si="25"/>
        <v>-5.9505115737816229E-2</v>
      </c>
      <c r="AI121" s="2">
        <f t="shared" si="25"/>
        <v>-0.1008130681106329</v>
      </c>
      <c r="AJ121" s="2">
        <f t="shared" si="25"/>
        <v>-7.3355976678954438E-2</v>
      </c>
      <c r="AK121" s="2">
        <f t="shared" si="25"/>
        <v>-6.6737371730056658E-2</v>
      </c>
      <c r="AL121" s="2">
        <f t="shared" si="25"/>
        <v>-0.12346168784498515</v>
      </c>
      <c r="AM121" s="2">
        <f t="shared" si="25"/>
        <v>-6.6109005798358572E-2</v>
      </c>
      <c r="AN121" s="2">
        <f t="shared" si="25"/>
        <v>-3.3848686113040434E-2</v>
      </c>
      <c r="AO121" s="2">
        <f t="shared" si="25"/>
        <v>-2.2510896136071396E-2</v>
      </c>
      <c r="AP121" s="2">
        <f t="shared" si="25"/>
        <v>-2.2507489521596213E-2</v>
      </c>
      <c r="AQ121" s="2">
        <f t="shared" si="25"/>
        <v>-3.1953358176362419E-2</v>
      </c>
      <c r="AR121" s="2">
        <f t="shared" si="25"/>
        <v>-6.609894561961932E-2</v>
      </c>
      <c r="AS121" s="2">
        <f t="shared" si="25"/>
        <v>-0.1176096318285425</v>
      </c>
      <c r="AT121" s="2">
        <f t="shared" si="25"/>
        <v>-6.4483643900119375E-2</v>
      </c>
    </row>
    <row r="122" spans="4:46" x14ac:dyDescent="0.35">
      <c r="D122" s="6">
        <f t="shared" si="14"/>
        <v>-0.12245332364097275</v>
      </c>
      <c r="E122" s="2">
        <f>$E$24</f>
        <v>68.478011722715223</v>
      </c>
      <c r="F122" t="s">
        <v>247</v>
      </c>
      <c r="G122" s="2">
        <f t="shared" si="23"/>
        <v>-0.11355444229545397</v>
      </c>
      <c r="H122" s="2">
        <f t="shared" si="23"/>
        <v>-0.17260802510658754</v>
      </c>
      <c r="I122" s="2">
        <f t="shared" si="23"/>
        <v>-0.10233202994172726</v>
      </c>
      <c r="J122" s="2">
        <f t="shared" si="23"/>
        <v>-6.0184132644271054E-2</v>
      </c>
      <c r="K122" s="2">
        <f t="shared" si="23"/>
        <v>-4.3927006256447736E-2</v>
      </c>
      <c r="L122" s="2">
        <f t="shared" si="23"/>
        <v>-4.3928157786822214E-2</v>
      </c>
      <c r="M122" s="2">
        <f t="shared" si="23"/>
        <v>-6.7257413092179599E-2</v>
      </c>
      <c r="N122" s="2">
        <f t="shared" si="23"/>
        <v>-0.12096933346526287</v>
      </c>
      <c r="O122" s="2">
        <f t="shared" si="23"/>
        <v>-0.19133823722221871</v>
      </c>
      <c r="P122" s="2">
        <f t="shared" si="23"/>
        <v>-0.12824101572202695</v>
      </c>
      <c r="Q122" s="2">
        <f t="shared" si="23"/>
        <v>-0.1356873561417514</v>
      </c>
      <c r="R122" s="2">
        <f t="shared" si="23"/>
        <v>-0.18392746371677388</v>
      </c>
      <c r="S122" s="2">
        <f t="shared" si="23"/>
        <v>-0.11389456939333817</v>
      </c>
      <c r="T122" s="2">
        <f t="shared" si="23"/>
        <v>-6.5451109247548267E-2</v>
      </c>
      <c r="U122" s="2">
        <f t="shared" si="23"/>
        <v>-4.6130965693243688E-2</v>
      </c>
      <c r="V122" s="2">
        <f t="shared" si="23"/>
        <v>-4.8394933310514761E-2</v>
      </c>
      <c r="W122" s="2">
        <f t="shared" si="22"/>
        <v>-7.1301752651406036E-2</v>
      </c>
      <c r="X122" s="2">
        <f t="shared" si="22"/>
        <v>-0.12175294769751216</v>
      </c>
      <c r="Y122" s="2">
        <f t="shared" si="22"/>
        <v>-0.18993781932397147</v>
      </c>
      <c r="Z122" s="2">
        <f t="shared" si="22"/>
        <v>-0.1431976769048259</v>
      </c>
      <c r="AA122" s="2">
        <f t="shared" si="22"/>
        <v>-0.1394834176758257</v>
      </c>
      <c r="AB122" s="2">
        <f t="shared" si="22"/>
        <v>-0.20350195880494304</v>
      </c>
      <c r="AC122" s="2">
        <f t="shared" si="22"/>
        <v>-0.12289723810104858</v>
      </c>
      <c r="AD122" s="2">
        <f t="shared" si="22"/>
        <v>-7.0941900709381667E-2</v>
      </c>
      <c r="AE122" s="2">
        <f t="shared" si="22"/>
        <v>-4.5009373686981304E-2</v>
      </c>
      <c r="AF122" s="2">
        <f t="shared" si="25"/>
        <v>-4.2864543848965979E-2</v>
      </c>
      <c r="AG122" s="2">
        <f t="shared" si="25"/>
        <v>-6.007981538045435E-2</v>
      </c>
      <c r="AH122" s="2">
        <f t="shared" si="25"/>
        <v>-0.10331485457632879</v>
      </c>
      <c r="AI122" s="2">
        <f t="shared" si="25"/>
        <v>-0.17507257041745106</v>
      </c>
      <c r="AJ122" s="2">
        <f t="shared" si="25"/>
        <v>-0.12335547278614689</v>
      </c>
      <c r="AK122" s="2">
        <f t="shared" si="25"/>
        <v>-0.11222448550820653</v>
      </c>
      <c r="AL122" s="2">
        <f t="shared" si="25"/>
        <v>-0.21956885451380265</v>
      </c>
      <c r="AM122" s="2">
        <f t="shared" si="25"/>
        <v>-0.11753724178412517</v>
      </c>
      <c r="AN122" s="2">
        <f t="shared" si="25"/>
        <v>-6.0166816163545377E-2</v>
      </c>
      <c r="AO122" s="2">
        <f t="shared" si="25"/>
        <v>-4.0008511713779643E-2</v>
      </c>
      <c r="AP122" s="2">
        <f t="shared" si="25"/>
        <v>-4.0002131122705266E-2</v>
      </c>
      <c r="AQ122" s="2">
        <f t="shared" si="25"/>
        <v>-5.6796436595083002E-2</v>
      </c>
      <c r="AR122" s="2">
        <f t="shared" si="25"/>
        <v>-0.11751839387380712</v>
      </c>
      <c r="AS122" s="2">
        <f t="shared" si="25"/>
        <v>-0.20914698182947769</v>
      </c>
      <c r="AT122" s="2">
        <f t="shared" si="25"/>
        <v>-0.10842921857268419</v>
      </c>
    </row>
    <row r="123" spans="4:46" x14ac:dyDescent="0.35">
      <c r="D123" s="6">
        <f t="shared" si="14"/>
        <v>-0.11142290969625694</v>
      </c>
      <c r="E123" s="2">
        <f>$E$24</f>
        <v>68.478011722715223</v>
      </c>
      <c r="F123" t="s">
        <v>248</v>
      </c>
      <c r="G123" s="2">
        <f t="shared" si="23"/>
        <v>-0.11355444229545397</v>
      </c>
      <c r="H123" s="2">
        <f t="shared" si="23"/>
        <v>-0.17260802510658754</v>
      </c>
      <c r="I123" s="2">
        <f t="shared" si="23"/>
        <v>-0.10233202994172726</v>
      </c>
      <c r="J123" s="2">
        <f t="shared" si="23"/>
        <v>-6.0184132644271054E-2</v>
      </c>
      <c r="K123" s="2">
        <f t="shared" si="23"/>
        <v>-4.3927006256447736E-2</v>
      </c>
      <c r="L123" s="2">
        <f t="shared" si="23"/>
        <v>-4.3928157786822214E-2</v>
      </c>
      <c r="M123" s="2">
        <f t="shared" si="23"/>
        <v>-6.7257413092179599E-2</v>
      </c>
      <c r="N123" s="2">
        <f t="shared" si="23"/>
        <v>-0.12096933346526287</v>
      </c>
      <c r="O123" s="2">
        <f t="shared" si="23"/>
        <v>-0.19133823722221871</v>
      </c>
      <c r="P123" s="2">
        <f t="shared" si="23"/>
        <v>-0.12824101572202695</v>
      </c>
      <c r="Q123" s="2">
        <f t="shared" si="23"/>
        <v>-0.1356873561417514</v>
      </c>
      <c r="R123" s="2">
        <f t="shared" si="23"/>
        <v>-0.18392746371677388</v>
      </c>
      <c r="S123" s="2">
        <f t="shared" si="23"/>
        <v>-0.11389456939333817</v>
      </c>
      <c r="T123" s="2">
        <f t="shared" si="23"/>
        <v>-6.5451109247548267E-2</v>
      </c>
      <c r="U123" s="2">
        <f t="shared" si="23"/>
        <v>-4.6130965693243688E-2</v>
      </c>
      <c r="V123" s="2">
        <f t="shared" si="23"/>
        <v>-4.8394933310514761E-2</v>
      </c>
      <c r="W123" s="2">
        <f t="shared" si="22"/>
        <v>-7.1301752651406036E-2</v>
      </c>
      <c r="X123" s="2">
        <f t="shared" si="22"/>
        <v>-0.12175294769751216</v>
      </c>
      <c r="Y123" s="2">
        <f t="shared" si="22"/>
        <v>-0.18993781932397147</v>
      </c>
      <c r="Z123" s="2">
        <f t="shared" si="22"/>
        <v>-0.1431976769048259</v>
      </c>
      <c r="AA123" s="2">
        <f t="shared" si="22"/>
        <v>-0.1394834176758257</v>
      </c>
      <c r="AB123" s="2">
        <f t="shared" si="22"/>
        <v>-0.20350195880494304</v>
      </c>
      <c r="AC123" s="2">
        <f t="shared" si="22"/>
        <v>-0.12289723810104858</v>
      </c>
      <c r="AD123" s="2">
        <f t="shared" si="22"/>
        <v>-7.0941900709381667E-2</v>
      </c>
      <c r="AE123" s="2">
        <f t="shared" si="22"/>
        <v>-4.5009373686981304E-2</v>
      </c>
      <c r="AF123" s="2">
        <f t="shared" si="25"/>
        <v>-4.2864543848965979E-2</v>
      </c>
      <c r="AG123" s="2">
        <f t="shared" si="25"/>
        <v>-6.007981538045435E-2</v>
      </c>
      <c r="AH123" s="2">
        <f t="shared" si="25"/>
        <v>-0.10331485457632879</v>
      </c>
      <c r="AI123" s="2">
        <f t="shared" si="25"/>
        <v>-0.17507257041745106</v>
      </c>
      <c r="AJ123" s="2">
        <f t="shared" si="25"/>
        <v>-0.12335547278614689</v>
      </c>
      <c r="AK123" s="2">
        <f t="shared" si="25"/>
        <v>-0.11222448550820653</v>
      </c>
      <c r="AL123" s="2">
        <f t="shared" si="25"/>
        <v>-0.21956885451380265</v>
      </c>
      <c r="AM123" s="2">
        <f t="shared" si="25"/>
        <v>-0.11753724178412517</v>
      </c>
      <c r="AN123" s="2">
        <f t="shared" si="25"/>
        <v>-6.0166816163545377E-2</v>
      </c>
      <c r="AO123" s="2">
        <f t="shared" si="25"/>
        <v>-4.0008511713779643E-2</v>
      </c>
      <c r="AP123" s="2">
        <f t="shared" si="25"/>
        <v>-4.0002131122705266E-2</v>
      </c>
      <c r="AQ123" s="2">
        <f t="shared" si="25"/>
        <v>-5.6796436595083002E-2</v>
      </c>
      <c r="AR123" s="2">
        <f t="shared" si="25"/>
        <v>-0.11751839387380712</v>
      </c>
      <c r="AS123" s="2">
        <f t="shared" si="25"/>
        <v>-0.20914698182947769</v>
      </c>
      <c r="AT123" s="2">
        <f t="shared" si="25"/>
        <v>-0.10842921857268419</v>
      </c>
    </row>
    <row r="124" spans="4:46" x14ac:dyDescent="0.35">
      <c r="D124" s="6">
        <f t="shared" si="14"/>
        <v>-7.9567959197162891E-2</v>
      </c>
      <c r="E124" s="2">
        <f>$E$22</f>
        <v>36.502504993614721</v>
      </c>
      <c r="F124" t="s">
        <v>249</v>
      </c>
      <c r="G124" s="2">
        <f t="shared" si="23"/>
        <v>-4.6411661466583924E-2</v>
      </c>
      <c r="H124" s="2">
        <f t="shared" si="23"/>
        <v>-6.6128234521916518E-2</v>
      </c>
      <c r="I124" s="2">
        <f t="shared" si="23"/>
        <v>-3.9214690477618525E-2</v>
      </c>
      <c r="J124" s="2">
        <f t="shared" si="23"/>
        <v>-2.3073376573411873E-2</v>
      </c>
      <c r="K124" s="2">
        <f t="shared" si="23"/>
        <v>-1.6842614358656829E-2</v>
      </c>
      <c r="L124" s="2">
        <f t="shared" si="23"/>
        <v>-1.6843012960042519E-2</v>
      </c>
      <c r="M124" s="2">
        <f t="shared" si="23"/>
        <v>-2.5780391912962747E-2</v>
      </c>
      <c r="N124" s="2">
        <f t="shared" si="23"/>
        <v>-4.6355870847421453E-2</v>
      </c>
      <c r="O124" s="2">
        <f t="shared" si="23"/>
        <v>-7.3301952123352887E-2</v>
      </c>
      <c r="P124" s="2">
        <f t="shared" si="23"/>
        <v>-5.2362554170868193E-2</v>
      </c>
      <c r="Q124" s="2">
        <f t="shared" si="23"/>
        <v>-5.5401337428814174E-2</v>
      </c>
      <c r="R124" s="2">
        <f t="shared" si="23"/>
        <v>-7.1766566719874039E-2</v>
      </c>
      <c r="S124" s="2">
        <f t="shared" si="23"/>
        <v>-4.4451848401906184E-2</v>
      </c>
      <c r="T124" s="2">
        <f t="shared" si="23"/>
        <v>-2.555134421775199E-2</v>
      </c>
      <c r="U124" s="2">
        <f t="shared" si="23"/>
        <v>-1.8011516821918993E-2</v>
      </c>
      <c r="V124" s="2">
        <f t="shared" si="23"/>
        <v>-1.888221163626554E-2</v>
      </c>
      <c r="W124" s="2">
        <f t="shared" si="22"/>
        <v>-2.7832520529042611E-2</v>
      </c>
      <c r="X124" s="2">
        <f t="shared" si="22"/>
        <v>-4.7513779390156503E-2</v>
      </c>
      <c r="Y124" s="2">
        <f t="shared" si="22"/>
        <v>-7.4104136343541585E-2</v>
      </c>
      <c r="Z124" s="2">
        <f t="shared" si="22"/>
        <v>-5.8463625717624305E-2</v>
      </c>
      <c r="AA124" s="2">
        <f t="shared" si="22"/>
        <v>-5.6947481306423714E-2</v>
      </c>
      <c r="AB124" s="2">
        <f t="shared" si="22"/>
        <v>-7.8534795810804067E-2</v>
      </c>
      <c r="AC124" s="2">
        <f t="shared" si="22"/>
        <v>-4.744542507259196E-2</v>
      </c>
      <c r="AD124" s="2">
        <f t="shared" si="22"/>
        <v>-2.7394953375440765E-2</v>
      </c>
      <c r="AE124" s="2">
        <f t="shared" si="22"/>
        <v>-1.7385765018511752E-2</v>
      </c>
      <c r="AF124" s="2">
        <f t="shared" si="25"/>
        <v>-1.6557324135084778E-2</v>
      </c>
      <c r="AG124" s="2">
        <f t="shared" si="25"/>
        <v>-2.3204623897975118E-2</v>
      </c>
      <c r="AH124" s="2">
        <f t="shared" si="25"/>
        <v>-3.989187178986086E-2</v>
      </c>
      <c r="AI124" s="2">
        <f t="shared" si="25"/>
        <v>-6.7573383634724954E-2</v>
      </c>
      <c r="AJ124" s="2">
        <f t="shared" si="25"/>
        <v>-5.0365583855292051E-2</v>
      </c>
      <c r="AK124" s="2">
        <f t="shared" si="25"/>
        <v>-4.5821643178550427E-2</v>
      </c>
      <c r="AL124" s="2">
        <f t="shared" si="25"/>
        <v>-8.1223245459564927E-2</v>
      </c>
      <c r="AM124" s="2">
        <f t="shared" si="25"/>
        <v>-4.3501860735767311E-2</v>
      </c>
      <c r="AN124" s="2">
        <f t="shared" si="25"/>
        <v>-2.2277622125240714E-2</v>
      </c>
      <c r="AO124" s="2">
        <f t="shared" si="25"/>
        <v>-1.4817137739058534E-2</v>
      </c>
      <c r="AP124" s="2">
        <f t="shared" si="25"/>
        <v>-1.481499209383722E-2</v>
      </c>
      <c r="AQ124" s="2">
        <f t="shared" si="25"/>
        <v>-2.1030618216290618E-2</v>
      </c>
      <c r="AR124" s="2">
        <f t="shared" si="25"/>
        <v>-4.3495525902832018E-2</v>
      </c>
      <c r="AS124" s="2">
        <f t="shared" si="25"/>
        <v>-7.737753900127925E-2</v>
      </c>
      <c r="AT124" s="2">
        <f t="shared" si="25"/>
        <v>-4.427585284790065E-2</v>
      </c>
    </row>
    <row r="125" spans="4:46" x14ac:dyDescent="0.35">
      <c r="D125" s="6">
        <f t="shared" si="14"/>
        <v>-4.283196978034115E-2</v>
      </c>
      <c r="E125" s="2">
        <f t="shared" ref="E125:E131" si="26">$E$22</f>
        <v>36.502504993614721</v>
      </c>
      <c r="F125" t="s">
        <v>250</v>
      </c>
      <c r="G125" s="2">
        <f t="shared" si="23"/>
        <v>-4.6411661466583924E-2</v>
      </c>
      <c r="H125" s="2">
        <f t="shared" si="23"/>
        <v>-6.6128234521916518E-2</v>
      </c>
      <c r="I125" s="2">
        <f t="shared" si="23"/>
        <v>-3.9214690477618525E-2</v>
      </c>
      <c r="J125" s="2">
        <f t="shared" si="23"/>
        <v>-2.3073376573411873E-2</v>
      </c>
      <c r="K125" s="2">
        <f t="shared" si="23"/>
        <v>-1.6842614358656829E-2</v>
      </c>
      <c r="L125" s="2">
        <f t="shared" si="23"/>
        <v>-1.6843012960042519E-2</v>
      </c>
      <c r="M125" s="2">
        <f t="shared" si="23"/>
        <v>-2.5780391912962747E-2</v>
      </c>
      <c r="N125" s="2">
        <f t="shared" si="23"/>
        <v>-4.6355870847421453E-2</v>
      </c>
      <c r="O125" s="2">
        <f t="shared" si="23"/>
        <v>-7.3301952123352887E-2</v>
      </c>
      <c r="P125" s="2">
        <f t="shared" si="23"/>
        <v>-5.2362554170868193E-2</v>
      </c>
      <c r="Q125" s="2">
        <f t="shared" si="23"/>
        <v>-5.5401337428814174E-2</v>
      </c>
      <c r="R125" s="2">
        <f t="shared" si="23"/>
        <v>-7.1766566719874039E-2</v>
      </c>
      <c r="S125" s="2">
        <f t="shared" si="23"/>
        <v>-4.4451848401906184E-2</v>
      </c>
      <c r="T125" s="2">
        <f t="shared" si="23"/>
        <v>-2.555134421775199E-2</v>
      </c>
      <c r="U125" s="2">
        <f t="shared" si="23"/>
        <v>-1.8011516821918993E-2</v>
      </c>
      <c r="V125" s="2">
        <f t="shared" si="23"/>
        <v>-1.888221163626554E-2</v>
      </c>
      <c r="W125" s="2">
        <f t="shared" si="22"/>
        <v>-2.7832520529042611E-2</v>
      </c>
      <c r="X125" s="2">
        <f t="shared" si="22"/>
        <v>-4.7513779390156503E-2</v>
      </c>
      <c r="Y125" s="2">
        <f t="shared" si="22"/>
        <v>-7.4104136343541585E-2</v>
      </c>
      <c r="Z125" s="2">
        <f t="shared" si="22"/>
        <v>-5.8463625717624305E-2</v>
      </c>
      <c r="AA125" s="2">
        <f t="shared" si="22"/>
        <v>-5.6947481306423714E-2</v>
      </c>
      <c r="AB125" s="2">
        <f t="shared" si="22"/>
        <v>-7.8534795810804067E-2</v>
      </c>
      <c r="AC125" s="2">
        <f t="shared" si="22"/>
        <v>-4.744542507259196E-2</v>
      </c>
      <c r="AD125" s="2">
        <f t="shared" si="22"/>
        <v>-2.7394953375440765E-2</v>
      </c>
      <c r="AE125" s="2">
        <f t="shared" si="22"/>
        <v>-1.7385765018511752E-2</v>
      </c>
      <c r="AF125" s="2">
        <f t="shared" si="25"/>
        <v>-1.6557324135084778E-2</v>
      </c>
      <c r="AG125" s="2">
        <f t="shared" si="25"/>
        <v>-2.3204623897975118E-2</v>
      </c>
      <c r="AH125" s="2">
        <f t="shared" si="25"/>
        <v>-3.989187178986086E-2</v>
      </c>
      <c r="AI125" s="2">
        <f t="shared" si="25"/>
        <v>-6.7573383634724954E-2</v>
      </c>
      <c r="AJ125" s="2">
        <f t="shared" si="25"/>
        <v>-5.0365583855292051E-2</v>
      </c>
      <c r="AK125" s="2">
        <f t="shared" si="25"/>
        <v>-4.5821643178550427E-2</v>
      </c>
      <c r="AL125" s="2">
        <f t="shared" si="25"/>
        <v>-8.1223245459564927E-2</v>
      </c>
      <c r="AM125" s="2">
        <f t="shared" si="25"/>
        <v>-4.3501860735767311E-2</v>
      </c>
      <c r="AN125" s="2">
        <f t="shared" si="25"/>
        <v>-2.2277622125240714E-2</v>
      </c>
      <c r="AO125" s="2">
        <f t="shared" si="25"/>
        <v>-1.4817137739058534E-2</v>
      </c>
      <c r="AP125" s="2">
        <f t="shared" si="25"/>
        <v>-1.481499209383722E-2</v>
      </c>
      <c r="AQ125" s="2">
        <f t="shared" si="25"/>
        <v>-2.1030618216290618E-2</v>
      </c>
      <c r="AR125" s="2">
        <f t="shared" si="25"/>
        <v>-4.3495525902832018E-2</v>
      </c>
      <c r="AS125" s="2">
        <f t="shared" si="25"/>
        <v>-7.737753900127925E-2</v>
      </c>
      <c r="AT125" s="2">
        <f t="shared" si="25"/>
        <v>-4.427585284790065E-2</v>
      </c>
    </row>
    <row r="126" spans="4:46" x14ac:dyDescent="0.35">
      <c r="D126" s="6">
        <f t="shared" si="14"/>
        <v>-2.202428257173223E-2</v>
      </c>
      <c r="E126" s="2">
        <f t="shared" si="26"/>
        <v>36.502504993614721</v>
      </c>
      <c r="F126" t="s">
        <v>251</v>
      </c>
      <c r="G126" s="2">
        <f t="shared" si="23"/>
        <v>-4.6411661466583924E-2</v>
      </c>
      <c r="H126" s="2">
        <f t="shared" si="23"/>
        <v>-6.6128234521916518E-2</v>
      </c>
      <c r="I126" s="2">
        <f t="shared" si="23"/>
        <v>-3.9214690477618525E-2</v>
      </c>
      <c r="J126" s="2">
        <f t="shared" si="23"/>
        <v>-2.3073376573411873E-2</v>
      </c>
      <c r="K126" s="2">
        <f t="shared" si="23"/>
        <v>-1.6842614358656829E-2</v>
      </c>
      <c r="L126" s="2">
        <f t="shared" si="23"/>
        <v>-1.6843012960042519E-2</v>
      </c>
      <c r="M126" s="2">
        <f t="shared" si="23"/>
        <v>-2.5780391912962747E-2</v>
      </c>
      <c r="N126" s="2">
        <f t="shared" si="23"/>
        <v>-4.6355870847421453E-2</v>
      </c>
      <c r="O126" s="2">
        <f t="shared" si="23"/>
        <v>-7.3301952123352887E-2</v>
      </c>
      <c r="P126" s="2">
        <f t="shared" si="23"/>
        <v>-5.2362554170868193E-2</v>
      </c>
      <c r="Q126" s="2">
        <f t="shared" si="23"/>
        <v>-5.5401337428814174E-2</v>
      </c>
      <c r="R126" s="2">
        <f t="shared" si="23"/>
        <v>-7.1766566719874039E-2</v>
      </c>
      <c r="S126" s="2">
        <f t="shared" si="23"/>
        <v>-4.4451848401906184E-2</v>
      </c>
      <c r="T126" s="2">
        <f t="shared" si="23"/>
        <v>-2.555134421775199E-2</v>
      </c>
      <c r="U126" s="2">
        <f t="shared" si="23"/>
        <v>-1.8011516821918993E-2</v>
      </c>
      <c r="V126" s="2">
        <f t="shared" si="23"/>
        <v>-1.888221163626554E-2</v>
      </c>
      <c r="W126" s="2">
        <f t="shared" si="22"/>
        <v>-2.7832520529042611E-2</v>
      </c>
      <c r="X126" s="2">
        <f t="shared" si="22"/>
        <v>-4.7513779390156503E-2</v>
      </c>
      <c r="Y126" s="2">
        <f t="shared" si="22"/>
        <v>-7.4104136343541585E-2</v>
      </c>
      <c r="Z126" s="2">
        <f t="shared" si="22"/>
        <v>-5.8463625717624305E-2</v>
      </c>
      <c r="AA126" s="2">
        <f t="shared" si="22"/>
        <v>-5.6947481306423714E-2</v>
      </c>
      <c r="AB126" s="2">
        <f t="shared" si="22"/>
        <v>-7.8534795810804067E-2</v>
      </c>
      <c r="AC126" s="2">
        <f t="shared" si="22"/>
        <v>-4.744542507259196E-2</v>
      </c>
      <c r="AD126" s="2">
        <f t="shared" si="22"/>
        <v>-2.7394953375440765E-2</v>
      </c>
      <c r="AE126" s="2">
        <f t="shared" si="22"/>
        <v>-1.7385765018511752E-2</v>
      </c>
      <c r="AF126" s="2">
        <f t="shared" si="25"/>
        <v>-1.6557324135084778E-2</v>
      </c>
      <c r="AG126" s="2">
        <f t="shared" si="25"/>
        <v>-2.3204623897975118E-2</v>
      </c>
      <c r="AH126" s="2">
        <f t="shared" si="25"/>
        <v>-3.989187178986086E-2</v>
      </c>
      <c r="AI126" s="2">
        <f t="shared" si="25"/>
        <v>-6.7573383634724954E-2</v>
      </c>
      <c r="AJ126" s="2">
        <f t="shared" si="25"/>
        <v>-5.0365583855292051E-2</v>
      </c>
      <c r="AK126" s="2">
        <f t="shared" si="25"/>
        <v>-4.5821643178550427E-2</v>
      </c>
      <c r="AL126" s="2">
        <f t="shared" si="25"/>
        <v>-8.1223245459564927E-2</v>
      </c>
      <c r="AM126" s="2">
        <f t="shared" si="25"/>
        <v>-4.3501860735767311E-2</v>
      </c>
      <c r="AN126" s="2">
        <f t="shared" si="25"/>
        <v>-2.2277622125240714E-2</v>
      </c>
      <c r="AO126" s="2">
        <f t="shared" si="25"/>
        <v>-1.4817137739058534E-2</v>
      </c>
      <c r="AP126" s="2">
        <f t="shared" si="25"/>
        <v>-1.481499209383722E-2</v>
      </c>
      <c r="AQ126" s="2">
        <f t="shared" si="25"/>
        <v>-2.1030618216290618E-2</v>
      </c>
      <c r="AR126" s="2">
        <f t="shared" si="25"/>
        <v>-4.3495525902832018E-2</v>
      </c>
      <c r="AS126" s="2">
        <f t="shared" si="25"/>
        <v>-7.737753900127925E-2</v>
      </c>
      <c r="AT126" s="2">
        <f t="shared" si="25"/>
        <v>-4.427585284790065E-2</v>
      </c>
    </row>
    <row r="127" spans="4:46" x14ac:dyDescent="0.35">
      <c r="D127" s="6">
        <f t="shared" si="14"/>
        <v>-1.468201109240326E-2</v>
      </c>
      <c r="E127" s="2">
        <f t="shared" si="26"/>
        <v>36.502504993614721</v>
      </c>
      <c r="F127" t="s">
        <v>252</v>
      </c>
      <c r="G127" s="2">
        <f t="shared" si="23"/>
        <v>-4.6411661466583924E-2</v>
      </c>
      <c r="H127" s="2">
        <f t="shared" si="23"/>
        <v>-6.6128234521916518E-2</v>
      </c>
      <c r="I127" s="2">
        <f t="shared" si="23"/>
        <v>-3.9214690477618525E-2</v>
      </c>
      <c r="J127" s="2">
        <f t="shared" si="23"/>
        <v>-2.3073376573411873E-2</v>
      </c>
      <c r="K127" s="2">
        <f t="shared" si="23"/>
        <v>-1.6842614358656829E-2</v>
      </c>
      <c r="L127" s="2">
        <f t="shared" si="23"/>
        <v>-1.6843012960042519E-2</v>
      </c>
      <c r="M127" s="2">
        <f t="shared" si="23"/>
        <v>-2.5780391912962747E-2</v>
      </c>
      <c r="N127" s="2">
        <f t="shared" si="23"/>
        <v>-4.6355870847421453E-2</v>
      </c>
      <c r="O127" s="2">
        <f t="shared" si="23"/>
        <v>-7.3301952123352887E-2</v>
      </c>
      <c r="P127" s="2">
        <f t="shared" si="23"/>
        <v>-5.2362554170868193E-2</v>
      </c>
      <c r="Q127" s="2">
        <f t="shared" si="23"/>
        <v>-5.5401337428814174E-2</v>
      </c>
      <c r="R127" s="2">
        <f t="shared" si="23"/>
        <v>-7.1766566719874039E-2</v>
      </c>
      <c r="S127" s="2">
        <f t="shared" si="23"/>
        <v>-4.4451848401906184E-2</v>
      </c>
      <c r="T127" s="2">
        <f t="shared" si="23"/>
        <v>-2.555134421775199E-2</v>
      </c>
      <c r="U127" s="2">
        <f t="shared" si="23"/>
        <v>-1.8011516821918993E-2</v>
      </c>
      <c r="V127" s="2">
        <f t="shared" si="23"/>
        <v>-1.888221163626554E-2</v>
      </c>
      <c r="W127" s="2">
        <f t="shared" si="22"/>
        <v>-2.7832520529042611E-2</v>
      </c>
      <c r="X127" s="2">
        <f t="shared" si="22"/>
        <v>-4.7513779390156503E-2</v>
      </c>
      <c r="Y127" s="2">
        <f t="shared" si="22"/>
        <v>-7.4104136343541585E-2</v>
      </c>
      <c r="Z127" s="2">
        <f t="shared" si="22"/>
        <v>-5.8463625717624305E-2</v>
      </c>
      <c r="AA127" s="2">
        <f t="shared" si="22"/>
        <v>-5.6947481306423714E-2</v>
      </c>
      <c r="AB127" s="2">
        <f t="shared" si="22"/>
        <v>-7.8534795810804067E-2</v>
      </c>
      <c r="AC127" s="2">
        <f t="shared" si="22"/>
        <v>-4.744542507259196E-2</v>
      </c>
      <c r="AD127" s="2">
        <f t="shared" si="22"/>
        <v>-2.7394953375440765E-2</v>
      </c>
      <c r="AE127" s="2">
        <f t="shared" si="22"/>
        <v>-1.7385765018511752E-2</v>
      </c>
      <c r="AF127" s="2">
        <f t="shared" si="25"/>
        <v>-1.6557324135084778E-2</v>
      </c>
      <c r="AG127" s="2">
        <f t="shared" si="25"/>
        <v>-2.3204623897975118E-2</v>
      </c>
      <c r="AH127" s="2">
        <f t="shared" si="25"/>
        <v>-3.989187178986086E-2</v>
      </c>
      <c r="AI127" s="2">
        <f t="shared" si="25"/>
        <v>-6.7573383634724954E-2</v>
      </c>
      <c r="AJ127" s="2">
        <f t="shared" si="25"/>
        <v>-5.0365583855292051E-2</v>
      </c>
      <c r="AK127" s="2">
        <f t="shared" si="25"/>
        <v>-4.5821643178550427E-2</v>
      </c>
      <c r="AL127" s="2">
        <f t="shared" si="25"/>
        <v>-8.1223245459564927E-2</v>
      </c>
      <c r="AM127" s="2">
        <f t="shared" si="25"/>
        <v>-4.3501860735767311E-2</v>
      </c>
      <c r="AN127" s="2">
        <f t="shared" si="25"/>
        <v>-2.2277622125240714E-2</v>
      </c>
      <c r="AO127" s="2">
        <f t="shared" si="25"/>
        <v>-1.4817137739058534E-2</v>
      </c>
      <c r="AP127" s="2">
        <f t="shared" si="25"/>
        <v>-1.481499209383722E-2</v>
      </c>
      <c r="AQ127" s="2">
        <f t="shared" si="25"/>
        <v>-2.1030618216290618E-2</v>
      </c>
      <c r="AR127" s="2">
        <f t="shared" si="25"/>
        <v>-4.3495525902832018E-2</v>
      </c>
      <c r="AS127" s="2">
        <f t="shared" si="25"/>
        <v>-7.737753900127925E-2</v>
      </c>
      <c r="AT127" s="2">
        <f t="shared" si="25"/>
        <v>-4.427585284790065E-2</v>
      </c>
    </row>
    <row r="128" spans="4:46" x14ac:dyDescent="0.35">
      <c r="D128" s="6">
        <f t="shared" si="14"/>
        <v>-1.468201109240326E-2</v>
      </c>
      <c r="E128" s="2">
        <f t="shared" si="26"/>
        <v>36.502504993614721</v>
      </c>
      <c r="F128" t="s">
        <v>253</v>
      </c>
      <c r="G128" s="2">
        <f t="shared" si="23"/>
        <v>-4.6411661466583924E-2</v>
      </c>
      <c r="H128" s="2">
        <f t="shared" si="23"/>
        <v>-6.6128234521916518E-2</v>
      </c>
      <c r="I128" s="2">
        <f t="shared" si="23"/>
        <v>-3.9214690477618525E-2</v>
      </c>
      <c r="J128" s="2">
        <f t="shared" si="23"/>
        <v>-2.3073376573411873E-2</v>
      </c>
      <c r="K128" s="2">
        <f t="shared" si="23"/>
        <v>-1.6842614358656829E-2</v>
      </c>
      <c r="L128" s="2">
        <f t="shared" si="23"/>
        <v>-1.6843012960042519E-2</v>
      </c>
      <c r="M128" s="2">
        <f t="shared" si="23"/>
        <v>-2.5780391912962747E-2</v>
      </c>
      <c r="N128" s="2">
        <f t="shared" si="23"/>
        <v>-4.6355870847421453E-2</v>
      </c>
      <c r="O128" s="2">
        <f t="shared" si="23"/>
        <v>-7.3301952123352887E-2</v>
      </c>
      <c r="P128" s="2">
        <f t="shared" si="23"/>
        <v>-5.2362554170868193E-2</v>
      </c>
      <c r="Q128" s="2">
        <f t="shared" si="23"/>
        <v>-5.5401337428814174E-2</v>
      </c>
      <c r="R128" s="2">
        <f t="shared" si="23"/>
        <v>-7.1766566719874039E-2</v>
      </c>
      <c r="S128" s="2">
        <f t="shared" si="23"/>
        <v>-4.4451848401906184E-2</v>
      </c>
      <c r="T128" s="2">
        <f t="shared" si="23"/>
        <v>-2.555134421775199E-2</v>
      </c>
      <c r="U128" s="2">
        <f t="shared" si="23"/>
        <v>-1.8011516821918993E-2</v>
      </c>
      <c r="V128" s="2">
        <f t="shared" si="23"/>
        <v>-1.888221163626554E-2</v>
      </c>
      <c r="W128" s="2">
        <f t="shared" si="22"/>
        <v>-2.7832520529042611E-2</v>
      </c>
      <c r="X128" s="2">
        <f t="shared" si="22"/>
        <v>-4.7513779390156503E-2</v>
      </c>
      <c r="Y128" s="2">
        <f t="shared" si="22"/>
        <v>-7.4104136343541585E-2</v>
      </c>
      <c r="Z128" s="2">
        <f t="shared" si="22"/>
        <v>-5.8463625717624305E-2</v>
      </c>
      <c r="AA128" s="2">
        <f t="shared" si="22"/>
        <v>-5.6947481306423714E-2</v>
      </c>
      <c r="AB128" s="2">
        <f t="shared" si="22"/>
        <v>-7.8534795810804067E-2</v>
      </c>
      <c r="AC128" s="2">
        <f t="shared" si="22"/>
        <v>-4.744542507259196E-2</v>
      </c>
      <c r="AD128" s="2">
        <f t="shared" si="22"/>
        <v>-2.7394953375440765E-2</v>
      </c>
      <c r="AE128" s="2">
        <f t="shared" si="22"/>
        <v>-1.7385765018511752E-2</v>
      </c>
      <c r="AF128" s="2">
        <f t="shared" si="25"/>
        <v>-1.6557324135084778E-2</v>
      </c>
      <c r="AG128" s="2">
        <f t="shared" si="25"/>
        <v>-2.3204623897975118E-2</v>
      </c>
      <c r="AH128" s="2">
        <f t="shared" si="25"/>
        <v>-3.989187178986086E-2</v>
      </c>
      <c r="AI128" s="2">
        <f t="shared" si="25"/>
        <v>-6.7573383634724954E-2</v>
      </c>
      <c r="AJ128" s="2">
        <f t="shared" si="25"/>
        <v>-5.0365583855292051E-2</v>
      </c>
      <c r="AK128" s="2">
        <f t="shared" si="25"/>
        <v>-4.5821643178550427E-2</v>
      </c>
      <c r="AL128" s="2">
        <f t="shared" si="25"/>
        <v>-8.1223245459564927E-2</v>
      </c>
      <c r="AM128" s="2">
        <f t="shared" si="25"/>
        <v>-4.3501860735767311E-2</v>
      </c>
      <c r="AN128" s="2">
        <f t="shared" si="25"/>
        <v>-2.2277622125240714E-2</v>
      </c>
      <c r="AO128" s="2">
        <f t="shared" si="25"/>
        <v>-1.4817137739058534E-2</v>
      </c>
      <c r="AP128" s="2">
        <f t="shared" si="25"/>
        <v>-1.481499209383722E-2</v>
      </c>
      <c r="AQ128" s="2">
        <f t="shared" si="25"/>
        <v>-2.1030618216290618E-2</v>
      </c>
      <c r="AR128" s="2">
        <f t="shared" si="25"/>
        <v>-4.3495525902832018E-2</v>
      </c>
      <c r="AS128" s="2">
        <f t="shared" si="25"/>
        <v>-7.737753900127925E-2</v>
      </c>
      <c r="AT128" s="2">
        <f t="shared" si="25"/>
        <v>-4.427585284790065E-2</v>
      </c>
    </row>
    <row r="129" spans="4:46" x14ac:dyDescent="0.35">
      <c r="D129" s="6">
        <f t="shared" si="14"/>
        <v>-2.080051204096851E-2</v>
      </c>
      <c r="E129" s="2">
        <f t="shared" si="26"/>
        <v>36.502504993614721</v>
      </c>
      <c r="F129" t="s">
        <v>254</v>
      </c>
      <c r="G129" s="2">
        <f t="shared" si="23"/>
        <v>-4.6411661466583924E-2</v>
      </c>
      <c r="H129" s="2">
        <f t="shared" si="23"/>
        <v>-6.6128234521916518E-2</v>
      </c>
      <c r="I129" s="2">
        <f t="shared" si="23"/>
        <v>-3.9214690477618525E-2</v>
      </c>
      <c r="J129" s="2">
        <f t="shared" si="23"/>
        <v>-2.3073376573411873E-2</v>
      </c>
      <c r="K129" s="2">
        <f t="shared" si="23"/>
        <v>-1.6842614358656829E-2</v>
      </c>
      <c r="L129" s="2">
        <f t="shared" si="23"/>
        <v>-1.6843012960042519E-2</v>
      </c>
      <c r="M129" s="2">
        <f t="shared" si="23"/>
        <v>-2.5780391912962747E-2</v>
      </c>
      <c r="N129" s="2">
        <f t="shared" si="23"/>
        <v>-4.6355870847421453E-2</v>
      </c>
      <c r="O129" s="2">
        <f t="shared" si="23"/>
        <v>-7.3301952123352887E-2</v>
      </c>
      <c r="P129" s="2">
        <f t="shared" si="23"/>
        <v>-5.2362554170868193E-2</v>
      </c>
      <c r="Q129" s="2">
        <f t="shared" si="23"/>
        <v>-5.5401337428814174E-2</v>
      </c>
      <c r="R129" s="2">
        <f t="shared" si="23"/>
        <v>-7.1766566719874039E-2</v>
      </c>
      <c r="S129" s="2">
        <f t="shared" si="23"/>
        <v>-4.4451848401906184E-2</v>
      </c>
      <c r="T129" s="2">
        <f t="shared" si="23"/>
        <v>-2.555134421775199E-2</v>
      </c>
      <c r="U129" s="2">
        <f t="shared" si="23"/>
        <v>-1.8011516821918993E-2</v>
      </c>
      <c r="V129" s="2">
        <f t="shared" si="23"/>
        <v>-1.888221163626554E-2</v>
      </c>
      <c r="W129" s="2">
        <f t="shared" si="22"/>
        <v>-2.7832520529042611E-2</v>
      </c>
      <c r="X129" s="2">
        <f t="shared" si="22"/>
        <v>-4.7513779390156503E-2</v>
      </c>
      <c r="Y129" s="2">
        <f t="shared" si="22"/>
        <v>-7.4104136343541585E-2</v>
      </c>
      <c r="Z129" s="2">
        <f t="shared" si="22"/>
        <v>-5.8463625717624305E-2</v>
      </c>
      <c r="AA129" s="2">
        <f t="shared" si="22"/>
        <v>-5.6947481306423714E-2</v>
      </c>
      <c r="AB129" s="2">
        <f t="shared" si="22"/>
        <v>-7.8534795810804067E-2</v>
      </c>
      <c r="AC129" s="2">
        <f t="shared" si="22"/>
        <v>-4.744542507259196E-2</v>
      </c>
      <c r="AD129" s="2">
        <f t="shared" si="22"/>
        <v>-2.7394953375440765E-2</v>
      </c>
      <c r="AE129" s="2">
        <f t="shared" si="22"/>
        <v>-1.7385765018511752E-2</v>
      </c>
      <c r="AF129" s="2">
        <f t="shared" si="25"/>
        <v>-1.6557324135084778E-2</v>
      </c>
      <c r="AG129" s="2">
        <f t="shared" si="25"/>
        <v>-2.3204623897975118E-2</v>
      </c>
      <c r="AH129" s="2">
        <f t="shared" si="25"/>
        <v>-3.989187178986086E-2</v>
      </c>
      <c r="AI129" s="2">
        <f t="shared" si="25"/>
        <v>-6.7573383634724954E-2</v>
      </c>
      <c r="AJ129" s="2">
        <f t="shared" si="25"/>
        <v>-5.0365583855292051E-2</v>
      </c>
      <c r="AK129" s="2">
        <f t="shared" si="25"/>
        <v>-4.5821643178550427E-2</v>
      </c>
      <c r="AL129" s="2">
        <f t="shared" si="25"/>
        <v>-8.1223245459564927E-2</v>
      </c>
      <c r="AM129" s="2">
        <f t="shared" si="25"/>
        <v>-4.3501860735767311E-2</v>
      </c>
      <c r="AN129" s="2">
        <f t="shared" si="25"/>
        <v>-2.2277622125240714E-2</v>
      </c>
      <c r="AO129" s="2">
        <f t="shared" si="25"/>
        <v>-1.4817137739058534E-2</v>
      </c>
      <c r="AP129" s="2">
        <f t="shared" si="25"/>
        <v>-1.481499209383722E-2</v>
      </c>
      <c r="AQ129" s="2">
        <f t="shared" si="25"/>
        <v>-2.1030618216290618E-2</v>
      </c>
      <c r="AR129" s="2">
        <f t="shared" si="25"/>
        <v>-4.3495525902832018E-2</v>
      </c>
      <c r="AS129" s="2">
        <f t="shared" si="25"/>
        <v>-7.737753900127925E-2</v>
      </c>
      <c r="AT129" s="2">
        <f t="shared" si="25"/>
        <v>-4.427585284790065E-2</v>
      </c>
    </row>
    <row r="130" spans="4:46" x14ac:dyDescent="0.35">
      <c r="D130" s="6">
        <f t="shared" si="14"/>
        <v>-4.283196978034115E-2</v>
      </c>
      <c r="E130" s="2">
        <f t="shared" si="26"/>
        <v>36.502504993614721</v>
      </c>
      <c r="F130" t="s">
        <v>255</v>
      </c>
      <c r="G130" s="2">
        <f t="shared" si="23"/>
        <v>-4.6411661466583924E-2</v>
      </c>
      <c r="H130" s="2">
        <f t="shared" si="23"/>
        <v>-6.6128234521916518E-2</v>
      </c>
      <c r="I130" s="2">
        <f t="shared" si="23"/>
        <v>-3.9214690477618525E-2</v>
      </c>
      <c r="J130" s="2">
        <f t="shared" si="23"/>
        <v>-2.3073376573411873E-2</v>
      </c>
      <c r="K130" s="2">
        <f t="shared" si="23"/>
        <v>-1.6842614358656829E-2</v>
      </c>
      <c r="L130" s="2">
        <f t="shared" si="23"/>
        <v>-1.6843012960042519E-2</v>
      </c>
      <c r="M130" s="2">
        <f t="shared" si="23"/>
        <v>-2.5780391912962747E-2</v>
      </c>
      <c r="N130" s="2">
        <f t="shared" si="23"/>
        <v>-4.6355870847421453E-2</v>
      </c>
      <c r="O130" s="2">
        <f t="shared" si="23"/>
        <v>-7.3301952123352887E-2</v>
      </c>
      <c r="P130" s="2">
        <f t="shared" si="23"/>
        <v>-5.2362554170868193E-2</v>
      </c>
      <c r="Q130" s="2">
        <f t="shared" si="23"/>
        <v>-5.5401337428814174E-2</v>
      </c>
      <c r="R130" s="2">
        <f t="shared" si="23"/>
        <v>-7.1766566719874039E-2</v>
      </c>
      <c r="S130" s="2">
        <f t="shared" si="23"/>
        <v>-4.4451848401906184E-2</v>
      </c>
      <c r="T130" s="2">
        <f t="shared" si="23"/>
        <v>-2.555134421775199E-2</v>
      </c>
      <c r="U130" s="2">
        <f t="shared" si="23"/>
        <v>-1.8011516821918993E-2</v>
      </c>
      <c r="V130" s="2">
        <f t="shared" si="23"/>
        <v>-1.888221163626554E-2</v>
      </c>
      <c r="W130" s="2">
        <f t="shared" si="22"/>
        <v>-2.7832520529042611E-2</v>
      </c>
      <c r="X130" s="2">
        <f t="shared" si="22"/>
        <v>-4.7513779390156503E-2</v>
      </c>
      <c r="Y130" s="2">
        <f t="shared" si="22"/>
        <v>-7.4104136343541585E-2</v>
      </c>
      <c r="Z130" s="2">
        <f t="shared" si="22"/>
        <v>-5.8463625717624305E-2</v>
      </c>
      <c r="AA130" s="2">
        <f t="shared" si="22"/>
        <v>-5.6947481306423714E-2</v>
      </c>
      <c r="AB130" s="2">
        <f t="shared" si="22"/>
        <v>-7.8534795810804067E-2</v>
      </c>
      <c r="AC130" s="2">
        <f t="shared" si="22"/>
        <v>-4.744542507259196E-2</v>
      </c>
      <c r="AD130" s="2">
        <f t="shared" si="22"/>
        <v>-2.7394953375440765E-2</v>
      </c>
      <c r="AE130" s="2">
        <f t="shared" si="22"/>
        <v>-1.7385765018511752E-2</v>
      </c>
      <c r="AF130" s="2">
        <f t="shared" si="25"/>
        <v>-1.6557324135084778E-2</v>
      </c>
      <c r="AG130" s="2">
        <f t="shared" si="25"/>
        <v>-2.3204623897975118E-2</v>
      </c>
      <c r="AH130" s="2">
        <f t="shared" si="25"/>
        <v>-3.989187178986086E-2</v>
      </c>
      <c r="AI130" s="2">
        <f t="shared" si="25"/>
        <v>-6.7573383634724954E-2</v>
      </c>
      <c r="AJ130" s="2">
        <f t="shared" si="25"/>
        <v>-5.0365583855292051E-2</v>
      </c>
      <c r="AK130" s="2">
        <f t="shared" si="25"/>
        <v>-4.5821643178550427E-2</v>
      </c>
      <c r="AL130" s="2">
        <f t="shared" si="25"/>
        <v>-8.1223245459564927E-2</v>
      </c>
      <c r="AM130" s="2">
        <f t="shared" si="25"/>
        <v>-4.3501860735767311E-2</v>
      </c>
      <c r="AN130" s="2">
        <f t="shared" si="25"/>
        <v>-2.2277622125240714E-2</v>
      </c>
      <c r="AO130" s="2">
        <f t="shared" si="25"/>
        <v>-1.4817137739058534E-2</v>
      </c>
      <c r="AP130" s="2">
        <f t="shared" si="25"/>
        <v>-1.481499209383722E-2</v>
      </c>
      <c r="AQ130" s="2">
        <f t="shared" si="25"/>
        <v>-2.1030618216290618E-2</v>
      </c>
      <c r="AR130" s="2">
        <f t="shared" si="25"/>
        <v>-4.3495525902832018E-2</v>
      </c>
      <c r="AS130" s="2">
        <f t="shared" si="25"/>
        <v>-7.737753900127925E-2</v>
      </c>
      <c r="AT130" s="2">
        <f t="shared" si="25"/>
        <v>-4.427585284790065E-2</v>
      </c>
    </row>
    <row r="131" spans="4:46" x14ac:dyDescent="0.35">
      <c r="D131" s="6">
        <f t="shared" si="14"/>
        <v>-7.5893409604016776E-2</v>
      </c>
      <c r="E131" s="2">
        <f t="shared" si="26"/>
        <v>36.502504993614721</v>
      </c>
      <c r="F131" t="s">
        <v>256</v>
      </c>
      <c r="G131" s="2">
        <f t="shared" si="23"/>
        <v>-4.6411661466583924E-2</v>
      </c>
      <c r="H131" s="2">
        <f t="shared" si="23"/>
        <v>-6.6128234521916518E-2</v>
      </c>
      <c r="I131" s="2">
        <f t="shared" si="23"/>
        <v>-3.9214690477618525E-2</v>
      </c>
      <c r="J131" s="2">
        <f t="shared" si="23"/>
        <v>-2.3073376573411873E-2</v>
      </c>
      <c r="K131" s="2">
        <f t="shared" si="23"/>
        <v>-1.6842614358656829E-2</v>
      </c>
      <c r="L131" s="2">
        <f t="shared" si="23"/>
        <v>-1.6843012960042519E-2</v>
      </c>
      <c r="M131" s="2">
        <f t="shared" si="23"/>
        <v>-2.5780391912962747E-2</v>
      </c>
      <c r="N131" s="2">
        <f t="shared" si="23"/>
        <v>-4.6355870847421453E-2</v>
      </c>
      <c r="O131" s="2">
        <f t="shared" si="23"/>
        <v>-7.3301952123352887E-2</v>
      </c>
      <c r="P131" s="2">
        <f t="shared" si="23"/>
        <v>-5.2362554170868193E-2</v>
      </c>
      <c r="Q131" s="2">
        <f t="shared" si="23"/>
        <v>-5.5401337428814174E-2</v>
      </c>
      <c r="R131" s="2">
        <f t="shared" si="23"/>
        <v>-7.1766566719874039E-2</v>
      </c>
      <c r="S131" s="2">
        <f t="shared" si="23"/>
        <v>-4.4451848401906184E-2</v>
      </c>
      <c r="T131" s="2">
        <f t="shared" si="23"/>
        <v>-2.555134421775199E-2</v>
      </c>
      <c r="U131" s="2">
        <f t="shared" si="23"/>
        <v>-1.8011516821918993E-2</v>
      </c>
      <c r="V131" s="2">
        <f t="shared" ref="V131:AK131" si="27">V$90/2*(($E131/V$91)+($E131/V$91)^2)</f>
        <v>-1.888221163626554E-2</v>
      </c>
      <c r="W131" s="2">
        <f t="shared" si="27"/>
        <v>-2.7832520529042611E-2</v>
      </c>
      <c r="X131" s="2">
        <f t="shared" si="27"/>
        <v>-4.7513779390156503E-2</v>
      </c>
      <c r="Y131" s="2">
        <f t="shared" si="27"/>
        <v>-7.4104136343541585E-2</v>
      </c>
      <c r="Z131" s="2">
        <f t="shared" si="27"/>
        <v>-5.8463625717624305E-2</v>
      </c>
      <c r="AA131" s="2">
        <f t="shared" si="27"/>
        <v>-5.6947481306423714E-2</v>
      </c>
      <c r="AB131" s="2">
        <f t="shared" si="27"/>
        <v>-7.8534795810804067E-2</v>
      </c>
      <c r="AC131" s="2">
        <f t="shared" si="27"/>
        <v>-4.744542507259196E-2</v>
      </c>
      <c r="AD131" s="2">
        <f t="shared" si="27"/>
        <v>-2.7394953375440765E-2</v>
      </c>
      <c r="AE131" s="2">
        <f t="shared" si="27"/>
        <v>-1.7385765018511752E-2</v>
      </c>
      <c r="AF131" s="2">
        <f t="shared" si="27"/>
        <v>-1.6557324135084778E-2</v>
      </c>
      <c r="AG131" s="2">
        <f t="shared" si="27"/>
        <v>-2.3204623897975118E-2</v>
      </c>
      <c r="AH131" s="2">
        <f t="shared" si="27"/>
        <v>-3.989187178986086E-2</v>
      </c>
      <c r="AI131" s="2">
        <f t="shared" si="27"/>
        <v>-6.7573383634724954E-2</v>
      </c>
      <c r="AJ131" s="2">
        <f t="shared" si="27"/>
        <v>-5.0365583855292051E-2</v>
      </c>
      <c r="AK131" s="2">
        <f t="shared" si="27"/>
        <v>-4.5821643178550427E-2</v>
      </c>
      <c r="AL131" s="2">
        <f t="shared" si="25"/>
        <v>-8.1223245459564927E-2</v>
      </c>
      <c r="AM131" s="2">
        <f t="shared" si="25"/>
        <v>-4.3501860735767311E-2</v>
      </c>
      <c r="AN131" s="2">
        <f t="shared" si="25"/>
        <v>-2.2277622125240714E-2</v>
      </c>
      <c r="AO131" s="2">
        <f t="shared" si="25"/>
        <v>-1.4817137739058534E-2</v>
      </c>
      <c r="AP131" s="2">
        <f t="shared" si="25"/>
        <v>-1.481499209383722E-2</v>
      </c>
      <c r="AQ131" s="2">
        <f t="shared" si="25"/>
        <v>-2.1030618216290618E-2</v>
      </c>
      <c r="AR131" s="2">
        <f t="shared" si="25"/>
        <v>-4.3495525902832018E-2</v>
      </c>
      <c r="AS131" s="2">
        <f t="shared" si="25"/>
        <v>-7.737753900127925E-2</v>
      </c>
      <c r="AT131" s="2">
        <f t="shared" si="25"/>
        <v>-4.427585284790065E-2</v>
      </c>
    </row>
    <row r="132" spans="4:46" x14ac:dyDescent="0.35">
      <c r="D132" s="6">
        <f t="shared" si="14"/>
        <v>-0.10774652803388525</v>
      </c>
      <c r="E132" s="2">
        <f>$E$24</f>
        <v>68.478011722715223</v>
      </c>
      <c r="F132" t="s">
        <v>257</v>
      </c>
      <c r="G132" s="2">
        <f t="shared" ref="G132:AT132" si="28">G$90/2*(($E132/G$91)+($E132/G$91)^2)</f>
        <v>-0.11355444229545397</v>
      </c>
      <c r="H132" s="2">
        <f t="shared" si="28"/>
        <v>-0.17260802510658754</v>
      </c>
      <c r="I132" s="2">
        <f t="shared" si="28"/>
        <v>-0.10233202994172726</v>
      </c>
      <c r="J132" s="2">
        <f t="shared" si="28"/>
        <v>-6.0184132644271054E-2</v>
      </c>
      <c r="K132" s="2">
        <f t="shared" si="28"/>
        <v>-4.3927006256447736E-2</v>
      </c>
      <c r="L132" s="2">
        <f t="shared" si="28"/>
        <v>-4.3928157786822214E-2</v>
      </c>
      <c r="M132" s="2">
        <f t="shared" si="28"/>
        <v>-6.7257413092179599E-2</v>
      </c>
      <c r="N132" s="2">
        <f t="shared" si="28"/>
        <v>-0.12096933346526287</v>
      </c>
      <c r="O132" s="2">
        <f t="shared" si="28"/>
        <v>-0.19133823722221871</v>
      </c>
      <c r="P132" s="2">
        <f t="shared" si="28"/>
        <v>-0.12824101572202695</v>
      </c>
      <c r="Q132" s="2">
        <f t="shared" si="28"/>
        <v>-0.1356873561417514</v>
      </c>
      <c r="R132" s="2">
        <f t="shared" si="28"/>
        <v>-0.18392746371677388</v>
      </c>
      <c r="S132" s="2">
        <f t="shared" si="28"/>
        <v>-0.11389456939333817</v>
      </c>
      <c r="T132" s="2">
        <f t="shared" si="28"/>
        <v>-6.5451109247548267E-2</v>
      </c>
      <c r="U132" s="2">
        <f t="shared" si="28"/>
        <v>-4.6130965693243688E-2</v>
      </c>
      <c r="V132" s="2">
        <f t="shared" si="28"/>
        <v>-4.8394933310514761E-2</v>
      </c>
      <c r="W132" s="2">
        <f t="shared" si="28"/>
        <v>-7.1301752651406036E-2</v>
      </c>
      <c r="X132" s="2">
        <f t="shared" si="28"/>
        <v>-0.12175294769751216</v>
      </c>
      <c r="Y132" s="2">
        <f t="shared" si="28"/>
        <v>-0.18993781932397147</v>
      </c>
      <c r="Z132" s="2">
        <f t="shared" si="28"/>
        <v>-0.1431976769048259</v>
      </c>
      <c r="AA132" s="2">
        <f t="shared" si="28"/>
        <v>-0.1394834176758257</v>
      </c>
      <c r="AB132" s="2">
        <f t="shared" si="28"/>
        <v>-0.20350195880494304</v>
      </c>
      <c r="AC132" s="2">
        <f t="shared" si="28"/>
        <v>-0.12289723810104858</v>
      </c>
      <c r="AD132" s="2">
        <f t="shared" si="28"/>
        <v>-7.0941900709381667E-2</v>
      </c>
      <c r="AE132" s="2">
        <f t="shared" si="28"/>
        <v>-4.5009373686981304E-2</v>
      </c>
      <c r="AF132" s="2">
        <f t="shared" si="28"/>
        <v>-4.2864543848965979E-2</v>
      </c>
      <c r="AG132" s="2">
        <f t="shared" si="28"/>
        <v>-6.007981538045435E-2</v>
      </c>
      <c r="AH132" s="2">
        <f t="shared" si="28"/>
        <v>-0.10331485457632879</v>
      </c>
      <c r="AI132" s="2">
        <f t="shared" si="28"/>
        <v>-0.17507257041745106</v>
      </c>
      <c r="AJ132" s="2">
        <f t="shared" si="28"/>
        <v>-0.12335547278614689</v>
      </c>
      <c r="AK132" s="2">
        <f t="shared" si="28"/>
        <v>-0.11222448550820653</v>
      </c>
      <c r="AL132" s="2">
        <f t="shared" si="28"/>
        <v>-0.21956885451380265</v>
      </c>
      <c r="AM132" s="2">
        <f t="shared" si="28"/>
        <v>-0.11753724178412517</v>
      </c>
      <c r="AN132" s="2">
        <f t="shared" si="28"/>
        <v>-6.0166816163545377E-2</v>
      </c>
      <c r="AO132" s="2">
        <f t="shared" si="28"/>
        <v>-4.0008511713779643E-2</v>
      </c>
      <c r="AP132" s="2">
        <f t="shared" si="28"/>
        <v>-4.0002131122705266E-2</v>
      </c>
      <c r="AQ132" s="2">
        <f t="shared" si="28"/>
        <v>-5.6796436595083002E-2</v>
      </c>
      <c r="AR132" s="2">
        <f t="shared" si="28"/>
        <v>-0.11751839387380712</v>
      </c>
      <c r="AS132" s="2">
        <f t="shared" si="28"/>
        <v>-0.20914698182947769</v>
      </c>
      <c r="AT132" s="2">
        <f t="shared" si="28"/>
        <v>-0.10842921857268419</v>
      </c>
    </row>
    <row r="133" spans="4:46" x14ac:dyDescent="0.3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5" spans="4:46" x14ac:dyDescent="0.35">
      <c r="G135" t="s">
        <v>258</v>
      </c>
      <c r="H135" t="s">
        <v>219</v>
      </c>
      <c r="I135" t="s">
        <v>220</v>
      </c>
      <c r="J135" t="s">
        <v>221</v>
      </c>
      <c r="K135" t="s">
        <v>222</v>
      </c>
      <c r="L135" t="s">
        <v>223</v>
      </c>
      <c r="M135" t="s">
        <v>224</v>
      </c>
      <c r="N135" t="s">
        <v>225</v>
      </c>
      <c r="O135" t="s">
        <v>226</v>
      </c>
      <c r="P135" t="s">
        <v>227</v>
      </c>
      <c r="Q135" t="s">
        <v>228</v>
      </c>
      <c r="R135" t="s">
        <v>229</v>
      </c>
      <c r="S135" t="s">
        <v>230</v>
      </c>
      <c r="T135" t="s">
        <v>231</v>
      </c>
      <c r="U135" t="s">
        <v>232</v>
      </c>
      <c r="V135" t="s">
        <v>233</v>
      </c>
      <c r="W135" t="s">
        <v>234</v>
      </c>
      <c r="X135" t="s">
        <v>235</v>
      </c>
      <c r="Y135" t="s">
        <v>236</v>
      </c>
      <c r="Z135" t="s">
        <v>237</v>
      </c>
      <c r="AA135" t="s">
        <v>238</v>
      </c>
      <c r="AB135" t="s">
        <v>239</v>
      </c>
      <c r="AC135" t="s">
        <v>240</v>
      </c>
      <c r="AD135" t="s">
        <v>241</v>
      </c>
      <c r="AE135" t="s">
        <v>242</v>
      </c>
      <c r="AF135" t="s">
        <v>243</v>
      </c>
      <c r="AG135" t="s">
        <v>244</v>
      </c>
      <c r="AH135" t="s">
        <v>245</v>
      </c>
      <c r="AI135" t="s">
        <v>246</v>
      </c>
      <c r="AJ135" t="s">
        <v>247</v>
      </c>
      <c r="AK135" t="s">
        <v>248</v>
      </c>
      <c r="AL135" t="s">
        <v>249</v>
      </c>
      <c r="AM135" t="s">
        <v>250</v>
      </c>
      <c r="AN135" t="s">
        <v>251</v>
      </c>
      <c r="AO135" t="s">
        <v>252</v>
      </c>
      <c r="AP135" t="s">
        <v>253</v>
      </c>
      <c r="AQ135" t="s">
        <v>254</v>
      </c>
      <c r="AR135" t="s">
        <v>255</v>
      </c>
      <c r="AS135" t="s">
        <v>256</v>
      </c>
      <c r="AT135" t="s">
        <v>257</v>
      </c>
    </row>
    <row r="136" spans="4:46" x14ac:dyDescent="0.35">
      <c r="F136" t="s">
        <v>258</v>
      </c>
      <c r="G136" s="70">
        <f>(G93-$D93)/$D93</f>
        <v>-2.8057865914103831E-3</v>
      </c>
      <c r="H136" s="70">
        <f>(H93-$D93)/$D93</f>
        <v>0.51578150836521208</v>
      </c>
      <c r="I136" s="70">
        <f>(I93-$D93)/$D93</f>
        <v>-0.10135696991283441</v>
      </c>
      <c r="J136" s="70">
        <f>(J93-$D93)/$D93</f>
        <v>-0.4714846235981669</v>
      </c>
      <c r="K136" s="70">
        <f t="shared" ref="K136:AT136" si="29">(K93-$D93)/$D93</f>
        <v>-0.61424885221732772</v>
      </c>
      <c r="L136" s="70">
        <f t="shared" si="29"/>
        <v>-0.61423873989232503</v>
      </c>
      <c r="M136" s="70">
        <f t="shared" si="29"/>
        <v>-0.40936962228348123</v>
      </c>
      <c r="N136" s="70">
        <f t="shared" si="29"/>
        <v>6.2309117045291226E-2</v>
      </c>
      <c r="O136" s="70">
        <f t="shared" si="29"/>
        <v>0.68026348511629331</v>
      </c>
      <c r="P136" s="70">
        <f t="shared" si="29"/>
        <v>0.12616641158709493</v>
      </c>
      <c r="Q136" s="70">
        <f t="shared" si="29"/>
        <v>0.19155749120949889</v>
      </c>
      <c r="R136" s="70">
        <f t="shared" si="29"/>
        <v>0.61518474132498036</v>
      </c>
      <c r="S136" s="70">
        <f t="shared" si="29"/>
        <v>1.8108707885162092E-4</v>
      </c>
      <c r="T136" s="70">
        <f t="shared" si="29"/>
        <v>-0.42523193207174537</v>
      </c>
      <c r="U136" s="70">
        <f t="shared" si="29"/>
        <v>-0.59489447424203157</v>
      </c>
      <c r="V136" s="70">
        <f t="shared" si="29"/>
        <v>-0.57501312603891042</v>
      </c>
      <c r="W136" s="70">
        <f t="shared" si="29"/>
        <v>-0.37385368892151971</v>
      </c>
      <c r="X136" s="70">
        <f t="shared" si="29"/>
        <v>6.9190534999072947E-2</v>
      </c>
      <c r="Y136" s="70">
        <f t="shared" si="29"/>
        <v>0.6679655195214953</v>
      </c>
      <c r="Z136" s="70">
        <f t="shared" si="29"/>
        <v>0.25751042316344419</v>
      </c>
      <c r="AA136" s="70">
        <f t="shared" si="29"/>
        <v>0.22489313637671021</v>
      </c>
      <c r="AB136" s="70">
        <f t="shared" si="29"/>
        <v>0.78708090705603773</v>
      </c>
      <c r="AC136" s="70">
        <f t="shared" si="29"/>
        <v>7.9239281184594737E-2</v>
      </c>
      <c r="AD136" s="70">
        <f t="shared" si="29"/>
        <v>-0.37701377906873634</v>
      </c>
      <c r="AE136" s="70">
        <f t="shared" si="29"/>
        <v>-0.60474389127795991</v>
      </c>
      <c r="AF136" s="70">
        <f t="shared" si="29"/>
        <v>-0.62357901441343389</v>
      </c>
      <c r="AG136" s="70">
        <f t="shared" si="29"/>
        <v>-0.47240070023712372</v>
      </c>
      <c r="AH136" s="70">
        <f t="shared" si="29"/>
        <v>-9.2726157955077174E-2</v>
      </c>
      <c r="AI136" s="70">
        <f t="shared" si="29"/>
        <v>0.53742425763152368</v>
      </c>
      <c r="AJ136" s="70">
        <f t="shared" si="29"/>
        <v>8.3263333147037766E-2</v>
      </c>
      <c r="AK136" s="70">
        <f t="shared" si="29"/>
        <v>-1.4484988087340948E-2</v>
      </c>
      <c r="AL136" s="70">
        <f t="shared" si="29"/>
        <v>0.92817459836780003</v>
      </c>
      <c r="AM136" s="70">
        <f t="shared" si="29"/>
        <v>3.216972403578245E-2</v>
      </c>
      <c r="AN136" s="70">
        <f t="shared" si="29"/>
        <v>-0.47163669069503411</v>
      </c>
      <c r="AO136" s="70">
        <f t="shared" si="29"/>
        <v>-0.64865965996939212</v>
      </c>
      <c r="AP136" s="70">
        <f t="shared" si="29"/>
        <v>-0.64871569202211399</v>
      </c>
      <c r="AQ136" s="70">
        <f t="shared" si="29"/>
        <v>-0.5012341501578399</v>
      </c>
      <c r="AR136" s="70">
        <f t="shared" si="29"/>
        <v>3.2004208475809058E-2</v>
      </c>
      <c r="AS136" s="70">
        <f t="shared" si="29"/>
        <v>0.8366534660932069</v>
      </c>
      <c r="AT136" s="70">
        <f t="shared" si="29"/>
        <v>-4.7813655376259041E-2</v>
      </c>
    </row>
    <row r="137" spans="4:46" x14ac:dyDescent="0.35">
      <c r="F137" t="s">
        <v>219</v>
      </c>
      <c r="G137" s="70">
        <f t="shared" ref="G137:AT137" si="30">(G94-$D94)/$D94</f>
        <v>-0.30204625180848949</v>
      </c>
      <c r="H137" s="70">
        <f t="shared" si="30"/>
        <v>1.7431876674908017E-2</v>
      </c>
      <c r="I137" s="70">
        <f t="shared" si="30"/>
        <v>-0.39670863978066567</v>
      </c>
      <c r="J137" s="70">
        <f t="shared" si="30"/>
        <v>-0.6450883087073912</v>
      </c>
      <c r="K137" s="70">
        <f t="shared" si="30"/>
        <v>-0.7409395630866914</v>
      </c>
      <c r="L137" s="70">
        <f t="shared" si="30"/>
        <v>-0.7409331942694557</v>
      </c>
      <c r="M137" s="70">
        <f t="shared" si="30"/>
        <v>-0.60342309827057106</v>
      </c>
      <c r="N137" s="70">
        <f t="shared" si="30"/>
        <v>-0.28684184965204429</v>
      </c>
      <c r="O137" s="70">
        <f t="shared" si="30"/>
        <v>0.12781622991482888</v>
      </c>
      <c r="P137" s="70">
        <f t="shared" si="30"/>
        <v>-0.21228570780308756</v>
      </c>
      <c r="Q137" s="70">
        <f t="shared" si="30"/>
        <v>-0.16656324361248379</v>
      </c>
      <c r="R137" s="70">
        <f t="shared" si="30"/>
        <v>9.6963075255004999E-2</v>
      </c>
      <c r="S137" s="70">
        <f t="shared" si="30"/>
        <v>-0.32060859619650517</v>
      </c>
      <c r="T137" s="70">
        <f t="shared" si="30"/>
        <v>-0.60951457876893422</v>
      </c>
      <c r="U137" s="70">
        <f t="shared" si="30"/>
        <v>-0.7247548737162729</v>
      </c>
      <c r="V137" s="70">
        <f t="shared" si="30"/>
        <v>-0.71137711813021853</v>
      </c>
      <c r="W137" s="70">
        <f t="shared" si="30"/>
        <v>-0.57463728009945125</v>
      </c>
      <c r="X137" s="70">
        <f t="shared" si="30"/>
        <v>-0.27378295367318967</v>
      </c>
      <c r="Y137" s="70">
        <f t="shared" si="30"/>
        <v>0.13273461418812452</v>
      </c>
      <c r="Z137" s="70">
        <f t="shared" si="30"/>
        <v>-0.12047355487954639</v>
      </c>
      <c r="AA137" s="70">
        <f t="shared" si="30"/>
        <v>-0.14328390175307548</v>
      </c>
      <c r="AB137" s="70">
        <f t="shared" si="30"/>
        <v>0.20515106901413499</v>
      </c>
      <c r="AC137" s="70">
        <f t="shared" si="30"/>
        <v>-0.27202445877641307</v>
      </c>
      <c r="AD137" s="70">
        <f t="shared" si="30"/>
        <v>-0.57970755890800885</v>
      </c>
      <c r="AE137" s="70">
        <f t="shared" si="30"/>
        <v>-0.73329529207332655</v>
      </c>
      <c r="AF137" s="70">
        <f t="shared" si="30"/>
        <v>-0.74600414469503962</v>
      </c>
      <c r="AG137" s="70">
        <f t="shared" si="30"/>
        <v>-0.64401843638082246</v>
      </c>
      <c r="AH137" s="70">
        <f t="shared" si="30"/>
        <v>-0.38795696426868209</v>
      </c>
      <c r="AI137" s="70">
        <f t="shared" si="30"/>
        <v>3.6888520891189644E-2</v>
      </c>
      <c r="AJ137" s="70">
        <f t="shared" si="30"/>
        <v>-0.24231594533254447</v>
      </c>
      <c r="AK137" s="70">
        <f t="shared" si="30"/>
        <v>-0.31067772881479305</v>
      </c>
      <c r="AL137" s="70">
        <f t="shared" si="30"/>
        <v>0.26574107924208845</v>
      </c>
      <c r="AM137" s="70">
        <f t="shared" si="30"/>
        <v>-0.32221758901742487</v>
      </c>
      <c r="AN137" s="70">
        <f t="shared" si="30"/>
        <v>-0.65295548677871085</v>
      </c>
      <c r="AO137" s="70">
        <f t="shared" si="30"/>
        <v>-0.76919575461195622</v>
      </c>
      <c r="AP137" s="70">
        <f t="shared" si="30"/>
        <v>-0.76923042416319909</v>
      </c>
      <c r="AQ137" s="70">
        <f t="shared" si="30"/>
        <v>-0.67238684197969889</v>
      </c>
      <c r="AR137" s="70">
        <f t="shared" si="30"/>
        <v>-0.32231996862935702</v>
      </c>
      <c r="AS137" s="70">
        <f t="shared" si="30"/>
        <v>0.2057566223630109</v>
      </c>
      <c r="AT137" s="70">
        <f t="shared" si="30"/>
        <v>-0.33395190352548276</v>
      </c>
    </row>
    <row r="138" spans="4:46" x14ac:dyDescent="0.35">
      <c r="F138" t="s">
        <v>220</v>
      </c>
      <c r="G138" s="70">
        <f t="shared" ref="G138:AT138" si="31">(G95-$D95)/$D95</f>
        <v>0.17416885735115195</v>
      </c>
      <c r="H138" s="70">
        <f t="shared" si="31"/>
        <v>0.71162749274357384</v>
      </c>
      <c r="I138" s="70">
        <f t="shared" si="31"/>
        <v>1.4918150255696379E-2</v>
      </c>
      <c r="J138" s="70">
        <f t="shared" si="31"/>
        <v>-0.40293141758261281</v>
      </c>
      <c r="K138" s="70">
        <f t="shared" si="31"/>
        <v>-0.56418215679253558</v>
      </c>
      <c r="L138" s="70">
        <f t="shared" si="31"/>
        <v>-0.56417144251974094</v>
      </c>
      <c r="M138" s="70">
        <f t="shared" si="31"/>
        <v>-0.33283795844343678</v>
      </c>
      <c r="N138" s="70">
        <f t="shared" si="31"/>
        <v>0.19974725069454879</v>
      </c>
      <c r="O138" s="70">
        <f t="shared" si="31"/>
        <v>0.89732729054392946</v>
      </c>
      <c r="P138" s="70">
        <f t="shared" si="31"/>
        <v>0.32517318344457902</v>
      </c>
      <c r="Q138" s="70">
        <f t="shared" si="31"/>
        <v>0.4020921679375592</v>
      </c>
      <c r="R138" s="70">
        <f t="shared" si="31"/>
        <v>0.84542297246200471</v>
      </c>
      <c r="S138" s="70">
        <f t="shared" si="31"/>
        <v>0.1429413916970029</v>
      </c>
      <c r="T138" s="70">
        <f t="shared" si="31"/>
        <v>-0.34308566714171762</v>
      </c>
      <c r="U138" s="70">
        <f t="shared" si="31"/>
        <v>-0.53695462448987485</v>
      </c>
      <c r="V138" s="70">
        <f t="shared" si="31"/>
        <v>-0.51444920198716415</v>
      </c>
      <c r="W138" s="70">
        <f t="shared" si="31"/>
        <v>-0.28441152428862276</v>
      </c>
      <c r="X138" s="70">
        <f t="shared" si="31"/>
        <v>0.2217162551013451</v>
      </c>
      <c r="Y138" s="70">
        <f t="shared" si="31"/>
        <v>0.90560149733363904</v>
      </c>
      <c r="Z138" s="70">
        <f t="shared" si="31"/>
        <v>0.47962893494461056</v>
      </c>
      <c r="AA138" s="70">
        <f t="shared" si="31"/>
        <v>0.44125504699906426</v>
      </c>
      <c r="AB138" s="70">
        <f t="shared" si="31"/>
        <v>1.0274278307214884</v>
      </c>
      <c r="AC138" s="70">
        <f t="shared" si="31"/>
        <v>0.22467457425781653</v>
      </c>
      <c r="AD138" s="70">
        <f t="shared" si="31"/>
        <v>-0.29294126353068822</v>
      </c>
      <c r="AE138" s="70">
        <f t="shared" si="31"/>
        <v>-0.55132218579259162</v>
      </c>
      <c r="AF138" s="70">
        <f t="shared" si="31"/>
        <v>-0.5727023116243487</v>
      </c>
      <c r="AG138" s="70">
        <f t="shared" si="31"/>
        <v>-0.40113156942583461</v>
      </c>
      <c r="AH138" s="70">
        <f t="shared" si="31"/>
        <v>2.9641109853578283E-2</v>
      </c>
      <c r="AI138" s="70">
        <f t="shared" si="31"/>
        <v>0.74435944062194648</v>
      </c>
      <c r="AJ138" s="70">
        <f t="shared" si="31"/>
        <v>0.27465326034464455</v>
      </c>
      <c r="AK138" s="70">
        <f t="shared" si="31"/>
        <v>0.15964810791753281</v>
      </c>
      <c r="AL138" s="70">
        <f t="shared" si="31"/>
        <v>1.1293585148973257</v>
      </c>
      <c r="AM138" s="70">
        <f t="shared" si="31"/>
        <v>0.14023458015408799</v>
      </c>
      <c r="AN138" s="70">
        <f t="shared" si="31"/>
        <v>-0.41616638553072494</v>
      </c>
      <c r="AO138" s="70">
        <f t="shared" si="31"/>
        <v>-0.61171759907976864</v>
      </c>
      <c r="AP138" s="70">
        <f t="shared" si="31"/>
        <v>-0.611775923728749</v>
      </c>
      <c r="AQ138" s="70">
        <f t="shared" si="31"/>
        <v>-0.44885578965277023</v>
      </c>
      <c r="AR138" s="70">
        <f t="shared" si="31"/>
        <v>0.14006234674711818</v>
      </c>
      <c r="AS138" s="70">
        <f t="shared" si="31"/>
        <v>1.0284465542193664</v>
      </c>
      <c r="AT138" s="70">
        <f t="shared" si="31"/>
        <v>0.12049392155969527</v>
      </c>
    </row>
    <row r="139" spans="4:46" x14ac:dyDescent="0.35">
      <c r="F139" t="s">
        <v>221</v>
      </c>
      <c r="G139" s="70">
        <f t="shared" ref="G139:AT139" si="32">(G96-$D96)/$D96</f>
        <v>0.98739773607051329</v>
      </c>
      <c r="H139" s="70">
        <f t="shared" si="32"/>
        <v>1.8971000063386159</v>
      </c>
      <c r="I139" s="70">
        <f t="shared" si="32"/>
        <v>0.71785005324137774</v>
      </c>
      <c r="J139" s="70">
        <f t="shared" si="32"/>
        <v>1.0598042646154486E-2</v>
      </c>
      <c r="K139" s="70">
        <f t="shared" si="32"/>
        <v>-0.26233489373614333</v>
      </c>
      <c r="L139" s="70">
        <f t="shared" si="32"/>
        <v>-0.26231675876231697</v>
      </c>
      <c r="M139" s="70">
        <f t="shared" si="32"/>
        <v>0.12923820341554265</v>
      </c>
      <c r="N139" s="70">
        <f t="shared" si="32"/>
        <v>1.030691714363948</v>
      </c>
      <c r="O139" s="70">
        <f t="shared" si="32"/>
        <v>2.2114154094653453</v>
      </c>
      <c r="P139" s="70">
        <f t="shared" si="32"/>
        <v>1.2429875977297207</v>
      </c>
      <c r="Q139" s="70">
        <f t="shared" si="32"/>
        <v>1.3731806399698745</v>
      </c>
      <c r="R139" s="70">
        <f t="shared" si="32"/>
        <v>2.1235621815394992</v>
      </c>
      <c r="S139" s="70">
        <f t="shared" si="32"/>
        <v>0.93454214025418236</v>
      </c>
      <c r="T139" s="70">
        <f t="shared" si="32"/>
        <v>0.11189293579124335</v>
      </c>
      <c r="U139" s="70">
        <f t="shared" si="32"/>
        <v>-0.21624958350302431</v>
      </c>
      <c r="V139" s="70">
        <f t="shared" si="32"/>
        <v>-0.1781569144195507</v>
      </c>
      <c r="W139" s="70">
        <f t="shared" si="32"/>
        <v>0.21120476640407412</v>
      </c>
      <c r="X139" s="70">
        <f t="shared" si="32"/>
        <v>1.0678764423938558</v>
      </c>
      <c r="Y139" s="70">
        <f t="shared" si="32"/>
        <v>2.2254203285523197</v>
      </c>
      <c r="Z139" s="70">
        <f t="shared" si="32"/>
        <v>1.5044193406450672</v>
      </c>
      <c r="AA139" s="70">
        <f t="shared" si="32"/>
        <v>1.4394677133303644</v>
      </c>
      <c r="AB139" s="70">
        <f t="shared" si="32"/>
        <v>2.4316235314842936</v>
      </c>
      <c r="AC139" s="70">
        <f t="shared" si="32"/>
        <v>1.0728836922091922</v>
      </c>
      <c r="AD139" s="70">
        <f t="shared" si="32"/>
        <v>0.196767333190937</v>
      </c>
      <c r="AE139" s="70">
        <f t="shared" si="32"/>
        <v>-0.24056811198988071</v>
      </c>
      <c r="AF139" s="70">
        <f t="shared" si="32"/>
        <v>-0.27675610438033915</v>
      </c>
      <c r="AG139" s="70">
        <f t="shared" si="32"/>
        <v>1.3644464912983462E-2</v>
      </c>
      <c r="AH139" s="70">
        <f t="shared" si="32"/>
        <v>0.74277012873980097</v>
      </c>
      <c r="AI139" s="70">
        <f t="shared" si="32"/>
        <v>1.9525020881630371</v>
      </c>
      <c r="AJ139" s="70">
        <f t="shared" si="32"/>
        <v>1.1574775961940222</v>
      </c>
      <c r="AK139" s="70">
        <f t="shared" si="32"/>
        <v>0.96281992141485573</v>
      </c>
      <c r="AL139" s="70">
        <f t="shared" si="32"/>
        <v>2.6041513665557989</v>
      </c>
      <c r="AM139" s="70">
        <f t="shared" si="32"/>
        <v>0.92996059212447435</v>
      </c>
      <c r="AN139" s="70">
        <f t="shared" si="32"/>
        <v>-1.1803458783871491E-2</v>
      </c>
      <c r="AO139" s="70">
        <f t="shared" si="32"/>
        <v>-0.34279336424768447</v>
      </c>
      <c r="AP139" s="70">
        <f t="shared" si="32"/>
        <v>-0.34289208452510878</v>
      </c>
      <c r="AQ139" s="70">
        <f t="shared" si="32"/>
        <v>-6.7133531063430937E-2</v>
      </c>
      <c r="AR139" s="70">
        <f t="shared" si="32"/>
        <v>0.9296690699290554</v>
      </c>
      <c r="AS139" s="70">
        <f t="shared" si="32"/>
        <v>2.4333478224673915</v>
      </c>
      <c r="AT139" s="70">
        <f t="shared" si="32"/>
        <v>0.89654756132109992</v>
      </c>
    </row>
    <row r="140" spans="4:46" x14ac:dyDescent="0.35">
      <c r="F140" t="s">
        <v>222</v>
      </c>
      <c r="G140" s="70">
        <f t="shared" ref="G140:AT140" si="33">(G97-$D97)/$D97</f>
        <v>1.7197792993618357</v>
      </c>
      <c r="H140" s="70">
        <f t="shared" si="33"/>
        <v>2.9647185273543277</v>
      </c>
      <c r="I140" s="70">
        <f t="shared" si="33"/>
        <v>1.3508998372169612</v>
      </c>
      <c r="J140" s="70">
        <f t="shared" si="33"/>
        <v>0.38301638694584872</v>
      </c>
      <c r="K140" s="70">
        <f t="shared" si="33"/>
        <v>9.5041618819690851E-3</v>
      </c>
      <c r="L140" s="70">
        <f t="shared" si="33"/>
        <v>9.5289798263151811E-3</v>
      </c>
      <c r="M140" s="70">
        <f t="shared" si="33"/>
        <v>0.54537696906643407</v>
      </c>
      <c r="N140" s="70">
        <f t="shared" si="33"/>
        <v>1.7790276641015079</v>
      </c>
      <c r="O140" s="70">
        <f t="shared" si="33"/>
        <v>3.3948631890791101</v>
      </c>
      <c r="P140" s="70">
        <f t="shared" si="33"/>
        <v>2.0695573041621809</v>
      </c>
      <c r="Q140" s="70">
        <f t="shared" si="33"/>
        <v>2.2477281527945396</v>
      </c>
      <c r="R140" s="70">
        <f t="shared" si="33"/>
        <v>3.2746349195394311</v>
      </c>
      <c r="S140" s="70">
        <f t="shared" si="33"/>
        <v>1.6474457383702013</v>
      </c>
      <c r="T140" s="70">
        <f t="shared" si="33"/>
        <v>0.52163974778946143</v>
      </c>
      <c r="U140" s="70">
        <f t="shared" si="33"/>
        <v>7.2572500192815428E-2</v>
      </c>
      <c r="V140" s="70">
        <f t="shared" si="33"/>
        <v>0.12470280654785709</v>
      </c>
      <c r="W140" s="70">
        <f t="shared" si="33"/>
        <v>0.65754926211574871</v>
      </c>
      <c r="X140" s="70">
        <f t="shared" si="33"/>
        <v>1.82991544147621</v>
      </c>
      <c r="Y140" s="70">
        <f t="shared" si="33"/>
        <v>3.4140291005273653</v>
      </c>
      <c r="Z140" s="70">
        <f t="shared" si="33"/>
        <v>2.4273299984106447</v>
      </c>
      <c r="AA140" s="70">
        <f t="shared" si="33"/>
        <v>2.3384428631260521</v>
      </c>
      <c r="AB140" s="70">
        <f t="shared" si="33"/>
        <v>3.6962208292476362</v>
      </c>
      <c r="AC140" s="70">
        <f t="shared" si="33"/>
        <v>1.8367679270895889</v>
      </c>
      <c r="AD140" s="70">
        <f t="shared" si="33"/>
        <v>0.63779144953684974</v>
      </c>
      <c r="AE140" s="70">
        <f t="shared" si="33"/>
        <v>3.9292281961175832E-2</v>
      </c>
      <c r="AF140" s="70">
        <f t="shared" si="33"/>
        <v>-1.0231449903204416E-2</v>
      </c>
      <c r="AG140" s="70">
        <f t="shared" si="33"/>
        <v>0.38718545490243134</v>
      </c>
      <c r="AH140" s="70">
        <f t="shared" si="33"/>
        <v>1.3850032802515471</v>
      </c>
      <c r="AI140" s="70">
        <f t="shared" si="33"/>
        <v>3.0405369871184709</v>
      </c>
      <c r="AJ140" s="70">
        <f t="shared" si="33"/>
        <v>1.9525357700001136</v>
      </c>
      <c r="AK140" s="70">
        <f t="shared" si="33"/>
        <v>1.6861442446816497</v>
      </c>
      <c r="AL140" s="70">
        <f t="shared" si="33"/>
        <v>3.9323273850088252</v>
      </c>
      <c r="AM140" s="70">
        <f t="shared" si="33"/>
        <v>1.6411758309751936</v>
      </c>
      <c r="AN140" s="70">
        <f t="shared" si="33"/>
        <v>0.35235964483620213</v>
      </c>
      <c r="AO140" s="70">
        <f t="shared" si="33"/>
        <v>-0.10060428726433718</v>
      </c>
      <c r="AP140" s="70">
        <f t="shared" si="33"/>
        <v>-0.10073938723053558</v>
      </c>
      <c r="AQ140" s="70">
        <f t="shared" si="33"/>
        <v>0.27663973105805711</v>
      </c>
      <c r="AR140" s="70">
        <f t="shared" si="33"/>
        <v>1.6407768791106454</v>
      </c>
      <c r="AS140" s="70">
        <f t="shared" si="33"/>
        <v>3.6985805435799959</v>
      </c>
      <c r="AT140" s="70">
        <f t="shared" si="33"/>
        <v>1.5954496696444287</v>
      </c>
    </row>
    <row r="141" spans="4:46" x14ac:dyDescent="0.35">
      <c r="F141" t="s">
        <v>223</v>
      </c>
      <c r="G141" s="70">
        <f t="shared" ref="G141:AT141" si="34">(G98-$D98)/$D98</f>
        <v>1.7197792993618357</v>
      </c>
      <c r="H141" s="70">
        <f t="shared" si="34"/>
        <v>2.9647185273543277</v>
      </c>
      <c r="I141" s="70">
        <f t="shared" si="34"/>
        <v>1.3508998372169612</v>
      </c>
      <c r="J141" s="70">
        <f t="shared" si="34"/>
        <v>0.38301638694584872</v>
      </c>
      <c r="K141" s="70">
        <f t="shared" si="34"/>
        <v>9.5041618819690851E-3</v>
      </c>
      <c r="L141" s="70">
        <f t="shared" si="34"/>
        <v>9.5289798263151811E-3</v>
      </c>
      <c r="M141" s="70">
        <f t="shared" si="34"/>
        <v>0.54537696906643407</v>
      </c>
      <c r="N141" s="70">
        <f t="shared" si="34"/>
        <v>1.7790276641015079</v>
      </c>
      <c r="O141" s="70">
        <f t="shared" si="34"/>
        <v>3.3948631890791101</v>
      </c>
      <c r="P141" s="70">
        <f t="shared" si="34"/>
        <v>2.0695573041621809</v>
      </c>
      <c r="Q141" s="70">
        <f t="shared" si="34"/>
        <v>2.2477281527945396</v>
      </c>
      <c r="R141" s="70">
        <f t="shared" si="34"/>
        <v>3.2746349195394311</v>
      </c>
      <c r="S141" s="70">
        <f t="shared" si="34"/>
        <v>1.6474457383702013</v>
      </c>
      <c r="T141" s="70">
        <f t="shared" si="34"/>
        <v>0.52163974778946143</v>
      </c>
      <c r="U141" s="70">
        <f t="shared" si="34"/>
        <v>7.2572500192815428E-2</v>
      </c>
      <c r="V141" s="70">
        <f t="shared" si="34"/>
        <v>0.12470280654785709</v>
      </c>
      <c r="W141" s="70">
        <f t="shared" si="34"/>
        <v>0.65754926211574871</v>
      </c>
      <c r="X141" s="70">
        <f t="shared" si="34"/>
        <v>1.82991544147621</v>
      </c>
      <c r="Y141" s="70">
        <f t="shared" si="34"/>
        <v>3.4140291005273653</v>
      </c>
      <c r="Z141" s="70">
        <f t="shared" si="34"/>
        <v>2.4273299984106447</v>
      </c>
      <c r="AA141" s="70">
        <f t="shared" si="34"/>
        <v>2.3384428631260521</v>
      </c>
      <c r="AB141" s="70">
        <f t="shared" si="34"/>
        <v>3.6962208292476362</v>
      </c>
      <c r="AC141" s="70">
        <f t="shared" si="34"/>
        <v>1.8367679270895889</v>
      </c>
      <c r="AD141" s="70">
        <f t="shared" si="34"/>
        <v>0.63779144953684974</v>
      </c>
      <c r="AE141" s="70">
        <f t="shared" si="34"/>
        <v>3.9292281961175832E-2</v>
      </c>
      <c r="AF141" s="70">
        <f t="shared" si="34"/>
        <v>-1.0231449903204416E-2</v>
      </c>
      <c r="AG141" s="70">
        <f t="shared" si="34"/>
        <v>0.38718545490243134</v>
      </c>
      <c r="AH141" s="70">
        <f t="shared" si="34"/>
        <v>1.3850032802515471</v>
      </c>
      <c r="AI141" s="70">
        <f t="shared" si="34"/>
        <v>3.0405369871184709</v>
      </c>
      <c r="AJ141" s="70">
        <f t="shared" si="34"/>
        <v>1.9525357700001136</v>
      </c>
      <c r="AK141" s="70">
        <f t="shared" si="34"/>
        <v>1.6861442446816497</v>
      </c>
      <c r="AL141" s="70">
        <f t="shared" si="34"/>
        <v>3.9323273850088252</v>
      </c>
      <c r="AM141" s="70">
        <f t="shared" si="34"/>
        <v>1.6411758309751936</v>
      </c>
      <c r="AN141" s="70">
        <f t="shared" si="34"/>
        <v>0.35235964483620213</v>
      </c>
      <c r="AO141" s="70">
        <f t="shared" si="34"/>
        <v>-0.10060428726433718</v>
      </c>
      <c r="AP141" s="70">
        <f t="shared" si="34"/>
        <v>-0.10073938723053558</v>
      </c>
      <c r="AQ141" s="70">
        <f t="shared" si="34"/>
        <v>0.27663973105805711</v>
      </c>
      <c r="AR141" s="70">
        <f t="shared" si="34"/>
        <v>1.6407768791106454</v>
      </c>
      <c r="AS141" s="70">
        <f t="shared" si="34"/>
        <v>3.6985805435799959</v>
      </c>
      <c r="AT141" s="70">
        <f t="shared" si="34"/>
        <v>1.5954496696444287</v>
      </c>
    </row>
    <row r="142" spans="4:46" x14ac:dyDescent="0.35">
      <c r="F142" t="s">
        <v>224</v>
      </c>
      <c r="G142" s="70">
        <f t="shared" ref="G142:AT142" si="35">(G99-$D99)/$D99</f>
        <v>0.78175365179683731</v>
      </c>
      <c r="H142" s="70">
        <f t="shared" si="35"/>
        <v>1.5973253477286458</v>
      </c>
      <c r="I142" s="70">
        <f t="shared" si="35"/>
        <v>0.54009715823366466</v>
      </c>
      <c r="J142" s="70">
        <f t="shared" si="35"/>
        <v>-9.3972625457577369E-2</v>
      </c>
      <c r="K142" s="70">
        <f t="shared" si="35"/>
        <v>-0.3386640866928633</v>
      </c>
      <c r="L142" s="70">
        <f t="shared" si="35"/>
        <v>-0.33864782821814837</v>
      </c>
      <c r="M142" s="70">
        <f t="shared" si="35"/>
        <v>1.2391357888090059E-2</v>
      </c>
      <c r="N142" s="70">
        <f t="shared" si="35"/>
        <v>0.82056782699946207</v>
      </c>
      <c r="O142" s="70">
        <f t="shared" si="35"/>
        <v>1.8791172644510343</v>
      </c>
      <c r="P142" s="70">
        <f t="shared" si="35"/>
        <v>1.010896596416446</v>
      </c>
      <c r="Q142" s="70">
        <f t="shared" si="35"/>
        <v>1.1276180378469818</v>
      </c>
      <c r="R142" s="70">
        <f t="shared" si="35"/>
        <v>1.8003545654512292</v>
      </c>
      <c r="S142" s="70">
        <f t="shared" si="35"/>
        <v>0.73436723832036366</v>
      </c>
      <c r="T142" s="70">
        <f t="shared" si="35"/>
        <v>-3.159124720436072E-3</v>
      </c>
      <c r="U142" s="70">
        <f t="shared" si="35"/>
        <v>-0.29734740995939607</v>
      </c>
      <c r="V142" s="70">
        <f t="shared" si="35"/>
        <v>-0.26319634345956011</v>
      </c>
      <c r="W142" s="70">
        <f t="shared" si="35"/>
        <v>8.587650898764318E-2</v>
      </c>
      <c r="X142" s="70">
        <f t="shared" si="35"/>
        <v>0.85390490077985082</v>
      </c>
      <c r="Y142" s="70">
        <f t="shared" si="35"/>
        <v>1.8916730378996212</v>
      </c>
      <c r="Z142" s="70">
        <f t="shared" si="35"/>
        <v>1.2452769392038061</v>
      </c>
      <c r="AA142" s="70">
        <f t="shared" si="35"/>
        <v>1.1870461195456656</v>
      </c>
      <c r="AB142" s="70">
        <f t="shared" si="35"/>
        <v>2.0765395611767783</v>
      </c>
      <c r="AC142" s="70">
        <f t="shared" si="35"/>
        <v>0.85839403019869309</v>
      </c>
      <c r="AD142" s="70">
        <f t="shared" si="35"/>
        <v>7.2932975399373406E-2</v>
      </c>
      <c r="AE142" s="70">
        <f t="shared" si="35"/>
        <v>-0.31914960191693209</v>
      </c>
      <c r="AF142" s="70">
        <f t="shared" si="35"/>
        <v>-0.35159307632703263</v>
      </c>
      <c r="AG142" s="70">
        <f t="shared" si="35"/>
        <v>-9.1241428827772447E-2</v>
      </c>
      <c r="AH142" s="70">
        <f t="shared" si="35"/>
        <v>0.56243865269976945</v>
      </c>
      <c r="AI142" s="70">
        <f t="shared" si="35"/>
        <v>1.6469947520034967</v>
      </c>
      <c r="AJ142" s="70">
        <f t="shared" si="35"/>
        <v>0.93423466069208227</v>
      </c>
      <c r="AK142" s="70">
        <f t="shared" si="35"/>
        <v>0.7597190030593941</v>
      </c>
      <c r="AL142" s="70">
        <f t="shared" si="35"/>
        <v>2.2312152431482457</v>
      </c>
      <c r="AM142" s="70">
        <f t="shared" si="35"/>
        <v>0.73025976151145344</v>
      </c>
      <c r="AN142" s="70">
        <f t="shared" si="35"/>
        <v>-0.1140561529036732</v>
      </c>
      <c r="AO142" s="70">
        <f t="shared" si="35"/>
        <v>-0.41079719374539153</v>
      </c>
      <c r="AP142" s="70">
        <f t="shared" si="35"/>
        <v>-0.41088569903631278</v>
      </c>
      <c r="AQ142" s="70">
        <f t="shared" si="35"/>
        <v>-0.16366099875260204</v>
      </c>
      <c r="AR142" s="70">
        <f t="shared" si="35"/>
        <v>0.72999840429702156</v>
      </c>
      <c r="AS142" s="70">
        <f t="shared" si="35"/>
        <v>2.0780854327957976</v>
      </c>
      <c r="AT142" s="70">
        <f t="shared" si="35"/>
        <v>0.70030411218620914</v>
      </c>
    </row>
    <row r="143" spans="4:46" x14ac:dyDescent="0.35">
      <c r="F143" t="s">
        <v>225</v>
      </c>
      <c r="G143" s="70">
        <f t="shared" ref="G143:AT143" si="36">(G100-$D100)/$D100</f>
        <v>-6.5486712527602874E-3</v>
      </c>
      <c r="H143" s="70">
        <f t="shared" si="36"/>
        <v>0.44818915638968904</v>
      </c>
      <c r="I143" s="70">
        <f t="shared" si="36"/>
        <v>-0.1412889392963399</v>
      </c>
      <c r="J143" s="70">
        <f t="shared" si="36"/>
        <v>-0.49482685318880709</v>
      </c>
      <c r="K143" s="70">
        <f t="shared" si="36"/>
        <v>-0.63125932636047799</v>
      </c>
      <c r="L143" s="70">
        <f t="shared" si="36"/>
        <v>-0.63125026113235683</v>
      </c>
      <c r="M143" s="70">
        <f t="shared" si="36"/>
        <v>-0.4355215499674327</v>
      </c>
      <c r="N143" s="70">
        <f t="shared" si="36"/>
        <v>1.509292543508107E-2</v>
      </c>
      <c r="O143" s="70">
        <f t="shared" si="36"/>
        <v>0.60530770856202321</v>
      </c>
      <c r="P143" s="70">
        <f t="shared" si="36"/>
        <v>0.12121442471498801</v>
      </c>
      <c r="Q143" s="70">
        <f t="shared" si="36"/>
        <v>0.18629472970862185</v>
      </c>
      <c r="R143" s="70">
        <f t="shared" si="36"/>
        <v>0.56139203711206376</v>
      </c>
      <c r="S143" s="70">
        <f t="shared" si="36"/>
        <v>-3.296988575976819E-2</v>
      </c>
      <c r="T143" s="70">
        <f t="shared" si="36"/>
        <v>-0.44419202334882396</v>
      </c>
      <c r="U143" s="70">
        <f t="shared" si="36"/>
        <v>-0.60822241137568767</v>
      </c>
      <c r="V143" s="70">
        <f t="shared" si="36"/>
        <v>-0.58918082144647244</v>
      </c>
      <c r="W143" s="70">
        <f t="shared" si="36"/>
        <v>-0.39454847777565083</v>
      </c>
      <c r="X143" s="70">
        <f t="shared" si="36"/>
        <v>3.3680657925637701E-2</v>
      </c>
      <c r="Y143" s="70">
        <f t="shared" si="36"/>
        <v>0.61230842373012118</v>
      </c>
      <c r="Z143" s="70">
        <f t="shared" si="36"/>
        <v>0.25189773367833429</v>
      </c>
      <c r="AA143" s="70">
        <f t="shared" si="36"/>
        <v>0.21943001003703219</v>
      </c>
      <c r="AB143" s="70">
        <f t="shared" si="36"/>
        <v>0.71538434166376108</v>
      </c>
      <c r="AC143" s="70">
        <f t="shared" si="36"/>
        <v>3.618365915791788E-2</v>
      </c>
      <c r="AD143" s="70">
        <f t="shared" si="36"/>
        <v>-0.4017653961352588</v>
      </c>
      <c r="AE143" s="70">
        <f t="shared" si="36"/>
        <v>-0.62037864663748932</v>
      </c>
      <c r="AF143" s="70">
        <f t="shared" si="36"/>
        <v>-0.63846813545620873</v>
      </c>
      <c r="AG143" s="70">
        <f t="shared" si="36"/>
        <v>-0.49330402150092845</v>
      </c>
      <c r="AH143" s="70">
        <f t="shared" si="36"/>
        <v>-0.12883200545412896</v>
      </c>
      <c r="AI143" s="70">
        <f t="shared" si="36"/>
        <v>0.47588329672450613</v>
      </c>
      <c r="AJ143" s="70">
        <f t="shared" si="36"/>
        <v>7.8470074600762094E-2</v>
      </c>
      <c r="AK143" s="70">
        <f t="shared" si="36"/>
        <v>-1.8834517303709036E-2</v>
      </c>
      <c r="AL143" s="70">
        <f t="shared" si="36"/>
        <v>0.80162677008503935</v>
      </c>
      <c r="AM143" s="70">
        <f t="shared" si="36"/>
        <v>-3.5260089172285528E-2</v>
      </c>
      <c r="AN143" s="70">
        <f t="shared" si="36"/>
        <v>-0.50602481369649832</v>
      </c>
      <c r="AO143" s="70">
        <f t="shared" si="36"/>
        <v>-0.67147854015343611</v>
      </c>
      <c r="AP143" s="70">
        <f t="shared" si="36"/>
        <v>-0.67152788799609564</v>
      </c>
      <c r="AQ143" s="70">
        <f t="shared" si="36"/>
        <v>-0.53368295822799583</v>
      </c>
      <c r="AR143" s="70">
        <f t="shared" si="36"/>
        <v>-3.5405813959600053E-2</v>
      </c>
      <c r="AS143" s="70">
        <f t="shared" si="36"/>
        <v>0.71624627238714633</v>
      </c>
      <c r="AT143" s="70">
        <f t="shared" si="36"/>
        <v>-5.1962442831355531E-2</v>
      </c>
    </row>
    <row r="144" spans="4:46" x14ac:dyDescent="0.35">
      <c r="F144" t="s">
        <v>226</v>
      </c>
      <c r="G144" s="70">
        <f t="shared" ref="G144:AT144" si="37">(G101-$D101)/$D101</f>
        <v>-0.37018760076131452</v>
      </c>
      <c r="H144" s="70">
        <f t="shared" si="37"/>
        <v>-8.1900178957536929E-2</v>
      </c>
      <c r="I144" s="70">
        <f t="shared" si="37"/>
        <v>-0.45560808290773419</v>
      </c>
      <c r="J144" s="70">
        <f t="shared" si="37"/>
        <v>-0.67973840044552059</v>
      </c>
      <c r="K144" s="70">
        <f t="shared" si="37"/>
        <v>-0.76623167975963946</v>
      </c>
      <c r="L144" s="70">
        <f t="shared" si="37"/>
        <v>-0.76622593273116668</v>
      </c>
      <c r="M144" s="70">
        <f t="shared" si="37"/>
        <v>-0.64214097193683628</v>
      </c>
      <c r="N144" s="70">
        <f t="shared" si="37"/>
        <v>-0.35646760709991071</v>
      </c>
      <c r="O144" s="70">
        <f t="shared" si="37"/>
        <v>1.7707330182695161E-2</v>
      </c>
      <c r="P144" s="70">
        <f t="shared" si="37"/>
        <v>-0.28919039468069047</v>
      </c>
      <c r="Q144" s="70">
        <f t="shared" si="37"/>
        <v>-0.24793182282602999</v>
      </c>
      <c r="R144" s="70">
        <f t="shared" si="37"/>
        <v>-1.0133625483401604E-2</v>
      </c>
      <c r="S144" s="70">
        <f t="shared" si="37"/>
        <v>-0.38693770015515444</v>
      </c>
      <c r="T144" s="70">
        <f t="shared" si="37"/>
        <v>-0.64763774010740727</v>
      </c>
      <c r="U144" s="70">
        <f t="shared" si="37"/>
        <v>-0.75162710449984849</v>
      </c>
      <c r="V144" s="70">
        <f t="shared" si="37"/>
        <v>-0.73955542157828935</v>
      </c>
      <c r="W144" s="70">
        <f t="shared" si="37"/>
        <v>-0.61616551832923283</v>
      </c>
      <c r="X144" s="70">
        <f t="shared" si="37"/>
        <v>-0.34468365346521496</v>
      </c>
      <c r="Y144" s="70">
        <f t="shared" si="37"/>
        <v>2.2145531721935528E-2</v>
      </c>
      <c r="Z144" s="70">
        <f t="shared" si="37"/>
        <v>-0.20634187862661779</v>
      </c>
      <c r="AA144" s="70">
        <f t="shared" si="37"/>
        <v>-0.22692524726545499</v>
      </c>
      <c r="AB144" s="70">
        <f t="shared" si="37"/>
        <v>8.7491955143985833E-2</v>
      </c>
      <c r="AC144" s="70">
        <f t="shared" si="37"/>
        <v>-0.34309684073893104</v>
      </c>
      <c r="AD144" s="70">
        <f t="shared" si="37"/>
        <v>-0.6207407849131592</v>
      </c>
      <c r="AE144" s="70">
        <f t="shared" si="37"/>
        <v>-0.75933372028906865</v>
      </c>
      <c r="AF144" s="70">
        <f t="shared" si="37"/>
        <v>-0.77080180536202914</v>
      </c>
      <c r="AG144" s="70">
        <f t="shared" si="37"/>
        <v>-0.6787729799450628</v>
      </c>
      <c r="AH144" s="70">
        <f t="shared" si="37"/>
        <v>-0.44771083503730874</v>
      </c>
      <c r="AI144" s="70">
        <f t="shared" si="37"/>
        <v>-6.4343090387210256E-2</v>
      </c>
      <c r="AJ144" s="70">
        <f t="shared" si="37"/>
        <v>-0.3162887747626687</v>
      </c>
      <c r="AK144" s="70">
        <f t="shared" si="37"/>
        <v>-0.37797638512761322</v>
      </c>
      <c r="AL144" s="70">
        <f t="shared" si="37"/>
        <v>0.14216655186395805</v>
      </c>
      <c r="AM144" s="70">
        <f t="shared" si="37"/>
        <v>-0.38838960671991901</v>
      </c>
      <c r="AN144" s="70">
        <f t="shared" si="37"/>
        <v>-0.68683750451821068</v>
      </c>
      <c r="AO144" s="70">
        <f t="shared" si="37"/>
        <v>-0.79172921426530951</v>
      </c>
      <c r="AP144" s="70">
        <f t="shared" si="37"/>
        <v>-0.79176049902207946</v>
      </c>
      <c r="AQ144" s="70">
        <f t="shared" si="37"/>
        <v>-0.70437177304431853</v>
      </c>
      <c r="AR144" s="70">
        <f t="shared" si="37"/>
        <v>-0.38848199099207337</v>
      </c>
      <c r="AS144" s="70">
        <f t="shared" si="37"/>
        <v>8.803838821137859E-2</v>
      </c>
      <c r="AT144" s="70">
        <f t="shared" si="37"/>
        <v>-0.39897829800912088</v>
      </c>
    </row>
    <row r="145" spans="6:46" x14ac:dyDescent="0.35">
      <c r="F145" t="s">
        <v>227</v>
      </c>
      <c r="G145" s="70">
        <f t="shared" ref="G145:AT145" si="38">(G102-$D102)/$D102</f>
        <v>-0.10837229240151361</v>
      </c>
      <c r="H145" s="70">
        <f t="shared" si="38"/>
        <v>0.35531551763034758</v>
      </c>
      <c r="I145" s="70">
        <f t="shared" si="38"/>
        <v>-0.19649049894990572</v>
      </c>
      <c r="J145" s="70">
        <f t="shared" si="38"/>
        <v>-0.52743513033340028</v>
      </c>
      <c r="K145" s="70">
        <f t="shared" si="38"/>
        <v>-0.65508583285368427</v>
      </c>
      <c r="L145" s="70">
        <f t="shared" si="38"/>
        <v>-0.6550767910551667</v>
      </c>
      <c r="M145" s="70">
        <f t="shared" si="38"/>
        <v>-0.47189584271521451</v>
      </c>
      <c r="N145" s="70">
        <f t="shared" si="38"/>
        <v>-5.0150682729677445E-2</v>
      </c>
      <c r="O145" s="70">
        <f t="shared" si="38"/>
        <v>0.50238485066481742</v>
      </c>
      <c r="P145" s="70">
        <f t="shared" si="38"/>
        <v>6.9464527933307419E-3</v>
      </c>
      <c r="Q145" s="70">
        <f t="shared" si="38"/>
        <v>6.5415001484381452E-2</v>
      </c>
      <c r="R145" s="70">
        <f t="shared" si="38"/>
        <v>0.44419557282926503</v>
      </c>
      <c r="S145" s="70">
        <f t="shared" si="38"/>
        <v>-0.10570161974046922</v>
      </c>
      <c r="T145" s="70">
        <f t="shared" si="38"/>
        <v>-0.48607891229539457</v>
      </c>
      <c r="U145" s="70">
        <f t="shared" si="38"/>
        <v>-0.63778037777375496</v>
      </c>
      <c r="V145" s="70">
        <f t="shared" si="38"/>
        <v>-0.62000373939784326</v>
      </c>
      <c r="W145" s="70">
        <f t="shared" si="38"/>
        <v>-0.4401397516539729</v>
      </c>
      <c r="X145" s="70">
        <f t="shared" si="38"/>
        <v>-4.3997756015246699E-2</v>
      </c>
      <c r="Y145" s="70">
        <f t="shared" si="38"/>
        <v>0.49138879119719003</v>
      </c>
      <c r="Z145" s="70">
        <f t="shared" si="38"/>
        <v>0.12438592283227769</v>
      </c>
      <c r="AA145" s="70">
        <f t="shared" si="38"/>
        <v>9.5221617369323941E-2</v>
      </c>
      <c r="AB145" s="70">
        <f t="shared" si="38"/>
        <v>0.59789420257948855</v>
      </c>
      <c r="AC145" s="70">
        <f t="shared" si="38"/>
        <v>-3.5012805636313177E-2</v>
      </c>
      <c r="AD145" s="70">
        <f t="shared" si="38"/>
        <v>-0.44296530348317598</v>
      </c>
      <c r="AE145" s="70">
        <f t="shared" si="38"/>
        <v>-0.64658710069175873</v>
      </c>
      <c r="AF145" s="70">
        <f t="shared" si="38"/>
        <v>-0.66342827108545088</v>
      </c>
      <c r="AG145" s="70">
        <f t="shared" si="38"/>
        <v>-0.52825422785983456</v>
      </c>
      <c r="AH145" s="70">
        <f t="shared" si="38"/>
        <v>-0.18877337526714366</v>
      </c>
      <c r="AI145" s="70">
        <f t="shared" si="38"/>
        <v>0.37466708892405648</v>
      </c>
      <c r="AJ145" s="70">
        <f t="shared" si="38"/>
        <v>-3.1414754044872442E-2</v>
      </c>
      <c r="AK145" s="70">
        <f t="shared" si="38"/>
        <v>-0.11881509232591567</v>
      </c>
      <c r="AL145" s="70">
        <f t="shared" si="38"/>
        <v>0.72405121677925766</v>
      </c>
      <c r="AM145" s="70">
        <f t="shared" si="38"/>
        <v>-7.7099413013240747E-2</v>
      </c>
      <c r="AN145" s="70">
        <f t="shared" si="38"/>
        <v>-0.52757109906963806</v>
      </c>
      <c r="AO145" s="70">
        <f t="shared" si="38"/>
        <v>-0.68585379081014908</v>
      </c>
      <c r="AP145" s="70">
        <f t="shared" si="38"/>
        <v>-0.68590389111162364</v>
      </c>
      <c r="AQ145" s="70">
        <f t="shared" si="38"/>
        <v>-0.55403526680819248</v>
      </c>
      <c r="AR145" s="70">
        <f t="shared" si="38"/>
        <v>-7.7247406510722566E-2</v>
      </c>
      <c r="AS145" s="70">
        <f t="shared" si="38"/>
        <v>0.64221883521350409</v>
      </c>
      <c r="AT145" s="70">
        <f t="shared" si="38"/>
        <v>-0.1486154690354369</v>
      </c>
    </row>
    <row r="146" spans="6:46" x14ac:dyDescent="0.35">
      <c r="F146" t="s">
        <v>228</v>
      </c>
      <c r="G146" s="70">
        <f t="shared" ref="G146:AT146" si="39">(G103-$D103)/$D103</f>
        <v>-0.15705502813866828</v>
      </c>
      <c r="H146" s="70">
        <f t="shared" si="39"/>
        <v>0.28131549876263512</v>
      </c>
      <c r="I146" s="70">
        <f t="shared" si="39"/>
        <v>-0.24036199415867701</v>
      </c>
      <c r="J146" s="70">
        <f t="shared" si="39"/>
        <v>-0.55323709955506761</v>
      </c>
      <c r="K146" s="70">
        <f t="shared" si="39"/>
        <v>-0.67391809334546604</v>
      </c>
      <c r="L146" s="70">
        <f t="shared" si="39"/>
        <v>-0.67390954522775715</v>
      </c>
      <c r="M146" s="70">
        <f t="shared" si="39"/>
        <v>-0.50073024850104886</v>
      </c>
      <c r="N146" s="70">
        <f t="shared" si="39"/>
        <v>-0.10201230940269133</v>
      </c>
      <c r="O146" s="70">
        <f t="shared" si="39"/>
        <v>0.4203548688269762</v>
      </c>
      <c r="P146" s="70">
        <f t="shared" si="39"/>
        <v>-4.8032668699916826E-2</v>
      </c>
      <c r="Q146" s="70">
        <f t="shared" si="39"/>
        <v>7.2435062227951741E-3</v>
      </c>
      <c r="R146" s="70">
        <f t="shared" si="39"/>
        <v>0.36534271661399331</v>
      </c>
      <c r="S146" s="70">
        <f t="shared" si="39"/>
        <v>-0.15453017379427114</v>
      </c>
      <c r="T146" s="70">
        <f t="shared" si="39"/>
        <v>-0.51413892466295652</v>
      </c>
      <c r="U146" s="70">
        <f t="shared" si="39"/>
        <v>-0.65755751345199376</v>
      </c>
      <c r="V146" s="70">
        <f t="shared" si="39"/>
        <v>-0.64075147679805</v>
      </c>
      <c r="W146" s="70">
        <f t="shared" si="39"/>
        <v>-0.4707080351288972</v>
      </c>
      <c r="X146" s="70">
        <f t="shared" si="39"/>
        <v>-9.6195331540787271E-2</v>
      </c>
      <c r="Y146" s="70">
        <f t="shared" si="39"/>
        <v>0.40995919251551421</v>
      </c>
      <c r="Z146" s="70">
        <f t="shared" si="39"/>
        <v>6.2994624332534346E-2</v>
      </c>
      <c r="AA146" s="70">
        <f t="shared" si="39"/>
        <v>3.5422685463520037E-2</v>
      </c>
      <c r="AB146" s="70">
        <f t="shared" si="39"/>
        <v>0.51064942481273634</v>
      </c>
      <c r="AC146" s="70">
        <f t="shared" si="39"/>
        <v>-8.7700958071007001E-2</v>
      </c>
      <c r="AD146" s="70">
        <f t="shared" si="39"/>
        <v>-0.47337931226268593</v>
      </c>
      <c r="AE146" s="70">
        <f t="shared" si="39"/>
        <v>-0.66588339065280655</v>
      </c>
      <c r="AF146" s="70">
        <f t="shared" si="39"/>
        <v>-0.68180503573252127</v>
      </c>
      <c r="AG146" s="70">
        <f t="shared" si="39"/>
        <v>-0.5540114744825041</v>
      </c>
      <c r="AH146" s="70">
        <f t="shared" si="39"/>
        <v>-0.23306622424239978</v>
      </c>
      <c r="AI146" s="70">
        <f t="shared" si="39"/>
        <v>0.29961047723922785</v>
      </c>
      <c r="AJ146" s="70">
        <f t="shared" si="39"/>
        <v>-8.4299359543218294E-2</v>
      </c>
      <c r="AK146" s="70">
        <f t="shared" si="39"/>
        <v>-0.16692765279289515</v>
      </c>
      <c r="AL146" s="70">
        <f t="shared" si="39"/>
        <v>0.62991828543524864</v>
      </c>
      <c r="AM146" s="70">
        <f t="shared" si="39"/>
        <v>-0.12748964315644049</v>
      </c>
      <c r="AN146" s="70">
        <f t="shared" si="39"/>
        <v>-0.55336564441921354</v>
      </c>
      <c r="AO146" s="70">
        <f t="shared" si="39"/>
        <v>-0.70300612552842523</v>
      </c>
      <c r="AP146" s="70">
        <f t="shared" si="39"/>
        <v>-0.70305349036114273</v>
      </c>
      <c r="AQ146" s="70">
        <f t="shared" si="39"/>
        <v>-0.57838487266840444</v>
      </c>
      <c r="AR146" s="70">
        <f t="shared" si="39"/>
        <v>-0.12762955623171543</v>
      </c>
      <c r="AS146" s="70">
        <f t="shared" si="39"/>
        <v>0.55255393932034202</v>
      </c>
      <c r="AT146" s="70">
        <f t="shared" si="39"/>
        <v>-0.19510093351621743</v>
      </c>
    </row>
    <row r="147" spans="6:46" x14ac:dyDescent="0.35">
      <c r="F147" t="s">
        <v>229</v>
      </c>
      <c r="G147" s="70">
        <f t="shared" ref="G147:AT147" si="40">(G104-$D104)/$D104</f>
        <v>-0.35911256253509277</v>
      </c>
      <c r="H147" s="70">
        <f t="shared" si="40"/>
        <v>-5.4430451130752587E-2</v>
      </c>
      <c r="I147" s="70">
        <f t="shared" si="40"/>
        <v>-0.43934660900297373</v>
      </c>
      <c r="J147" s="70">
        <f t="shared" si="40"/>
        <v>-0.6701991378877209</v>
      </c>
      <c r="K147" s="70">
        <f t="shared" si="40"/>
        <v>-0.75927374191456232</v>
      </c>
      <c r="L147" s="70">
        <f t="shared" si="40"/>
        <v>-0.75926770920253717</v>
      </c>
      <c r="M147" s="70">
        <f t="shared" si="40"/>
        <v>-0.63146918646447525</v>
      </c>
      <c r="N147" s="70">
        <f t="shared" si="40"/>
        <v>-0.33724250963958396</v>
      </c>
      <c r="O147" s="70">
        <f t="shared" si="40"/>
        <v>4.8162824120461523E-2</v>
      </c>
      <c r="P147" s="70">
        <f t="shared" si="40"/>
        <v>-0.27655840512297108</v>
      </c>
      <c r="Q147" s="70">
        <f t="shared" si="40"/>
        <v>-0.2345623621331854</v>
      </c>
      <c r="R147" s="70">
        <f t="shared" si="40"/>
        <v>1.6005165521180986E-2</v>
      </c>
      <c r="S147" s="70">
        <f t="shared" si="40"/>
        <v>-0.37077900057522428</v>
      </c>
      <c r="T147" s="70">
        <f t="shared" si="40"/>
        <v>-0.63836747899409063</v>
      </c>
      <c r="U147" s="70">
        <f t="shared" si="40"/>
        <v>-0.74509936675677335</v>
      </c>
      <c r="V147" s="70">
        <f t="shared" si="40"/>
        <v>-0.7326754246295738</v>
      </c>
      <c r="W147" s="70">
        <f t="shared" si="40"/>
        <v>-0.60605974421156983</v>
      </c>
      <c r="X147" s="70">
        <f t="shared" si="40"/>
        <v>-0.32739775375018298</v>
      </c>
      <c r="Y147" s="70">
        <f t="shared" si="40"/>
        <v>4.9156790033123746E-2</v>
      </c>
      <c r="Z147" s="70">
        <f t="shared" si="40"/>
        <v>-0.19222234237863031</v>
      </c>
      <c r="AA147" s="70">
        <f t="shared" si="40"/>
        <v>-0.21317262733974945</v>
      </c>
      <c r="AB147" s="70">
        <f t="shared" si="40"/>
        <v>0.11850495935135311</v>
      </c>
      <c r="AC147" s="70">
        <f t="shared" si="40"/>
        <v>-0.32440943163323988</v>
      </c>
      <c r="AD147" s="70">
        <f t="shared" si="40"/>
        <v>-0.60997109202128419</v>
      </c>
      <c r="AE147" s="70">
        <f t="shared" si="40"/>
        <v>-0.75251270112731261</v>
      </c>
      <c r="AF147" s="70">
        <f t="shared" si="40"/>
        <v>-0.76430592964759492</v>
      </c>
      <c r="AG147" s="70">
        <f t="shared" si="40"/>
        <v>-0.6696623139500083</v>
      </c>
      <c r="AH147" s="70">
        <f t="shared" si="40"/>
        <v>-0.4320164126019776</v>
      </c>
      <c r="AI147" s="70">
        <f t="shared" si="40"/>
        <v>-3.7686600801642427E-2</v>
      </c>
      <c r="AJ147" s="70">
        <f t="shared" si="40"/>
        <v>-0.30413287940018852</v>
      </c>
      <c r="AK147" s="70">
        <f t="shared" si="40"/>
        <v>-0.36691930340898826</v>
      </c>
      <c r="AL147" s="70">
        <f t="shared" si="40"/>
        <v>0.18407922944840696</v>
      </c>
      <c r="AM147" s="70">
        <f t="shared" si="40"/>
        <v>-0.36600703557219555</v>
      </c>
      <c r="AN147" s="70">
        <f t="shared" si="40"/>
        <v>-0.67540210883246554</v>
      </c>
      <c r="AO147" s="70">
        <f t="shared" si="40"/>
        <v>-0.78413335499825487</v>
      </c>
      <c r="AP147" s="70">
        <f t="shared" si="40"/>
        <v>-0.78416637429708758</v>
      </c>
      <c r="AQ147" s="70">
        <f t="shared" si="40"/>
        <v>-0.69357918796314577</v>
      </c>
      <c r="AR147" s="70">
        <f t="shared" si="40"/>
        <v>-0.3661045514859394</v>
      </c>
      <c r="AS147" s="70">
        <f t="shared" si="40"/>
        <v>0.12793864827613036</v>
      </c>
      <c r="AT147" s="70">
        <f t="shared" si="40"/>
        <v>-0.38830436728195983</v>
      </c>
    </row>
    <row r="148" spans="6:46" x14ac:dyDescent="0.35">
      <c r="F148" t="s">
        <v>230</v>
      </c>
      <c r="G148" s="70">
        <f t="shared" ref="G148:AT148" si="41">(G105-$D105)/$D105</f>
        <v>3.2293570716200606E-2</v>
      </c>
      <c r="H148" s="70">
        <f t="shared" si="41"/>
        <v>0.52305273734779745</v>
      </c>
      <c r="I148" s="70">
        <f t="shared" si="41"/>
        <v>-9.6941432935862118E-2</v>
      </c>
      <c r="J148" s="70">
        <f t="shared" si="41"/>
        <v>-0.46878142763750485</v>
      </c>
      <c r="K148" s="70">
        <f t="shared" si="41"/>
        <v>-0.61225614047431975</v>
      </c>
      <c r="L148" s="70">
        <f t="shared" si="41"/>
        <v>-0.61224642343280289</v>
      </c>
      <c r="M148" s="70">
        <f t="shared" si="41"/>
        <v>-0.40639811738490467</v>
      </c>
      <c r="N148" s="70">
        <f t="shared" si="41"/>
        <v>6.7520216887577866E-2</v>
      </c>
      <c r="O148" s="70">
        <f t="shared" si="41"/>
        <v>0.68830231511993922</v>
      </c>
      <c r="P148" s="70">
        <f t="shared" si="41"/>
        <v>0.165265635622829</v>
      </c>
      <c r="Q148" s="70">
        <f t="shared" si="41"/>
        <v>0.23290972199369148</v>
      </c>
      <c r="R148" s="70">
        <f t="shared" si="41"/>
        <v>0.63650516279529012</v>
      </c>
      <c r="S148" s="70">
        <f t="shared" si="41"/>
        <v>1.3502144518763042E-2</v>
      </c>
      <c r="T148" s="70">
        <f t="shared" si="41"/>
        <v>-0.4175093712665684</v>
      </c>
      <c r="U148" s="70">
        <f t="shared" si="41"/>
        <v>-0.58942511666429831</v>
      </c>
      <c r="V148" s="70">
        <f t="shared" si="41"/>
        <v>-0.56941355951537154</v>
      </c>
      <c r="W148" s="70">
        <f t="shared" si="41"/>
        <v>-0.36547048744584054</v>
      </c>
      <c r="X148" s="70">
        <f t="shared" si="41"/>
        <v>8.3377413667871395E-2</v>
      </c>
      <c r="Y148" s="70">
        <f t="shared" si="41"/>
        <v>0.68990332110191166</v>
      </c>
      <c r="Z148" s="70">
        <f t="shared" si="41"/>
        <v>0.30110786042110821</v>
      </c>
      <c r="AA148" s="70">
        <f t="shared" si="41"/>
        <v>0.26736270767543624</v>
      </c>
      <c r="AB148" s="70">
        <f t="shared" si="41"/>
        <v>0.8016041676832063</v>
      </c>
      <c r="AC148" s="70">
        <f t="shared" si="41"/>
        <v>8.8190779523116894E-2</v>
      </c>
      <c r="AD148" s="70">
        <f t="shared" si="41"/>
        <v>-0.37177059408043822</v>
      </c>
      <c r="AE148" s="70">
        <f t="shared" si="41"/>
        <v>-0.60136596143814547</v>
      </c>
      <c r="AF148" s="70">
        <f t="shared" si="41"/>
        <v>-0.62036161226199404</v>
      </c>
      <c r="AG148" s="70">
        <f t="shared" si="41"/>
        <v>-0.46791675177227138</v>
      </c>
      <c r="AH148" s="70">
        <f t="shared" si="41"/>
        <v>-8.513450058785571E-2</v>
      </c>
      <c r="AI148" s="70">
        <f t="shared" si="41"/>
        <v>0.55002247966658213</v>
      </c>
      <c r="AJ148" s="70">
        <f t="shared" si="41"/>
        <v>0.12085073395952488</v>
      </c>
      <c r="AK148" s="70">
        <f t="shared" si="41"/>
        <v>1.9719056158313108E-2</v>
      </c>
      <c r="AL148" s="70">
        <f t="shared" si="41"/>
        <v>0.90722629954049183</v>
      </c>
      <c r="AM148" s="70">
        <f t="shared" si="41"/>
        <v>2.118846898752591E-2</v>
      </c>
      <c r="AN148" s="70">
        <f t="shared" si="41"/>
        <v>-0.47716198425463652</v>
      </c>
      <c r="AO148" s="70">
        <f t="shared" si="41"/>
        <v>-0.65229814669353736</v>
      </c>
      <c r="AP148" s="70">
        <f t="shared" si="41"/>
        <v>-0.6523513317115327</v>
      </c>
      <c r="AQ148" s="70">
        <f t="shared" si="41"/>
        <v>-0.50644026437699929</v>
      </c>
      <c r="AR148" s="70">
        <f t="shared" si="41"/>
        <v>2.1031397644079908E-2</v>
      </c>
      <c r="AS148" s="70">
        <f t="shared" si="41"/>
        <v>0.81679924852876806</v>
      </c>
      <c r="AT148" s="70">
        <f t="shared" si="41"/>
        <v>-1.472640595395153E-2</v>
      </c>
    </row>
    <row r="149" spans="6:46" x14ac:dyDescent="0.35">
      <c r="F149" t="s">
        <v>231</v>
      </c>
      <c r="G149" s="70">
        <f t="shared" ref="G149:AT149" si="42">(G106-$D106)/$D106</f>
        <v>0.79176217077415623</v>
      </c>
      <c r="H149" s="70">
        <f t="shared" si="42"/>
        <v>1.6435777149909772</v>
      </c>
      <c r="I149" s="70">
        <f t="shared" si="42"/>
        <v>0.56744769546170049</v>
      </c>
      <c r="J149" s="70">
        <f t="shared" si="42"/>
        <v>-7.7958664693217189E-2</v>
      </c>
      <c r="K149" s="70">
        <f t="shared" si="42"/>
        <v>-0.3269891442159506</v>
      </c>
      <c r="L149" s="70">
        <f t="shared" si="42"/>
        <v>-0.32697227825078745</v>
      </c>
      <c r="M149" s="70">
        <f t="shared" si="42"/>
        <v>3.0320664529696541E-2</v>
      </c>
      <c r="N149" s="70">
        <f t="shared" si="42"/>
        <v>0.85290540929043335</v>
      </c>
      <c r="O149" s="70">
        <f t="shared" si="42"/>
        <v>1.9304030431610453</v>
      </c>
      <c r="P149" s="70">
        <f t="shared" si="42"/>
        <v>1.022563100304428</v>
      </c>
      <c r="Q149" s="70">
        <f t="shared" si="42"/>
        <v>1.1399736107194076</v>
      </c>
      <c r="R149" s="70">
        <f t="shared" si="42"/>
        <v>1.8404982130604925</v>
      </c>
      <c r="S149" s="70">
        <f t="shared" si="42"/>
        <v>0.7591457062813054</v>
      </c>
      <c r="T149" s="70">
        <f t="shared" si="42"/>
        <v>1.1034751161835461E-2</v>
      </c>
      <c r="U149" s="70">
        <f t="shared" si="42"/>
        <v>-0.28736111015345128</v>
      </c>
      <c r="V149" s="70">
        <f t="shared" si="42"/>
        <v>-0.25262685228836046</v>
      </c>
      <c r="W149" s="70">
        <f t="shared" si="42"/>
        <v>0.10135915701336189</v>
      </c>
      <c r="X149" s="70">
        <f t="shared" si="42"/>
        <v>0.88042890273400798</v>
      </c>
      <c r="Y149" s="70">
        <f t="shared" si="42"/>
        <v>1.9331819250944964</v>
      </c>
      <c r="Z149" s="70">
        <f t="shared" si="42"/>
        <v>1.2583457947742658</v>
      </c>
      <c r="AA149" s="70">
        <f t="shared" si="42"/>
        <v>1.1997739990643093</v>
      </c>
      <c r="AB149" s="70">
        <f t="shared" si="42"/>
        <v>2.1270621903846836</v>
      </c>
      <c r="AC149" s="70">
        <f t="shared" si="42"/>
        <v>0.88878350950303142</v>
      </c>
      <c r="AD149" s="70">
        <f t="shared" si="42"/>
        <v>9.0423999554342091E-2</v>
      </c>
      <c r="AE149" s="70">
        <f t="shared" si="42"/>
        <v>-0.30808695264612707</v>
      </c>
      <c r="AF149" s="70">
        <f t="shared" si="42"/>
        <v>-0.3410578918449374</v>
      </c>
      <c r="AG149" s="70">
        <f t="shared" si="42"/>
        <v>-7.6457838233325692E-2</v>
      </c>
      <c r="AH149" s="70">
        <f t="shared" si="42"/>
        <v>0.58794110483106254</v>
      </c>
      <c r="AI149" s="70">
        <f t="shared" si="42"/>
        <v>1.6903893637439562</v>
      </c>
      <c r="AJ149" s="70">
        <f t="shared" si="42"/>
        <v>0.94547171576374001</v>
      </c>
      <c r="AK149" s="70">
        <f t="shared" si="42"/>
        <v>0.76993646136376026</v>
      </c>
      <c r="AL149" s="70">
        <f t="shared" si="42"/>
        <v>2.31039157034692</v>
      </c>
      <c r="AM149" s="70">
        <f t="shared" si="42"/>
        <v>0.77248693575914673</v>
      </c>
      <c r="AN149" s="70">
        <f t="shared" si="42"/>
        <v>-9.2504879784133104E-2</v>
      </c>
      <c r="AO149" s="70">
        <f t="shared" si="42"/>
        <v>-0.39649045084108114</v>
      </c>
      <c r="AP149" s="70">
        <f t="shared" si="42"/>
        <v>-0.39658276460336672</v>
      </c>
      <c r="AQ149" s="70">
        <f t="shared" si="42"/>
        <v>-0.14332348045814705</v>
      </c>
      <c r="AR149" s="70">
        <f t="shared" si="42"/>
        <v>0.77221430547326408</v>
      </c>
      <c r="AS149" s="70">
        <f t="shared" si="42"/>
        <v>2.1534364426451558</v>
      </c>
      <c r="AT149" s="70">
        <f t="shared" si="42"/>
        <v>0.7101491317528914</v>
      </c>
    </row>
    <row r="150" spans="6:46" x14ac:dyDescent="0.35">
      <c r="F150" t="s">
        <v>232</v>
      </c>
      <c r="G150" s="70">
        <f t="shared" ref="G150:AT150" si="43">(G107-$D107)/$D107</f>
        <v>1.5385729608312555</v>
      </c>
      <c r="H150" s="70">
        <f t="shared" si="43"/>
        <v>2.7454272763402656</v>
      </c>
      <c r="I150" s="70">
        <f t="shared" si="43"/>
        <v>1.2207636717193997</v>
      </c>
      <c r="J150" s="70">
        <f t="shared" si="43"/>
        <v>0.30635038553538868</v>
      </c>
      <c r="K150" s="70">
        <f t="shared" si="43"/>
        <v>-4.6476597895179828E-2</v>
      </c>
      <c r="L150" s="70">
        <f t="shared" si="43"/>
        <v>-4.6452702155097843E-2</v>
      </c>
      <c r="M150" s="70">
        <f t="shared" si="43"/>
        <v>0.45976080007911735</v>
      </c>
      <c r="N150" s="70">
        <f t="shared" si="43"/>
        <v>1.6252008484866878</v>
      </c>
      <c r="O150" s="70">
        <f t="shared" si="43"/>
        <v>3.151802092401645</v>
      </c>
      <c r="P150" s="70">
        <f t="shared" si="43"/>
        <v>1.865572273908124</v>
      </c>
      <c r="Q150" s="70">
        <f t="shared" si="43"/>
        <v>2.0319197679664929</v>
      </c>
      <c r="R150" s="70">
        <f t="shared" si="43"/>
        <v>3.024424712488115</v>
      </c>
      <c r="S150" s="70">
        <f t="shared" si="43"/>
        <v>1.4923618753479131</v>
      </c>
      <c r="T150" s="70">
        <f t="shared" si="43"/>
        <v>0.43243647154982767</v>
      </c>
      <c r="U150" s="70">
        <f t="shared" si="43"/>
        <v>9.6684962489250476E-3</v>
      </c>
      <c r="V150" s="70">
        <f t="shared" si="43"/>
        <v>5.8880076484912829E-2</v>
      </c>
      <c r="W150" s="70">
        <f t="shared" si="43"/>
        <v>0.56040830739831149</v>
      </c>
      <c r="X150" s="70">
        <f t="shared" si="43"/>
        <v>1.6641962003158239</v>
      </c>
      <c r="Y150" s="70">
        <f t="shared" si="43"/>
        <v>3.1557392190207176</v>
      </c>
      <c r="Z150" s="70">
        <f t="shared" si="43"/>
        <v>2.1996297635550084</v>
      </c>
      <c r="AA150" s="70">
        <f t="shared" si="43"/>
        <v>2.1166451022635022</v>
      </c>
      <c r="AB150" s="70">
        <f t="shared" si="43"/>
        <v>3.4304292460413275</v>
      </c>
      <c r="AC150" s="70">
        <f t="shared" si="43"/>
        <v>1.6760330273167294</v>
      </c>
      <c r="AD150" s="70">
        <f t="shared" si="43"/>
        <v>0.54491534996194269</v>
      </c>
      <c r="AE150" s="70">
        <f t="shared" si="43"/>
        <v>-1.9695927333933334E-2</v>
      </c>
      <c r="AF150" s="70">
        <f t="shared" si="43"/>
        <v>-6.6409233434791479E-2</v>
      </c>
      <c r="AG150" s="70">
        <f t="shared" si="43"/>
        <v>0.30847676008002733</v>
      </c>
      <c r="AH150" s="70">
        <f t="shared" si="43"/>
        <v>1.2497987834930959</v>
      </c>
      <c r="AI150" s="70">
        <f t="shared" si="43"/>
        <v>2.8117501330868717</v>
      </c>
      <c r="AJ150" s="70">
        <f t="shared" si="43"/>
        <v>1.7563490145380038</v>
      </c>
      <c r="AK150" s="70">
        <f t="shared" si="43"/>
        <v>1.5076502431492249</v>
      </c>
      <c r="AL150" s="70">
        <f t="shared" si="43"/>
        <v>3.6901707533067767</v>
      </c>
      <c r="AM150" s="70">
        <f t="shared" si="43"/>
        <v>1.5112637614180158</v>
      </c>
      <c r="AN150" s="70">
        <f t="shared" si="43"/>
        <v>0.2857412729452507</v>
      </c>
      <c r="AO150" s="70">
        <f t="shared" si="43"/>
        <v>-0.14494621658612902</v>
      </c>
      <c r="AP150" s="70">
        <f t="shared" si="43"/>
        <v>-0.14507700694696662</v>
      </c>
      <c r="AQ150" s="70">
        <f t="shared" si="43"/>
        <v>0.21374135706211</v>
      </c>
      <c r="AR150" s="70">
        <f t="shared" si="43"/>
        <v>1.5108774981720703</v>
      </c>
      <c r="AS150" s="70">
        <f t="shared" si="43"/>
        <v>3.4677963501931295</v>
      </c>
      <c r="AT150" s="70">
        <f t="shared" si="43"/>
        <v>1.4229434104980583</v>
      </c>
    </row>
    <row r="151" spans="6:46" x14ac:dyDescent="0.35">
      <c r="F151" t="s">
        <v>233</v>
      </c>
      <c r="G151" s="70">
        <f t="shared" ref="G151:AT151" si="44">(G108-$D108)/$D108</f>
        <v>1.4370066933850099</v>
      </c>
      <c r="H151" s="70">
        <f t="shared" si="44"/>
        <v>2.595575735999005</v>
      </c>
      <c r="I151" s="70">
        <f t="shared" si="44"/>
        <v>1.1319126989496822</v>
      </c>
      <c r="J151" s="70">
        <f t="shared" si="44"/>
        <v>0.25408435470508051</v>
      </c>
      <c r="K151" s="70">
        <f t="shared" si="44"/>
        <v>-8.4626304194233726E-2</v>
      </c>
      <c r="L151" s="70">
        <f t="shared" si="44"/>
        <v>-8.4603364503540668E-2</v>
      </c>
      <c r="M151" s="70">
        <f t="shared" si="44"/>
        <v>0.40135694164527014</v>
      </c>
      <c r="N151" s="70">
        <f t="shared" si="44"/>
        <v>1.5201686687575691</v>
      </c>
      <c r="O151" s="70">
        <f t="shared" si="44"/>
        <v>2.9856918217074093</v>
      </c>
      <c r="P151" s="70">
        <f t="shared" si="44"/>
        <v>1.7509230262997371</v>
      </c>
      <c r="Q151" s="70">
        <f t="shared" si="44"/>
        <v>1.9106150905827046</v>
      </c>
      <c r="R151" s="70">
        <f t="shared" si="44"/>
        <v>2.863410708568368</v>
      </c>
      <c r="S151" s="70">
        <f t="shared" si="44"/>
        <v>1.3926444763563466</v>
      </c>
      <c r="T151" s="70">
        <f t="shared" si="44"/>
        <v>0.37512583757791845</v>
      </c>
      <c r="U151" s="70">
        <f t="shared" si="44"/>
        <v>-3.072753022119358E-2</v>
      </c>
      <c r="V151" s="70">
        <f t="shared" si="44"/>
        <v>1.6515134172381683E-2</v>
      </c>
      <c r="W151" s="70">
        <f t="shared" si="44"/>
        <v>0.49797762294689268</v>
      </c>
      <c r="X151" s="70">
        <f t="shared" si="44"/>
        <v>1.5576038478462921</v>
      </c>
      <c r="Y151" s="70">
        <f t="shared" si="44"/>
        <v>2.98947142704924</v>
      </c>
      <c r="Z151" s="70">
        <f t="shared" si="44"/>
        <v>2.0716151438027435</v>
      </c>
      <c r="AA151" s="70">
        <f t="shared" si="44"/>
        <v>1.991950632230278</v>
      </c>
      <c r="AB151" s="70">
        <f t="shared" si="44"/>
        <v>3.2531713264746767</v>
      </c>
      <c r="AC151" s="70">
        <f t="shared" si="44"/>
        <v>1.5689670928956687</v>
      </c>
      <c r="AD151" s="70">
        <f t="shared" si="44"/>
        <v>0.48310452630743406</v>
      </c>
      <c r="AE151" s="70">
        <f t="shared" si="44"/>
        <v>-5.8917106775804709E-2</v>
      </c>
      <c r="AF151" s="70">
        <f t="shared" si="44"/>
        <v>-0.10376145097801233</v>
      </c>
      <c r="AG151" s="70">
        <f t="shared" si="44"/>
        <v>0.25612565471019483</v>
      </c>
      <c r="AH151" s="70">
        <f t="shared" si="44"/>
        <v>1.1597861391964064</v>
      </c>
      <c r="AI151" s="70">
        <f t="shared" si="44"/>
        <v>2.6592450684585174</v>
      </c>
      <c r="AJ151" s="70">
        <f t="shared" si="44"/>
        <v>1.6460697019063544</v>
      </c>
      <c r="AK151" s="70">
        <f t="shared" si="44"/>
        <v>1.4073211688279033</v>
      </c>
      <c r="AL151" s="70">
        <f t="shared" si="44"/>
        <v>3.5025207844270443</v>
      </c>
      <c r="AM151" s="70">
        <f t="shared" si="44"/>
        <v>1.410790113129913</v>
      </c>
      <c r="AN151" s="70">
        <f t="shared" si="44"/>
        <v>0.23429979617482435</v>
      </c>
      <c r="AO151" s="70">
        <f t="shared" si="44"/>
        <v>-0.17915623244429055</v>
      </c>
      <c r="AP151" s="70">
        <f t="shared" si="44"/>
        <v>-0.17928178998772515</v>
      </c>
      <c r="AQ151" s="70">
        <f t="shared" si="44"/>
        <v>0.1651805391600818</v>
      </c>
      <c r="AR151" s="70">
        <f t="shared" si="44"/>
        <v>1.4104193039665358</v>
      </c>
      <c r="AS151" s="70">
        <f t="shared" si="44"/>
        <v>3.2890434027692801</v>
      </c>
      <c r="AT151" s="70">
        <f t="shared" si="44"/>
        <v>1.3260033885901663</v>
      </c>
    </row>
    <row r="152" spans="6:46" x14ac:dyDescent="0.35">
      <c r="F152" t="s">
        <v>234</v>
      </c>
      <c r="G152" s="70">
        <f t="shared" ref="G152:AT152" si="45">(G109-$D109)/$D109</f>
        <v>0.64643682784421574</v>
      </c>
      <c r="H152" s="70">
        <f t="shared" si="45"/>
        <v>1.4291637462961129</v>
      </c>
      <c r="I152" s="70">
        <f t="shared" si="45"/>
        <v>0.44031593791974016</v>
      </c>
      <c r="J152" s="70">
        <f t="shared" si="45"/>
        <v>-0.15274312852144031</v>
      </c>
      <c r="K152" s="70">
        <f t="shared" si="45"/>
        <v>-0.38157536944590481</v>
      </c>
      <c r="L152" s="70">
        <f t="shared" si="45"/>
        <v>-0.38155987143694203</v>
      </c>
      <c r="M152" s="70">
        <f t="shared" si="45"/>
        <v>-5.3246064550139215E-2</v>
      </c>
      <c r="N152" s="70">
        <f t="shared" si="45"/>
        <v>0.70262089139287642</v>
      </c>
      <c r="O152" s="70">
        <f t="shared" si="45"/>
        <v>1.692725390335994</v>
      </c>
      <c r="P152" s="70">
        <f t="shared" si="45"/>
        <v>0.85851807192759377</v>
      </c>
      <c r="Q152" s="70">
        <f t="shared" si="45"/>
        <v>0.96640570984981167</v>
      </c>
      <c r="R152" s="70">
        <f t="shared" si="45"/>
        <v>1.6101125158747187</v>
      </c>
      <c r="S152" s="70">
        <f t="shared" si="45"/>
        <v>0.6164658031116752</v>
      </c>
      <c r="T152" s="70">
        <f t="shared" si="45"/>
        <v>-7.0967745778480029E-2</v>
      </c>
      <c r="U152" s="70">
        <f t="shared" si="45"/>
        <v>-0.34516146599387809</v>
      </c>
      <c r="V152" s="70">
        <f t="shared" si="45"/>
        <v>-0.31324441680636544</v>
      </c>
      <c r="W152" s="70">
        <f t="shared" si="45"/>
        <v>1.2030673695264605E-2</v>
      </c>
      <c r="X152" s="70">
        <f t="shared" si="45"/>
        <v>0.72791202320466764</v>
      </c>
      <c r="Y152" s="70">
        <f t="shared" si="45"/>
        <v>1.6952788841144055</v>
      </c>
      <c r="Z152" s="70">
        <f t="shared" si="45"/>
        <v>1.075177022471099</v>
      </c>
      <c r="AA152" s="70">
        <f t="shared" si="45"/>
        <v>1.0213558384418737</v>
      </c>
      <c r="AB152" s="70">
        <f t="shared" si="45"/>
        <v>1.873434006581385</v>
      </c>
      <c r="AC152" s="70">
        <f t="shared" si="45"/>
        <v>0.73558900873937927</v>
      </c>
      <c r="AD152" s="70">
        <f t="shared" si="45"/>
        <v>1.9824394750797636E-3</v>
      </c>
      <c r="AE152" s="70">
        <f t="shared" si="45"/>
        <v>-0.36420628730143828</v>
      </c>
      <c r="AF152" s="70">
        <f t="shared" si="45"/>
        <v>-0.39450303618417609</v>
      </c>
      <c r="AG152" s="70">
        <f t="shared" si="45"/>
        <v>-0.15136403033749957</v>
      </c>
      <c r="AH152" s="70">
        <f t="shared" si="45"/>
        <v>0.4591471781725841</v>
      </c>
      <c r="AI152" s="70">
        <f t="shared" si="45"/>
        <v>1.4721786194395234</v>
      </c>
      <c r="AJ152" s="70">
        <f t="shared" si="45"/>
        <v>0.78767937654289955</v>
      </c>
      <c r="AK152" s="70">
        <f t="shared" si="45"/>
        <v>0.62638134707046111</v>
      </c>
      <c r="AL152" s="70">
        <f t="shared" si="45"/>
        <v>2.0418939996089511</v>
      </c>
      <c r="AM152" s="70">
        <f t="shared" si="45"/>
        <v>0.62872495887426638</v>
      </c>
      <c r="AN152" s="70">
        <f t="shared" si="45"/>
        <v>-0.16610953653142727</v>
      </c>
      <c r="AO152" s="70">
        <f t="shared" si="45"/>
        <v>-0.44543959912850112</v>
      </c>
      <c r="AP152" s="70">
        <f t="shared" si="45"/>
        <v>-0.44552442555269006</v>
      </c>
      <c r="AQ152" s="70">
        <f t="shared" si="45"/>
        <v>-0.21280636775934339</v>
      </c>
      <c r="AR152" s="70">
        <f t="shared" si="45"/>
        <v>0.62847444094817961</v>
      </c>
      <c r="AS152" s="70">
        <f t="shared" si="45"/>
        <v>1.8976691092846265</v>
      </c>
      <c r="AT152" s="70">
        <f t="shared" si="45"/>
        <v>0.57144321805121479</v>
      </c>
    </row>
    <row r="153" spans="6:46" x14ac:dyDescent="0.35">
      <c r="F153" t="s">
        <v>235</v>
      </c>
      <c r="G153" s="70">
        <f t="shared" ref="G153:AT153" si="46">(G110-$D110)/$D110</f>
        <v>-3.3285940146059415E-2</v>
      </c>
      <c r="H153" s="70">
        <f t="shared" si="46"/>
        <v>0.42629629483368037</v>
      </c>
      <c r="I153" s="70">
        <f t="shared" si="46"/>
        <v>-0.15431090688013124</v>
      </c>
      <c r="J153" s="70">
        <f t="shared" si="46"/>
        <v>-0.50252866304100618</v>
      </c>
      <c r="K153" s="70">
        <f t="shared" si="46"/>
        <v>-0.63688871919889434</v>
      </c>
      <c r="L153" s="70">
        <f t="shared" si="46"/>
        <v>-0.63687961946126059</v>
      </c>
      <c r="M153" s="70">
        <f t="shared" si="46"/>
        <v>-0.44410843760108742</v>
      </c>
      <c r="N153" s="70">
        <f t="shared" si="46"/>
        <v>-2.9717115494401849E-4</v>
      </c>
      <c r="O153" s="70">
        <f t="shared" si="46"/>
        <v>0.58104790304763398</v>
      </c>
      <c r="P153" s="70">
        <f t="shared" si="46"/>
        <v>9.1238679942258899E-2</v>
      </c>
      <c r="Q153" s="70">
        <f t="shared" si="46"/>
        <v>0.15458547509406639</v>
      </c>
      <c r="R153" s="70">
        <f t="shared" si="46"/>
        <v>0.53254131845475106</v>
      </c>
      <c r="S153" s="70">
        <f t="shared" si="46"/>
        <v>-5.0883585258938616E-2</v>
      </c>
      <c r="T153" s="70">
        <f t="shared" si="46"/>
        <v>-0.45451381612394182</v>
      </c>
      <c r="U153" s="70">
        <f t="shared" si="46"/>
        <v>-0.61550810389321631</v>
      </c>
      <c r="V153" s="70">
        <f t="shared" si="46"/>
        <v>-0.59676784026644936</v>
      </c>
      <c r="W153" s="70">
        <f t="shared" si="46"/>
        <v>-0.40578085674524411</v>
      </c>
      <c r="X153" s="70">
        <f t="shared" si="46"/>
        <v>1.4552650167439046E-2</v>
      </c>
      <c r="Y153" s="70">
        <f t="shared" si="46"/>
        <v>0.58254720037601815</v>
      </c>
      <c r="Z153" s="70">
        <f t="shared" si="46"/>
        <v>0.21845112450221729</v>
      </c>
      <c r="AA153" s="70">
        <f t="shared" si="46"/>
        <v>0.18684973267283006</v>
      </c>
      <c r="AB153" s="70">
        <f t="shared" si="46"/>
        <v>0.68715191937354858</v>
      </c>
      <c r="AC153" s="70">
        <f t="shared" si="46"/>
        <v>1.9060232680287965E-2</v>
      </c>
      <c r="AD153" s="70">
        <f t="shared" si="46"/>
        <v>-0.41168073041976405</v>
      </c>
      <c r="AE153" s="70">
        <f t="shared" si="46"/>
        <v>-0.62669037108626169</v>
      </c>
      <c r="AF153" s="70">
        <f t="shared" si="46"/>
        <v>-0.64447926685042889</v>
      </c>
      <c r="AG153" s="70">
        <f t="shared" si="46"/>
        <v>-0.50171891827474002</v>
      </c>
      <c r="AH153" s="70">
        <f t="shared" si="46"/>
        <v>-0.14325404492889079</v>
      </c>
      <c r="AI153" s="70">
        <f t="shared" si="46"/>
        <v>0.45155270427941419</v>
      </c>
      <c r="AJ153" s="70">
        <f t="shared" si="46"/>
        <v>4.9645366641705151E-2</v>
      </c>
      <c r="AK153" s="70">
        <f t="shared" si="46"/>
        <v>-4.5061621370649577E-2</v>
      </c>
      <c r="AL153" s="70">
        <f t="shared" si="46"/>
        <v>0.78606409202937921</v>
      </c>
      <c r="AM153" s="70">
        <f t="shared" si="46"/>
        <v>-4.3685557349690658E-2</v>
      </c>
      <c r="AN153" s="70">
        <f t="shared" si="46"/>
        <v>-0.51037681994230533</v>
      </c>
      <c r="AO153" s="70">
        <f t="shared" si="46"/>
        <v>-0.67438693820845408</v>
      </c>
      <c r="AP153" s="70">
        <f t="shared" si="46"/>
        <v>-0.67443674449043456</v>
      </c>
      <c r="AQ153" s="70">
        <f t="shared" si="46"/>
        <v>-0.53779511048052231</v>
      </c>
      <c r="AR153" s="70">
        <f t="shared" si="46"/>
        <v>-4.3832650270170685E-2</v>
      </c>
      <c r="AS153" s="70">
        <f t="shared" si="46"/>
        <v>0.70138168763978948</v>
      </c>
      <c r="AT153" s="70">
        <f t="shared" si="46"/>
        <v>-7.7318833336999238E-2</v>
      </c>
    </row>
    <row r="154" spans="6:46" x14ac:dyDescent="0.35">
      <c r="F154" t="s">
        <v>236</v>
      </c>
      <c r="G154" s="70">
        <f t="shared" ref="G154:AT154" si="47">(G111-$D111)/$D111</f>
        <v>-0.37874943486654972</v>
      </c>
      <c r="H154" s="70">
        <f t="shared" si="47"/>
        <v>-8.3402821981250749E-2</v>
      </c>
      <c r="I154" s="70">
        <f t="shared" si="47"/>
        <v>-0.45652509997910534</v>
      </c>
      <c r="J154" s="70">
        <f t="shared" si="47"/>
        <v>-0.68030427811284488</v>
      </c>
      <c r="K154" s="70">
        <f t="shared" si="47"/>
        <v>-0.76664962498000599</v>
      </c>
      <c r="L154" s="70">
        <f t="shared" si="47"/>
        <v>-0.76664377711104226</v>
      </c>
      <c r="M154" s="70">
        <f t="shared" si="47"/>
        <v>-0.64276101731113833</v>
      </c>
      <c r="N154" s="70">
        <f t="shared" si="47"/>
        <v>-0.35754948316430202</v>
      </c>
      <c r="O154" s="70">
        <f t="shared" si="47"/>
        <v>1.6046982310159406E-2</v>
      </c>
      <c r="P154" s="70">
        <f t="shared" si="47"/>
        <v>-0.29872474730321341</v>
      </c>
      <c r="Q154" s="70">
        <f t="shared" si="47"/>
        <v>-0.25801546839461942</v>
      </c>
      <c r="R154" s="70">
        <f t="shared" si="47"/>
        <v>-1.5125361552900812E-2</v>
      </c>
      <c r="S154" s="70">
        <f t="shared" si="47"/>
        <v>-0.39005841176613659</v>
      </c>
      <c r="T154" s="70">
        <f t="shared" si="47"/>
        <v>-0.64944794528312566</v>
      </c>
      <c r="U154" s="70">
        <f t="shared" si="47"/>
        <v>-0.75290955447398666</v>
      </c>
      <c r="V154" s="70">
        <f t="shared" si="47"/>
        <v>-0.74086628350859096</v>
      </c>
      <c r="W154" s="70">
        <f t="shared" si="47"/>
        <v>-0.61813012359010544</v>
      </c>
      <c r="X154" s="70">
        <f t="shared" si="47"/>
        <v>-0.34800637184340627</v>
      </c>
      <c r="Y154" s="70">
        <f t="shared" si="47"/>
        <v>1.701049298124914E-2</v>
      </c>
      <c r="Z154" s="70">
        <f t="shared" si="47"/>
        <v>-0.21697275221293563</v>
      </c>
      <c r="AA154" s="70">
        <f t="shared" si="47"/>
        <v>-0.2372811177869055</v>
      </c>
      <c r="AB154" s="70">
        <f t="shared" si="47"/>
        <v>8.4233825600059042E-2</v>
      </c>
      <c r="AC154" s="70">
        <f t="shared" si="47"/>
        <v>-0.34510961229496634</v>
      </c>
      <c r="AD154" s="70">
        <f t="shared" si="47"/>
        <v>-0.62192162720707489</v>
      </c>
      <c r="AE154" s="70">
        <f t="shared" si="47"/>
        <v>-0.76009574333959851</v>
      </c>
      <c r="AF154" s="70">
        <f t="shared" si="47"/>
        <v>-0.77152762584295076</v>
      </c>
      <c r="AG154" s="70">
        <f t="shared" si="47"/>
        <v>-0.67978390252863896</v>
      </c>
      <c r="AH154" s="70">
        <f t="shared" si="47"/>
        <v>-0.44941950172511025</v>
      </c>
      <c r="AI154" s="70">
        <f t="shared" si="47"/>
        <v>-6.7172005348900735E-2</v>
      </c>
      <c r="AJ154" s="70">
        <f t="shared" si="47"/>
        <v>-0.32545433619286479</v>
      </c>
      <c r="AK154" s="70">
        <f t="shared" si="47"/>
        <v>-0.3863169762103813</v>
      </c>
      <c r="AL154" s="70">
        <f t="shared" si="47"/>
        <v>0.14779889174826058</v>
      </c>
      <c r="AM154" s="70">
        <f t="shared" si="47"/>
        <v>-0.38543266037575935</v>
      </c>
      <c r="AN154" s="70">
        <f t="shared" si="47"/>
        <v>-0.68534782936824379</v>
      </c>
      <c r="AO154" s="70">
        <f t="shared" si="47"/>
        <v>-0.79074753636727468</v>
      </c>
      <c r="AP154" s="70">
        <f t="shared" si="47"/>
        <v>-0.79077954395060512</v>
      </c>
      <c r="AQ154" s="70">
        <f t="shared" si="47"/>
        <v>-0.70296796048998833</v>
      </c>
      <c r="AR154" s="70">
        <f t="shared" si="47"/>
        <v>-0.38552718838954364</v>
      </c>
      <c r="AS154" s="70">
        <f t="shared" si="47"/>
        <v>9.3378465100239519E-2</v>
      </c>
      <c r="AT154" s="70">
        <f t="shared" si="47"/>
        <v>-0.407046799015226</v>
      </c>
    </row>
    <row r="155" spans="6:46" x14ac:dyDescent="0.35">
      <c r="F155" t="s">
        <v>237</v>
      </c>
      <c r="G155" s="70">
        <f t="shared" ref="G155:AT155" si="48">(G112-$D112)/$D112</f>
        <v>-0.20070161879956891</v>
      </c>
      <c r="H155" s="70">
        <f t="shared" si="48"/>
        <v>0.21497065426054301</v>
      </c>
      <c r="I155" s="70">
        <f t="shared" si="48"/>
        <v>-0.27969505882861295</v>
      </c>
      <c r="J155" s="70">
        <f t="shared" si="48"/>
        <v>-0.5763698995469092</v>
      </c>
      <c r="K155" s="70">
        <f t="shared" si="48"/>
        <v>-0.69080218895878887</v>
      </c>
      <c r="L155" s="70">
        <f t="shared" si="48"/>
        <v>-0.69079408345146032</v>
      </c>
      <c r="M155" s="70">
        <f t="shared" si="48"/>
        <v>-0.52658178472283323</v>
      </c>
      <c r="N155" s="70">
        <f t="shared" si="48"/>
        <v>-0.14850894021298322</v>
      </c>
      <c r="O155" s="70">
        <f t="shared" si="48"/>
        <v>0.34681074717925081</v>
      </c>
      <c r="P155" s="70">
        <f t="shared" si="48"/>
        <v>-9.7324294866280497E-2</v>
      </c>
      <c r="Q155" s="70">
        <f t="shared" si="48"/>
        <v>-4.4910248149665488E-2</v>
      </c>
      <c r="R155" s="70">
        <f t="shared" si="48"/>
        <v>0.2946470524209856</v>
      </c>
      <c r="S155" s="70">
        <f t="shared" si="48"/>
        <v>-0.19830749811837278</v>
      </c>
      <c r="T155" s="70">
        <f t="shared" si="48"/>
        <v>-0.53929617713042766</v>
      </c>
      <c r="U155" s="70">
        <f t="shared" si="48"/>
        <v>-0.67528873854282989</v>
      </c>
      <c r="V155" s="70">
        <f t="shared" si="48"/>
        <v>-0.65935289653616791</v>
      </c>
      <c r="W155" s="70">
        <f t="shared" si="48"/>
        <v>-0.49811408238227967</v>
      </c>
      <c r="X155" s="70">
        <f t="shared" si="48"/>
        <v>-0.14299315787403413</v>
      </c>
      <c r="Y155" s="70">
        <f t="shared" si="48"/>
        <v>0.33695334542159239</v>
      </c>
      <c r="Z155" s="70">
        <f t="shared" si="48"/>
        <v>7.9541498155188579E-3</v>
      </c>
      <c r="AA155" s="70">
        <f t="shared" si="48"/>
        <v>-1.8190150038239289E-2</v>
      </c>
      <c r="AB155" s="70">
        <f t="shared" si="48"/>
        <v>0.43242996888391794</v>
      </c>
      <c r="AC155" s="70">
        <f t="shared" si="48"/>
        <v>-0.13493861197797752</v>
      </c>
      <c r="AD155" s="70">
        <f t="shared" si="48"/>
        <v>-0.50064704427190376</v>
      </c>
      <c r="AE155" s="70">
        <f t="shared" si="48"/>
        <v>-0.68318351268685074</v>
      </c>
      <c r="AF155" s="70">
        <f t="shared" si="48"/>
        <v>-0.6982807557609304</v>
      </c>
      <c r="AG155" s="70">
        <f t="shared" si="48"/>
        <v>-0.57710417835110606</v>
      </c>
      <c r="AH155" s="70">
        <f t="shared" si="48"/>
        <v>-0.2727770543581497</v>
      </c>
      <c r="AI155" s="70">
        <f t="shared" si="48"/>
        <v>0.2323183426252384</v>
      </c>
      <c r="AJ155" s="70">
        <f t="shared" si="48"/>
        <v>-0.13171314378311821</v>
      </c>
      <c r="AK155" s="70">
        <f t="shared" si="48"/>
        <v>-0.21006305183225937</v>
      </c>
      <c r="AL155" s="70">
        <f t="shared" si="48"/>
        <v>0.54552324354061321</v>
      </c>
      <c r="AM155" s="70">
        <f t="shared" si="48"/>
        <v>-0.17266709087103679</v>
      </c>
      <c r="AN155" s="70">
        <f t="shared" si="48"/>
        <v>-0.57649178852573135</v>
      </c>
      <c r="AO155" s="70">
        <f t="shared" si="48"/>
        <v>-0.71838408079308769</v>
      </c>
      <c r="AP155" s="70">
        <f t="shared" si="48"/>
        <v>-0.71842899313657471</v>
      </c>
      <c r="AQ155" s="70">
        <f t="shared" si="48"/>
        <v>-0.60021555378445812</v>
      </c>
      <c r="AR155" s="70">
        <f t="shared" si="48"/>
        <v>-0.17279975942985043</v>
      </c>
      <c r="AS155" s="70">
        <f t="shared" si="48"/>
        <v>0.47216472231267342</v>
      </c>
      <c r="AT155" s="70">
        <f t="shared" si="48"/>
        <v>-0.23677755684381696</v>
      </c>
    </row>
    <row r="156" spans="6:46" x14ac:dyDescent="0.35">
      <c r="F156" t="s">
        <v>238</v>
      </c>
      <c r="G156" s="70">
        <f t="shared" ref="G156:AT156" si="49">(G113-$D113)/$D113</f>
        <v>-0.17945770299116534</v>
      </c>
      <c r="H156" s="70">
        <f t="shared" si="49"/>
        <v>0.24726239273501355</v>
      </c>
      <c r="I156" s="70">
        <f t="shared" si="49"/>
        <v>-0.26055064682112145</v>
      </c>
      <c r="J156" s="70">
        <f t="shared" si="49"/>
        <v>-0.56511057211725146</v>
      </c>
      <c r="K156" s="70">
        <f t="shared" si="49"/>
        <v>-0.68258426631513591</v>
      </c>
      <c r="L156" s="70">
        <f t="shared" si="49"/>
        <v>-0.68257594537797628</v>
      </c>
      <c r="M156" s="70">
        <f t="shared" si="49"/>
        <v>-0.51399917859718558</v>
      </c>
      <c r="N156" s="70">
        <f t="shared" si="49"/>
        <v>-0.12587783672124758</v>
      </c>
      <c r="O156" s="70">
        <f t="shared" si="49"/>
        <v>0.38260655860071108</v>
      </c>
      <c r="P156" s="70">
        <f t="shared" si="49"/>
        <v>-7.3332795404775372E-2</v>
      </c>
      <c r="Q156" s="70">
        <f t="shared" si="49"/>
        <v>-1.9525677437405149E-2</v>
      </c>
      <c r="R156" s="70">
        <f t="shared" si="49"/>
        <v>0.32905644649722926</v>
      </c>
      <c r="S156" s="70">
        <f t="shared" si="49"/>
        <v>-0.17699995088097756</v>
      </c>
      <c r="T156" s="70">
        <f t="shared" si="49"/>
        <v>-0.52705149672590601</v>
      </c>
      <c r="U156" s="70">
        <f t="shared" si="49"/>
        <v>-0.66665849624198015</v>
      </c>
      <c r="V156" s="70">
        <f t="shared" si="49"/>
        <v>-0.65029910816805714</v>
      </c>
      <c r="W156" s="70">
        <f t="shared" si="49"/>
        <v>-0.48477485584302232</v>
      </c>
      <c r="X156" s="70">
        <f t="shared" si="49"/>
        <v>-0.1202154547914797</v>
      </c>
      <c r="Y156" s="70">
        <f t="shared" si="49"/>
        <v>0.37248716480359079</v>
      </c>
      <c r="Z156" s="70">
        <f t="shared" si="49"/>
        <v>3.4743761306102385E-2</v>
      </c>
      <c r="AA156" s="70">
        <f t="shared" si="49"/>
        <v>7.9045929050956427E-3</v>
      </c>
      <c r="AB156" s="70">
        <f t="shared" si="49"/>
        <v>0.47050138548644121</v>
      </c>
      <c r="AC156" s="70">
        <f t="shared" si="49"/>
        <v>-0.11194683352768148</v>
      </c>
      <c r="AD156" s="70">
        <f t="shared" si="49"/>
        <v>-0.48737513931166465</v>
      </c>
      <c r="AE156" s="70">
        <f t="shared" si="49"/>
        <v>-0.67476309930744849</v>
      </c>
      <c r="AF156" s="70">
        <f t="shared" si="49"/>
        <v>-0.69026159999489034</v>
      </c>
      <c r="AG156" s="70">
        <f t="shared" si="49"/>
        <v>-0.5658643667336446</v>
      </c>
      <c r="AH156" s="70">
        <f t="shared" si="49"/>
        <v>-0.25344877421331513</v>
      </c>
      <c r="AI156" s="70">
        <f t="shared" si="49"/>
        <v>0.26507115150815458</v>
      </c>
      <c r="AJ156" s="70">
        <f t="shared" si="49"/>
        <v>-0.10863563817962645</v>
      </c>
      <c r="AK156" s="70">
        <f t="shared" si="49"/>
        <v>-0.18906794610513458</v>
      </c>
      <c r="AL156" s="70">
        <f t="shared" si="49"/>
        <v>0.58660047632118917</v>
      </c>
      <c r="AM156" s="70">
        <f t="shared" si="49"/>
        <v>-0.15067806764711761</v>
      </c>
      <c r="AN156" s="70">
        <f t="shared" si="49"/>
        <v>-0.56523570068627549</v>
      </c>
      <c r="AO156" s="70">
        <f t="shared" si="49"/>
        <v>-0.71089923531028709</v>
      </c>
      <c r="AP156" s="70">
        <f t="shared" si="49"/>
        <v>-0.71094534134322263</v>
      </c>
      <c r="AQ156" s="70">
        <f t="shared" si="49"/>
        <v>-0.5895900010288565</v>
      </c>
      <c r="AR156" s="70">
        <f t="shared" si="49"/>
        <v>-0.1508142622980142</v>
      </c>
      <c r="AS156" s="70">
        <f t="shared" si="49"/>
        <v>0.51129221731640706</v>
      </c>
      <c r="AT156" s="70">
        <f t="shared" si="49"/>
        <v>-0.21649247469321484</v>
      </c>
    </row>
    <row r="157" spans="6:46" x14ac:dyDescent="0.35">
      <c r="F157" t="s">
        <v>239</v>
      </c>
      <c r="G157" s="70">
        <f t="shared" ref="G157:AT157" si="50">(G114-$D114)/$D114</f>
        <v>-0.4129608143239562</v>
      </c>
      <c r="H157" s="70">
        <f t="shared" si="50"/>
        <v>-0.14007317430874225</v>
      </c>
      <c r="I157" s="70">
        <f t="shared" si="50"/>
        <v>-0.49011195763157706</v>
      </c>
      <c r="J157" s="70">
        <f t="shared" si="50"/>
        <v>-0.7000468168467715</v>
      </c>
      <c r="K157" s="70">
        <f t="shared" si="50"/>
        <v>-0.78105725079320254</v>
      </c>
      <c r="L157" s="70">
        <f t="shared" si="50"/>
        <v>-0.78105182594317291</v>
      </c>
      <c r="M157" s="70">
        <f t="shared" si="50"/>
        <v>-0.66482884655098962</v>
      </c>
      <c r="N157" s="70">
        <f t="shared" si="50"/>
        <v>-0.39725424750222188</v>
      </c>
      <c r="O157" s="70">
        <f t="shared" si="50"/>
        <v>-4.6775008886879417E-2</v>
      </c>
      <c r="P157" s="70">
        <f t="shared" si="50"/>
        <v>-0.3374155244045603</v>
      </c>
      <c r="Q157" s="70">
        <f t="shared" si="50"/>
        <v>-0.29895458529098695</v>
      </c>
      <c r="R157" s="70">
        <f t="shared" si="50"/>
        <v>-7.4137383131196971E-2</v>
      </c>
      <c r="S157" s="70">
        <f t="shared" si="50"/>
        <v>-0.42658877945083812</v>
      </c>
      <c r="T157" s="70">
        <f t="shared" si="50"/>
        <v>-0.67043380296658328</v>
      </c>
      <c r="U157" s="70">
        <f t="shared" si="50"/>
        <v>-0.76769804371784045</v>
      </c>
      <c r="V157" s="70">
        <f t="shared" si="50"/>
        <v>-0.75639454584718857</v>
      </c>
      <c r="W157" s="70">
        <f t="shared" si="50"/>
        <v>-0.64099490281038107</v>
      </c>
      <c r="X157" s="70">
        <f t="shared" si="50"/>
        <v>-0.38706262132867048</v>
      </c>
      <c r="Y157" s="70">
        <f t="shared" si="50"/>
        <v>-4.3937949762457421E-2</v>
      </c>
      <c r="Z157" s="70">
        <f t="shared" si="50"/>
        <v>-0.26018227787482517</v>
      </c>
      <c r="AA157" s="70">
        <f t="shared" si="50"/>
        <v>-0.27936957522229505</v>
      </c>
      <c r="AB157" s="70">
        <f t="shared" si="50"/>
        <v>1.8023154364387402E-2</v>
      </c>
      <c r="AC157" s="70">
        <f t="shared" si="50"/>
        <v>-0.3850767135662051</v>
      </c>
      <c r="AD157" s="70">
        <f t="shared" si="50"/>
        <v>-0.64498476913926583</v>
      </c>
      <c r="AE157" s="70">
        <f t="shared" si="50"/>
        <v>-0.77472304318005325</v>
      </c>
      <c r="AF157" s="70">
        <f t="shared" si="50"/>
        <v>-0.78545784693044596</v>
      </c>
      <c r="AG157" s="70">
        <f t="shared" si="50"/>
        <v>-0.69931137914156649</v>
      </c>
      <c r="AH157" s="70">
        <f t="shared" si="50"/>
        <v>-0.48301153115451262</v>
      </c>
      <c r="AI157" s="70">
        <f t="shared" si="50"/>
        <v>-0.12412247122125089</v>
      </c>
      <c r="AJ157" s="70">
        <f t="shared" si="50"/>
        <v>-0.36267338373032282</v>
      </c>
      <c r="AK157" s="70">
        <f t="shared" si="50"/>
        <v>-0.42017671593961164</v>
      </c>
      <c r="AL157" s="70">
        <f t="shared" si="50"/>
        <v>7.2651790835770877E-2</v>
      </c>
      <c r="AM157" s="70">
        <f t="shared" si="50"/>
        <v>-0.42563604387932374</v>
      </c>
      <c r="AN157" s="70">
        <f t="shared" si="50"/>
        <v>-0.70591805109470263</v>
      </c>
      <c r="AO157" s="70">
        <f t="shared" si="50"/>
        <v>-0.804422299134672</v>
      </c>
      <c r="AP157" s="70">
        <f t="shared" si="50"/>
        <v>-0.80445189626055991</v>
      </c>
      <c r="AQ157" s="70">
        <f t="shared" si="50"/>
        <v>-0.72238491576328989</v>
      </c>
      <c r="AR157" s="70">
        <f t="shared" si="50"/>
        <v>-0.42572344806866491</v>
      </c>
      <c r="AS157" s="70">
        <f t="shared" si="50"/>
        <v>2.180833910854402E-2</v>
      </c>
      <c r="AT157" s="70">
        <f t="shared" si="50"/>
        <v>-0.43975740720534212</v>
      </c>
    </row>
    <row r="158" spans="6:46" x14ac:dyDescent="0.35">
      <c r="F158" t="s">
        <v>240</v>
      </c>
      <c r="G158" s="70">
        <f t="shared" ref="G158:AT158" si="51">(G115-$D115)/$D115</f>
        <v>-3.1556874031725225E-2</v>
      </c>
      <c r="H158" s="70">
        <f t="shared" si="51"/>
        <v>0.41862799536518625</v>
      </c>
      <c r="I158" s="70">
        <f t="shared" si="51"/>
        <v>-0.15883371724758988</v>
      </c>
      <c r="J158" s="70">
        <f t="shared" si="51"/>
        <v>-0.50516489286398025</v>
      </c>
      <c r="K158" s="70">
        <f t="shared" si="51"/>
        <v>-0.63880843796528219</v>
      </c>
      <c r="L158" s="70">
        <f t="shared" si="51"/>
        <v>-0.63879948854785207</v>
      </c>
      <c r="M158" s="70">
        <f t="shared" si="51"/>
        <v>-0.44706553241970703</v>
      </c>
      <c r="N158" s="70">
        <f t="shared" si="51"/>
        <v>-5.6456281690613836E-3</v>
      </c>
      <c r="O158" s="70">
        <f t="shared" si="51"/>
        <v>0.57254270697715637</v>
      </c>
      <c r="P158" s="70">
        <f t="shared" si="51"/>
        <v>9.3070780317218466E-2</v>
      </c>
      <c r="Q158" s="70">
        <f t="shared" si="51"/>
        <v>0.15652009172890882</v>
      </c>
      <c r="R158" s="70">
        <f t="shared" si="51"/>
        <v>0.52740278464545687</v>
      </c>
      <c r="S158" s="70">
        <f t="shared" si="51"/>
        <v>-5.4039034456612817E-2</v>
      </c>
      <c r="T158" s="70">
        <f t="shared" si="51"/>
        <v>-0.4563120727605916</v>
      </c>
      <c r="U158" s="70">
        <f t="shared" si="51"/>
        <v>-0.61676964979542281</v>
      </c>
      <c r="V158" s="70">
        <f t="shared" si="51"/>
        <v>-0.59812218114369498</v>
      </c>
      <c r="W158" s="70">
        <f t="shared" si="51"/>
        <v>-0.40774648942647751</v>
      </c>
      <c r="X158" s="70">
        <f t="shared" si="51"/>
        <v>1.1167577066714797E-2</v>
      </c>
      <c r="Y158" s="70">
        <f t="shared" si="51"/>
        <v>0.57722302555563065</v>
      </c>
      <c r="Z158" s="70">
        <f t="shared" si="51"/>
        <v>0.2204830698593532</v>
      </c>
      <c r="AA158" s="70">
        <f t="shared" si="51"/>
        <v>0.18882963568414154</v>
      </c>
      <c r="AB158" s="70">
        <f t="shared" si="51"/>
        <v>0.67944074258919418</v>
      </c>
      <c r="AC158" s="70">
        <f t="shared" si="51"/>
        <v>1.4443744600832279E-2</v>
      </c>
      <c r="AD158" s="70">
        <f t="shared" si="51"/>
        <v>-0.41432860304686703</v>
      </c>
      <c r="AE158" s="70">
        <f t="shared" si="51"/>
        <v>-0.62835884623258398</v>
      </c>
      <c r="AF158" s="70">
        <f t="shared" si="51"/>
        <v>-0.6460681357559297</v>
      </c>
      <c r="AG158" s="70">
        <f t="shared" si="51"/>
        <v>-0.50395163554221645</v>
      </c>
      <c r="AH158" s="70">
        <f t="shared" si="51"/>
        <v>-0.14712008827538212</v>
      </c>
      <c r="AI158" s="70">
        <f t="shared" si="51"/>
        <v>0.44494199473075247</v>
      </c>
      <c r="AJ158" s="70">
        <f t="shared" si="51"/>
        <v>5.1402692670669034E-2</v>
      </c>
      <c r="AK158" s="70">
        <f t="shared" si="51"/>
        <v>-4.3461003241255229E-2</v>
      </c>
      <c r="AL158" s="70">
        <f t="shared" si="51"/>
        <v>0.7695620305076577</v>
      </c>
      <c r="AM158" s="70">
        <f t="shared" si="51"/>
        <v>-5.2467299148967181E-2</v>
      </c>
      <c r="AN158" s="70">
        <f t="shared" si="51"/>
        <v>-0.51485071382295111</v>
      </c>
      <c r="AO158" s="70">
        <f t="shared" si="51"/>
        <v>-0.67735394055920883</v>
      </c>
      <c r="AP158" s="70">
        <f t="shared" si="51"/>
        <v>-0.67740276716876746</v>
      </c>
      <c r="AQ158" s="70">
        <f t="shared" si="51"/>
        <v>-0.54201622897706836</v>
      </c>
      <c r="AR158" s="70">
        <f t="shared" si="51"/>
        <v>-5.2611490522241233E-2</v>
      </c>
      <c r="AS158" s="70">
        <f t="shared" si="51"/>
        <v>0.68568519140188622</v>
      </c>
      <c r="AT158" s="70">
        <f t="shared" si="51"/>
        <v>-7.5763422433537689E-2</v>
      </c>
    </row>
    <row r="159" spans="6:46" x14ac:dyDescent="0.35">
      <c r="F159" t="s">
        <v>241</v>
      </c>
      <c r="G159" s="70">
        <f t="shared" ref="G159:AT159" si="52">(G116-$D116)/$D116</f>
        <v>0.67315016061158328</v>
      </c>
      <c r="H159" s="70">
        <f t="shared" si="52"/>
        <v>1.4509210656229139</v>
      </c>
      <c r="I159" s="70">
        <f t="shared" si="52"/>
        <v>0.45325777358488722</v>
      </c>
      <c r="J159" s="70">
        <f t="shared" si="52"/>
        <v>-0.14508821759347817</v>
      </c>
      <c r="K159" s="70">
        <f t="shared" si="52"/>
        <v>-0.37598016463205919</v>
      </c>
      <c r="L159" s="70">
        <f t="shared" si="52"/>
        <v>-0.37596470299181511</v>
      </c>
      <c r="M159" s="70">
        <f t="shared" si="52"/>
        <v>-4.4711694024710161E-2</v>
      </c>
      <c r="N159" s="70">
        <f t="shared" si="52"/>
        <v>0.71791624342456872</v>
      </c>
      <c r="O159" s="70">
        <f t="shared" si="52"/>
        <v>1.7168348994338314</v>
      </c>
      <c r="P159" s="70">
        <f t="shared" si="52"/>
        <v>0.88846562343971325</v>
      </c>
      <c r="Q159" s="70">
        <f t="shared" si="52"/>
        <v>0.99808509693540493</v>
      </c>
      <c r="R159" s="70">
        <f t="shared" si="52"/>
        <v>1.6388480086458312</v>
      </c>
      <c r="S159" s="70">
        <f t="shared" si="52"/>
        <v>0.63430840592600324</v>
      </c>
      <c r="T159" s="70">
        <f t="shared" si="52"/>
        <v>-6.06866646157651E-2</v>
      </c>
      <c r="U159" s="70">
        <f t="shared" si="52"/>
        <v>-0.33790441090184709</v>
      </c>
      <c r="V159" s="70">
        <f t="shared" si="52"/>
        <v>-0.30568773825166595</v>
      </c>
      <c r="W159" s="70">
        <f t="shared" si="52"/>
        <v>2.3218638005310193E-2</v>
      </c>
      <c r="X159" s="70">
        <f t="shared" si="52"/>
        <v>0.74696391415123975</v>
      </c>
      <c r="Y159" s="70">
        <f t="shared" si="52"/>
        <v>1.7249209455539463</v>
      </c>
      <c r="Z159" s="70">
        <f t="shared" si="52"/>
        <v>1.1085920170244365</v>
      </c>
      <c r="AA159" s="70">
        <f t="shared" si="52"/>
        <v>1.0539053275802714</v>
      </c>
      <c r="AB159" s="70">
        <f t="shared" si="52"/>
        <v>1.9015194313979757</v>
      </c>
      <c r="AC159" s="70">
        <f t="shared" si="52"/>
        <v>0.75262405060005655</v>
      </c>
      <c r="AD159" s="70">
        <f t="shared" si="52"/>
        <v>1.1846917595701839E-2</v>
      </c>
      <c r="AE159" s="70">
        <f t="shared" si="52"/>
        <v>-0.35792671821164201</v>
      </c>
      <c r="AF159" s="70">
        <f t="shared" si="52"/>
        <v>-0.38852252690270783</v>
      </c>
      <c r="AG159" s="70">
        <f t="shared" si="52"/>
        <v>-0.14299210928485376</v>
      </c>
      <c r="AH159" s="70">
        <f t="shared" si="52"/>
        <v>0.47349505925574026</v>
      </c>
      <c r="AI159" s="70">
        <f t="shared" si="52"/>
        <v>1.4963829735907261</v>
      </c>
      <c r="AJ159" s="70">
        <f t="shared" si="52"/>
        <v>0.81647691737243966</v>
      </c>
      <c r="AK159" s="70">
        <f t="shared" si="52"/>
        <v>0.65258375339076458</v>
      </c>
      <c r="AL159" s="70">
        <f t="shared" si="52"/>
        <v>2.0572192792383328</v>
      </c>
      <c r="AM159" s="70">
        <f t="shared" si="52"/>
        <v>0.63702384590581296</v>
      </c>
      <c r="AN159" s="70">
        <f t="shared" si="52"/>
        <v>-0.16182212014139921</v>
      </c>
      <c r="AO159" s="70">
        <f t="shared" si="52"/>
        <v>-0.44257407410031152</v>
      </c>
      <c r="AP159" s="70">
        <f t="shared" si="52"/>
        <v>-0.44265843037011676</v>
      </c>
      <c r="AQ159" s="70">
        <f t="shared" si="52"/>
        <v>-0.20875516641374853</v>
      </c>
      <c r="AR159" s="70">
        <f t="shared" si="52"/>
        <v>0.63677473079220104</v>
      </c>
      <c r="AS159" s="70">
        <f t="shared" si="52"/>
        <v>1.9123077784404936</v>
      </c>
      <c r="AT159" s="70">
        <f t="shared" si="52"/>
        <v>0.5967758319852895</v>
      </c>
    </row>
    <row r="160" spans="6:46" x14ac:dyDescent="0.35">
      <c r="F160" t="s">
        <v>242</v>
      </c>
      <c r="G160" s="70">
        <f t="shared" ref="G160:AT160" si="53">(G117-$D117)/$D117</f>
        <v>1.6295382790577029</v>
      </c>
      <c r="H160" s="70">
        <f t="shared" si="53"/>
        <v>2.8518902324036453</v>
      </c>
      <c r="I160" s="70">
        <f t="shared" si="53"/>
        <v>1.2839533682875213</v>
      </c>
      <c r="J160" s="70">
        <f t="shared" si="53"/>
        <v>0.34358727027446434</v>
      </c>
      <c r="K160" s="70">
        <f t="shared" si="53"/>
        <v>-1.92846508220774E-2</v>
      </c>
      <c r="L160" s="70">
        <f t="shared" si="53"/>
        <v>-1.9260351165157251E-2</v>
      </c>
      <c r="M160" s="70">
        <f t="shared" si="53"/>
        <v>0.50133994379800173</v>
      </c>
      <c r="N160" s="70">
        <f t="shared" si="53"/>
        <v>1.6998930691604539</v>
      </c>
      <c r="O160" s="70">
        <f t="shared" si="53"/>
        <v>3.2698028749133932</v>
      </c>
      <c r="P160" s="70">
        <f t="shared" si="53"/>
        <v>1.9679300533935096</v>
      </c>
      <c r="Q160" s="70">
        <f t="shared" si="53"/>
        <v>2.1402090325747385</v>
      </c>
      <c r="R160" s="70">
        <f t="shared" si="53"/>
        <v>3.1472379555060521</v>
      </c>
      <c r="S160" s="70">
        <f t="shared" si="53"/>
        <v>1.5684942178754309</v>
      </c>
      <c r="T160" s="70">
        <f t="shared" si="53"/>
        <v>0.47623353215312858</v>
      </c>
      <c r="U160" s="70">
        <f t="shared" si="53"/>
        <v>4.0555556168650551E-2</v>
      </c>
      <c r="V160" s="70">
        <f t="shared" si="53"/>
        <v>9.1187577102478115E-2</v>
      </c>
      <c r="W160" s="70">
        <f t="shared" si="53"/>
        <v>0.6080998823780186</v>
      </c>
      <c r="X160" s="70">
        <f t="shared" si="53"/>
        <v>1.7455446573390818</v>
      </c>
      <c r="Y160" s="70">
        <f t="shared" si="53"/>
        <v>3.2825109798400285</v>
      </c>
      <c r="Z160" s="70">
        <f t="shared" si="53"/>
        <v>2.3138827310362462</v>
      </c>
      <c r="AA160" s="70">
        <f t="shared" si="53"/>
        <v>2.2279366237270195</v>
      </c>
      <c r="AB160" s="70">
        <f t="shared" si="53"/>
        <v>3.5600547947841483</v>
      </c>
      <c r="AC160" s="70">
        <f t="shared" si="53"/>
        <v>1.754440180172139</v>
      </c>
      <c r="AD160" s="70">
        <f t="shared" si="53"/>
        <v>0.59022798132588783</v>
      </c>
      <c r="AE160" s="70">
        <f t="shared" si="53"/>
        <v>9.0883126745473497E-3</v>
      </c>
      <c r="AF160" s="70">
        <f t="shared" si="53"/>
        <v>-3.8996343458454021E-2</v>
      </c>
      <c r="AG160" s="70">
        <f t="shared" si="53"/>
        <v>0.34688153349383022</v>
      </c>
      <c r="AH160" s="70">
        <f t="shared" si="53"/>
        <v>1.3157584737636987</v>
      </c>
      <c r="AI160" s="70">
        <f t="shared" si="53"/>
        <v>2.9233385877602647</v>
      </c>
      <c r="AJ160" s="70">
        <f t="shared" si="53"/>
        <v>1.854791936612326</v>
      </c>
      <c r="AK160" s="70">
        <f t="shared" si="53"/>
        <v>1.597215923107258</v>
      </c>
      <c r="AL160" s="70">
        <f t="shared" si="53"/>
        <v>3.8047541168043693</v>
      </c>
      <c r="AM160" s="70">
        <f t="shared" si="53"/>
        <v>1.5727618284817517</v>
      </c>
      <c r="AN160" s="70">
        <f t="shared" si="53"/>
        <v>0.31728811414152319</v>
      </c>
      <c r="AO160" s="70">
        <f t="shared" si="53"/>
        <v>-0.12394425533412229</v>
      </c>
      <c r="AP160" s="70">
        <f t="shared" si="53"/>
        <v>-0.12407683042854797</v>
      </c>
      <c r="AQ160" s="70">
        <f t="shared" si="53"/>
        <v>0.24352770420867034</v>
      </c>
      <c r="AR160" s="70">
        <f t="shared" si="53"/>
        <v>1.5723703168633951</v>
      </c>
      <c r="AS160" s="70">
        <f t="shared" si="53"/>
        <v>3.5770098608528684</v>
      </c>
      <c r="AT160" s="70">
        <f t="shared" si="53"/>
        <v>1.5095076772695386</v>
      </c>
    </row>
    <row r="161" spans="6:46" x14ac:dyDescent="0.35">
      <c r="F161" t="s">
        <v>243</v>
      </c>
      <c r="G161" s="70">
        <f t="shared" ref="G161:AT161" si="54">(G118-$D118)/$D118</f>
        <v>1.7610416453418458</v>
      </c>
      <c r="H161" s="70">
        <f t="shared" si="54"/>
        <v>3.0445234928327753</v>
      </c>
      <c r="I161" s="70">
        <f t="shared" si="54"/>
        <v>1.3981740125572242</v>
      </c>
      <c r="J161" s="70">
        <f t="shared" si="54"/>
        <v>0.41078014985518302</v>
      </c>
      <c r="K161" s="70">
        <f t="shared" si="54"/>
        <v>2.9760982325975103E-2</v>
      </c>
      <c r="L161" s="70">
        <f t="shared" si="54"/>
        <v>2.9786497210188192E-2</v>
      </c>
      <c r="M161" s="70">
        <f t="shared" si="54"/>
        <v>0.57642204399736929</v>
      </c>
      <c r="N161" s="70">
        <f t="shared" si="54"/>
        <v>1.8349148826968809</v>
      </c>
      <c r="O161" s="70">
        <f t="shared" si="54"/>
        <v>3.4833359715382635</v>
      </c>
      <c r="P161" s="70">
        <f t="shared" si="54"/>
        <v>2.116356412509675</v>
      </c>
      <c r="Q161" s="70">
        <f t="shared" si="54"/>
        <v>2.2972510737225211</v>
      </c>
      <c r="R161" s="70">
        <f t="shared" si="54"/>
        <v>3.354641573195865</v>
      </c>
      <c r="S161" s="70">
        <f t="shared" si="54"/>
        <v>1.6969447670163298</v>
      </c>
      <c r="T161" s="70">
        <f t="shared" si="54"/>
        <v>0.55006005920761714</v>
      </c>
      <c r="U161" s="70">
        <f t="shared" si="54"/>
        <v>9.2593801639973952E-2</v>
      </c>
      <c r="V161" s="70">
        <f t="shared" si="54"/>
        <v>0.14575793296276057</v>
      </c>
      <c r="W161" s="70">
        <f t="shared" si="54"/>
        <v>0.68852105347792147</v>
      </c>
      <c r="X161" s="70">
        <f t="shared" si="54"/>
        <v>1.882849509525115</v>
      </c>
      <c r="Y161" s="70">
        <f t="shared" si="54"/>
        <v>3.4966796095507844</v>
      </c>
      <c r="Z161" s="70">
        <f t="shared" si="54"/>
        <v>2.4796102042100996</v>
      </c>
      <c r="AA161" s="70">
        <f t="shared" si="54"/>
        <v>2.3893659269444987</v>
      </c>
      <c r="AB161" s="70">
        <f t="shared" si="54"/>
        <v>3.7881034072459343</v>
      </c>
      <c r="AC161" s="70">
        <f t="shared" si="54"/>
        <v>1.8921898979859977</v>
      </c>
      <c r="AD161" s="70">
        <f t="shared" si="54"/>
        <v>0.66975537758745884</v>
      </c>
      <c r="AE161" s="70">
        <f t="shared" si="54"/>
        <v>5.9552879420554664E-2</v>
      </c>
      <c r="AF161" s="70">
        <f t="shared" si="54"/>
        <v>9.0635067643273677E-3</v>
      </c>
      <c r="AG161" s="70">
        <f t="shared" si="54"/>
        <v>0.41423915937477312</v>
      </c>
      <c r="AH161" s="70">
        <f t="shared" si="54"/>
        <v>1.4315696932566064</v>
      </c>
      <c r="AI161" s="70">
        <f t="shared" si="54"/>
        <v>3.1195449847052963</v>
      </c>
      <c r="AJ161" s="70">
        <f t="shared" si="54"/>
        <v>1.9975602517554236</v>
      </c>
      <c r="AK161" s="70">
        <f t="shared" si="54"/>
        <v>1.7271028464411045</v>
      </c>
      <c r="AL161" s="70">
        <f t="shared" si="54"/>
        <v>4.0450401569656824</v>
      </c>
      <c r="AM161" s="70">
        <f t="shared" si="54"/>
        <v>1.7014258010837924</v>
      </c>
      <c r="AN161" s="70">
        <f t="shared" si="54"/>
        <v>0.38316577135432361</v>
      </c>
      <c r="AO161" s="70">
        <f t="shared" si="54"/>
        <v>-8.0132655254503762E-2</v>
      </c>
      <c r="AP161" s="70">
        <f t="shared" si="54"/>
        <v>-8.0271860437314643E-2</v>
      </c>
      <c r="AQ161" s="70">
        <f t="shared" si="54"/>
        <v>0.30571659891821318</v>
      </c>
      <c r="AR161" s="70">
        <f t="shared" si="54"/>
        <v>1.701014709946034</v>
      </c>
      <c r="AS161" s="70">
        <f t="shared" si="54"/>
        <v>3.8059063971807432</v>
      </c>
      <c r="AT161" s="70">
        <f t="shared" si="54"/>
        <v>1.6350083059940248</v>
      </c>
    </row>
    <row r="162" spans="6:46" x14ac:dyDescent="0.35">
      <c r="F162" t="s">
        <v>244</v>
      </c>
      <c r="G162" s="70">
        <f t="shared" ref="G162:AT162" si="55">(G119-$D119)/$D119</f>
        <v>0.97202144762624854</v>
      </c>
      <c r="H162" s="70">
        <f t="shared" si="55"/>
        <v>1.8887239302422629</v>
      </c>
      <c r="I162" s="70">
        <f t="shared" si="55"/>
        <v>0.71285014692968007</v>
      </c>
      <c r="J162" s="70">
        <f t="shared" si="55"/>
        <v>7.622872365383053E-3</v>
      </c>
      <c r="K162" s="70">
        <f t="shared" si="55"/>
        <v>-0.26451281656634557</v>
      </c>
      <c r="L162" s="70">
        <f t="shared" si="55"/>
        <v>-0.26449459304589024</v>
      </c>
      <c r="M162" s="70">
        <f t="shared" si="55"/>
        <v>0.12592944279503168</v>
      </c>
      <c r="N162" s="70">
        <f t="shared" si="55"/>
        <v>1.0247840014672924</v>
      </c>
      <c r="O162" s="70">
        <f t="shared" si="55"/>
        <v>2.2021373917716049</v>
      </c>
      <c r="P162" s="70">
        <f t="shared" si="55"/>
        <v>1.22579825780056</v>
      </c>
      <c r="Q162" s="70">
        <f t="shared" si="55"/>
        <v>1.3549988268229987</v>
      </c>
      <c r="R162" s="70">
        <f t="shared" si="55"/>
        <v>2.1102198670400489</v>
      </c>
      <c r="S162" s="70">
        <f t="shared" si="55"/>
        <v>0.92624147216044639</v>
      </c>
      <c r="T162" s="70">
        <f t="shared" si="55"/>
        <v>0.10710089687465613</v>
      </c>
      <c r="U162" s="70">
        <f t="shared" si="55"/>
        <v>-0.2196356711922165</v>
      </c>
      <c r="V162" s="70">
        <f t="shared" si="55"/>
        <v>-0.181664202203391</v>
      </c>
      <c r="W162" s="70">
        <f t="shared" si="55"/>
        <v>0.20599402687193621</v>
      </c>
      <c r="X162" s="70">
        <f t="shared" si="55"/>
        <v>1.0590203963977045</v>
      </c>
      <c r="Y162" s="70">
        <f t="shared" si="55"/>
        <v>2.211667831268759</v>
      </c>
      <c r="Z162" s="70">
        <f t="shared" si="55"/>
        <v>1.4852453651534459</v>
      </c>
      <c r="AA162" s="70">
        <f t="shared" si="55"/>
        <v>1.4207901076264406</v>
      </c>
      <c r="AB162" s="70">
        <f t="shared" si="55"/>
        <v>2.4198117324565933</v>
      </c>
      <c r="AC162" s="70">
        <f t="shared" si="55"/>
        <v>1.0656915910915972</v>
      </c>
      <c r="AD162" s="70">
        <f t="shared" si="55"/>
        <v>0.19259100001153789</v>
      </c>
      <c r="AE162" s="70">
        <f t="shared" si="55"/>
        <v>-0.2432345210596108</v>
      </c>
      <c r="AF162" s="70">
        <f t="shared" si="55"/>
        <v>-0.27929559457628611</v>
      </c>
      <c r="AG162" s="70">
        <f t="shared" si="55"/>
        <v>1.0093404083614508E-2</v>
      </c>
      <c r="AH162" s="70">
        <f t="shared" si="55"/>
        <v>0.73670237628969992</v>
      </c>
      <c r="AI162" s="70">
        <f t="shared" si="55"/>
        <v>1.9423066030190843</v>
      </c>
      <c r="AJ162" s="70">
        <f t="shared" si="55"/>
        <v>1.1409503608851788</v>
      </c>
      <c r="AK162" s="70">
        <f t="shared" si="55"/>
        <v>0.94778130642741854</v>
      </c>
      <c r="AL162" s="70">
        <f t="shared" si="55"/>
        <v>2.6033239159781814</v>
      </c>
      <c r="AM162" s="70">
        <f t="shared" si="55"/>
        <v>0.9294419654610413</v>
      </c>
      <c r="AN162" s="70">
        <f t="shared" si="55"/>
        <v>-1.2100171927859277E-2</v>
      </c>
      <c r="AO162" s="70">
        <f t="shared" si="55"/>
        <v>-0.34300225573579313</v>
      </c>
      <c r="AP162" s="70">
        <f t="shared" si="55"/>
        <v>-0.34310168038829231</v>
      </c>
      <c r="AQ162" s="70">
        <f t="shared" si="55"/>
        <v>-6.7416769344123065E-2</v>
      </c>
      <c r="AR162" s="70">
        <f t="shared" si="55"/>
        <v>0.92914835143969665</v>
      </c>
      <c r="AS162" s="70">
        <f t="shared" si="55"/>
        <v>2.4325271791948007</v>
      </c>
      <c r="AT162" s="70">
        <f t="shared" si="55"/>
        <v>0.88200453363685871</v>
      </c>
    </row>
    <row r="163" spans="6:46" x14ac:dyDescent="0.35">
      <c r="F163" t="s">
        <v>245</v>
      </c>
      <c r="G163" s="70">
        <f t="shared" ref="G163:AT163" si="56">(G120-$D120)/$D120</f>
        <v>0.15012540833757115</v>
      </c>
      <c r="H163" s="70">
        <f t="shared" si="56"/>
        <v>0.68476605254147305</v>
      </c>
      <c r="I163" s="70">
        <f t="shared" si="56"/>
        <v>-1.0288797670653389E-3</v>
      </c>
      <c r="J163" s="70">
        <f t="shared" si="56"/>
        <v>-0.41233262502064122</v>
      </c>
      <c r="K163" s="70">
        <f t="shared" si="56"/>
        <v>-0.57104802374644181</v>
      </c>
      <c r="L163" s="70">
        <f t="shared" si="56"/>
        <v>-0.5710373953965675</v>
      </c>
      <c r="M163" s="70">
        <f t="shared" si="56"/>
        <v>-0.34333368345831511</v>
      </c>
      <c r="N163" s="70">
        <f t="shared" si="56"/>
        <v>0.18089766685149827</v>
      </c>
      <c r="O163" s="70">
        <f t="shared" si="56"/>
        <v>0.86755553784540984</v>
      </c>
      <c r="P163" s="70">
        <f t="shared" si="56"/>
        <v>0.29813351331009602</v>
      </c>
      <c r="Q163" s="70">
        <f t="shared" si="56"/>
        <v>0.37348606963408881</v>
      </c>
      <c r="R163" s="70">
        <f t="shared" si="56"/>
        <v>0.81394725645855559</v>
      </c>
      <c r="S163" s="70">
        <f t="shared" si="56"/>
        <v>0.12342554001734138</v>
      </c>
      <c r="T163" s="70">
        <f t="shared" si="56"/>
        <v>-0.3543148972230748</v>
      </c>
      <c r="U163" s="70">
        <f t="shared" si="56"/>
        <v>-0.54487470539304694</v>
      </c>
      <c r="V163" s="70">
        <f t="shared" si="56"/>
        <v>-0.52272892633546153</v>
      </c>
      <c r="W163" s="70">
        <f t="shared" si="56"/>
        <v>-0.29663829251027501</v>
      </c>
      <c r="X163" s="70">
        <f t="shared" si="56"/>
        <v>0.20086507022165132</v>
      </c>
      <c r="Y163" s="70">
        <f t="shared" si="56"/>
        <v>0.87311389555571495</v>
      </c>
      <c r="Z163" s="70">
        <f t="shared" si="56"/>
        <v>0.44944865780075249</v>
      </c>
      <c r="AA163" s="70">
        <f t="shared" si="56"/>
        <v>0.41185696250150339</v>
      </c>
      <c r="AB163" s="70">
        <f t="shared" si="56"/>
        <v>0.99450790454826032</v>
      </c>
      <c r="AC163" s="70">
        <f t="shared" si="56"/>
        <v>0.2047558547415908</v>
      </c>
      <c r="AD163" s="70">
        <f t="shared" si="56"/>
        <v>-0.30445522663101215</v>
      </c>
      <c r="AE163" s="70">
        <f t="shared" si="56"/>
        <v>-0.55863806322706255</v>
      </c>
      <c r="AF163" s="70">
        <f t="shared" si="56"/>
        <v>-0.57966965847334206</v>
      </c>
      <c r="AG163" s="70">
        <f t="shared" si="56"/>
        <v>-0.41089175767882702</v>
      </c>
      <c r="AH163" s="70">
        <f t="shared" si="56"/>
        <v>1.2882254447765763E-2</v>
      </c>
      <c r="AI163" s="70">
        <f t="shared" si="56"/>
        <v>0.71601662209356454</v>
      </c>
      <c r="AJ163" s="70">
        <f t="shared" si="56"/>
        <v>0.24864839122693994</v>
      </c>
      <c r="AK163" s="70">
        <f t="shared" si="56"/>
        <v>0.13598803557825187</v>
      </c>
      <c r="AL163" s="70">
        <f t="shared" si="56"/>
        <v>1.1015361649466167</v>
      </c>
      <c r="AM163" s="70">
        <f t="shared" si="56"/>
        <v>0.12529213668577985</v>
      </c>
      <c r="AN163" s="70">
        <f t="shared" si="56"/>
        <v>-0.42383552951426645</v>
      </c>
      <c r="AO163" s="70">
        <f t="shared" si="56"/>
        <v>-0.61682475623766819</v>
      </c>
      <c r="AP163" s="70">
        <f t="shared" si="56"/>
        <v>-0.61688274283775935</v>
      </c>
      <c r="AQ163" s="70">
        <f t="shared" si="56"/>
        <v>-0.45609736128481188</v>
      </c>
      <c r="AR163" s="70">
        <f t="shared" si="56"/>
        <v>0.12512089466069989</v>
      </c>
      <c r="AS163" s="70">
        <f t="shared" si="56"/>
        <v>1.0019238271233313</v>
      </c>
      <c r="AT163" s="70">
        <f t="shared" si="56"/>
        <v>9.762560409662005E-2</v>
      </c>
    </row>
    <row r="164" spans="6:46" x14ac:dyDescent="0.35">
      <c r="F164" t="s">
        <v>246</v>
      </c>
      <c r="G164" s="70">
        <f t="shared" ref="G164:AT164" si="57">(G121-$D121)/$D121</f>
        <v>-0.31865973999747449</v>
      </c>
      <c r="H164" s="70">
        <f t="shared" si="57"/>
        <v>-1.935848073084139E-3</v>
      </c>
      <c r="I164" s="70">
        <f t="shared" si="57"/>
        <v>-0.40820432462374684</v>
      </c>
      <c r="J164" s="70">
        <f t="shared" si="57"/>
        <v>-0.65186279760379229</v>
      </c>
      <c r="K164" s="70">
        <f t="shared" si="57"/>
        <v>-0.74588662339731993</v>
      </c>
      <c r="L164" s="70">
        <f t="shared" si="57"/>
        <v>-0.7458803271077028</v>
      </c>
      <c r="M164" s="70">
        <f t="shared" si="57"/>
        <v>-0.6109874665806071</v>
      </c>
      <c r="N164" s="70">
        <f t="shared" si="57"/>
        <v>-0.30043009437382939</v>
      </c>
      <c r="O164" s="70">
        <f t="shared" si="57"/>
        <v>0.10634959153191421</v>
      </c>
      <c r="P164" s="70">
        <f t="shared" si="57"/>
        <v>-0.23097897058449005</v>
      </c>
      <c r="Q164" s="70">
        <f t="shared" si="57"/>
        <v>-0.18633972520701961</v>
      </c>
      <c r="R164" s="70">
        <f t="shared" si="57"/>
        <v>7.4591767460187142E-2</v>
      </c>
      <c r="S164" s="70">
        <f t="shared" si="57"/>
        <v>-0.33447688053837726</v>
      </c>
      <c r="T164" s="70">
        <f t="shared" si="57"/>
        <v>-0.61749279459734863</v>
      </c>
      <c r="U164" s="70">
        <f t="shared" si="57"/>
        <v>-0.73038141378908472</v>
      </c>
      <c r="V164" s="70">
        <f t="shared" si="57"/>
        <v>-0.71726213935894811</v>
      </c>
      <c r="W164" s="70">
        <f t="shared" si="57"/>
        <v>-0.58332487467643879</v>
      </c>
      <c r="X164" s="70">
        <f t="shared" si="57"/>
        <v>-0.28860130100471332</v>
      </c>
      <c r="Y164" s="70">
        <f t="shared" si="57"/>
        <v>0.109642391482313</v>
      </c>
      <c r="Z164" s="70">
        <f t="shared" si="57"/>
        <v>-0.1413390938004413</v>
      </c>
      <c r="AA164" s="70">
        <f t="shared" si="57"/>
        <v>-0.16360860916237702</v>
      </c>
      <c r="AB164" s="70">
        <f t="shared" si="57"/>
        <v>0.18155683233383929</v>
      </c>
      <c r="AC164" s="70">
        <f t="shared" si="57"/>
        <v>-0.2862963800654732</v>
      </c>
      <c r="AD164" s="70">
        <f t="shared" si="57"/>
        <v>-0.58795566701233193</v>
      </c>
      <c r="AE164" s="70">
        <f t="shared" si="57"/>
        <v>-0.73853489838924746</v>
      </c>
      <c r="AF164" s="70">
        <f t="shared" si="57"/>
        <v>-0.75099412454796743</v>
      </c>
      <c r="AG164" s="70">
        <f t="shared" si="57"/>
        <v>-0.65100922031371233</v>
      </c>
      <c r="AH164" s="70">
        <f t="shared" si="57"/>
        <v>-0.39996329652876444</v>
      </c>
      <c r="AI164" s="70">
        <f t="shared" si="57"/>
        <v>1.6577151491568191E-2</v>
      </c>
      <c r="AJ164" s="70">
        <f t="shared" si="57"/>
        <v>-0.26029421368926481</v>
      </c>
      <c r="AK164" s="70">
        <f t="shared" si="57"/>
        <v>-0.32703479298018373</v>
      </c>
      <c r="AL164" s="70">
        <f t="shared" si="57"/>
        <v>0.24496092917301693</v>
      </c>
      <c r="AM164" s="70">
        <f t="shared" si="57"/>
        <v>-0.33337109898605771</v>
      </c>
      <c r="AN164" s="70">
        <f t="shared" si="57"/>
        <v>-0.65867717791541369</v>
      </c>
      <c r="AO164" s="70">
        <f t="shared" si="57"/>
        <v>-0.7730049972646712</v>
      </c>
      <c r="AP164" s="70">
        <f t="shared" si="57"/>
        <v>-0.77303934882746261</v>
      </c>
      <c r="AQ164" s="70">
        <f t="shared" si="57"/>
        <v>-0.67778925446580796</v>
      </c>
      <c r="AR164" s="70">
        <f t="shared" si="57"/>
        <v>-0.33347254365030521</v>
      </c>
      <c r="AS164" s="70">
        <f t="shared" si="57"/>
        <v>0.18595006334919517</v>
      </c>
      <c r="AT164" s="70">
        <f t="shared" si="57"/>
        <v>-0.34976089645598174</v>
      </c>
    </row>
    <row r="165" spans="6:46" x14ac:dyDescent="0.35">
      <c r="F165" t="s">
        <v>247</v>
      </c>
      <c r="G165" s="70">
        <f t="shared" ref="G165:AT165" si="58">(G122-$D122)/$D122</f>
        <v>-7.2671619527534176E-2</v>
      </c>
      <c r="H165" s="70">
        <f t="shared" si="58"/>
        <v>0.40958219813343705</v>
      </c>
      <c r="I165" s="70">
        <f t="shared" si="58"/>
        <v>-0.1643180691300806</v>
      </c>
      <c r="J165" s="70">
        <f t="shared" si="58"/>
        <v>-0.50851368623747584</v>
      </c>
      <c r="K165" s="70">
        <f t="shared" si="58"/>
        <v>-0.64127550849301884</v>
      </c>
      <c r="L165" s="70">
        <f t="shared" si="58"/>
        <v>-0.64126610466190814</v>
      </c>
      <c r="M165" s="70">
        <f t="shared" si="58"/>
        <v>-0.45075061180556358</v>
      </c>
      <c r="N165" s="70">
        <f t="shared" si="58"/>
        <v>-1.2118823169396933E-2</v>
      </c>
      <c r="O165" s="70">
        <f t="shared" si="58"/>
        <v>0.56254017067934559</v>
      </c>
      <c r="P165" s="70">
        <f t="shared" si="58"/>
        <v>4.7264475221786846E-2</v>
      </c>
      <c r="Q165" s="70">
        <f t="shared" si="58"/>
        <v>0.1080740980096236</v>
      </c>
      <c r="R165" s="70">
        <f t="shared" si="58"/>
        <v>0.50202100072057121</v>
      </c>
      <c r="S165" s="70">
        <f t="shared" si="58"/>
        <v>-6.9894013434281588E-2</v>
      </c>
      <c r="T165" s="70">
        <f t="shared" si="58"/>
        <v>-0.46550156989247782</v>
      </c>
      <c r="U165" s="70">
        <f t="shared" si="58"/>
        <v>-0.62327714494301967</v>
      </c>
      <c r="V165" s="70">
        <f t="shared" si="58"/>
        <v>-0.60478873197099681</v>
      </c>
      <c r="W165" s="70">
        <f t="shared" si="58"/>
        <v>-0.41772301043898702</v>
      </c>
      <c r="X165" s="70">
        <f t="shared" si="58"/>
        <v>-5.7195339631128271E-3</v>
      </c>
      <c r="Y165" s="70">
        <f t="shared" si="58"/>
        <v>0.55110383023052945</v>
      </c>
      <c r="Z165" s="70">
        <f t="shared" si="58"/>
        <v>0.16940620839883938</v>
      </c>
      <c r="AA165" s="70">
        <f t="shared" si="58"/>
        <v>0.13907416743366122</v>
      </c>
      <c r="AB165" s="70">
        <f t="shared" si="58"/>
        <v>0.66187370627522524</v>
      </c>
      <c r="AC165" s="70">
        <f t="shared" si="58"/>
        <v>3.6251728158670816E-3</v>
      </c>
      <c r="AD165" s="70">
        <f t="shared" si="58"/>
        <v>-0.42066169704482742</v>
      </c>
      <c r="AE165" s="70">
        <f t="shared" si="58"/>
        <v>-0.63243648805363084</v>
      </c>
      <c r="AF165" s="70">
        <f t="shared" si="58"/>
        <v>-0.64995197701090768</v>
      </c>
      <c r="AG165" s="70">
        <f t="shared" si="58"/>
        <v>-0.50936558033650869</v>
      </c>
      <c r="AH165" s="70">
        <f t="shared" si="58"/>
        <v>-0.15629195268522914</v>
      </c>
      <c r="AI165" s="70">
        <f t="shared" si="58"/>
        <v>0.4297086041596993</v>
      </c>
      <c r="AJ165" s="70">
        <f t="shared" si="58"/>
        <v>7.3672899873195707E-3</v>
      </c>
      <c r="AK165" s="70">
        <f t="shared" si="58"/>
        <v>-8.3532547983398792E-2</v>
      </c>
      <c r="AL165" s="70">
        <f t="shared" si="58"/>
        <v>0.79308203309832537</v>
      </c>
      <c r="AM165" s="70">
        <f t="shared" si="58"/>
        <v>-4.0146577574825953E-2</v>
      </c>
      <c r="AN165" s="70">
        <f t="shared" si="58"/>
        <v>-0.50865509914658102</v>
      </c>
      <c r="AO165" s="70">
        <f t="shared" si="58"/>
        <v>-0.67327541201672347</v>
      </c>
      <c r="AP165" s="70">
        <f t="shared" si="58"/>
        <v>-0.67332751832861981</v>
      </c>
      <c r="AQ165" s="70">
        <f t="shared" si="58"/>
        <v>-0.53617888917733736</v>
      </c>
      <c r="AR165" s="70">
        <f t="shared" si="58"/>
        <v>-4.0300496715259468E-2</v>
      </c>
      <c r="AS165" s="70">
        <f t="shared" si="58"/>
        <v>0.70797309220194438</v>
      </c>
      <c r="AT165" s="70">
        <f t="shared" si="58"/>
        <v>-0.11452612841613483</v>
      </c>
    </row>
    <row r="166" spans="6:46" x14ac:dyDescent="0.35">
      <c r="F166" t="s">
        <v>248</v>
      </c>
      <c r="G166" s="70">
        <f t="shared" ref="G166:AT166" si="59">(G123-$D123)/$D123</f>
        <v>1.9130110719668594E-2</v>
      </c>
      <c r="H166" s="70">
        <f t="shared" si="59"/>
        <v>0.54912509085540429</v>
      </c>
      <c r="I166" s="70">
        <f t="shared" si="59"/>
        <v>-8.1588963879257556E-2</v>
      </c>
      <c r="J166" s="70">
        <f t="shared" si="59"/>
        <v>-0.45985854427661893</v>
      </c>
      <c r="K166" s="70">
        <f t="shared" si="59"/>
        <v>-0.60576324585137464</v>
      </c>
      <c r="L166" s="70">
        <f t="shared" si="59"/>
        <v>-0.60575291107931006</v>
      </c>
      <c r="M166" s="70">
        <f t="shared" si="59"/>
        <v>-0.39637716089513508</v>
      </c>
      <c r="N166" s="70">
        <f t="shared" si="59"/>
        <v>8.5677387128283031E-2</v>
      </c>
      <c r="O166" s="70">
        <f t="shared" si="59"/>
        <v>0.71722527928784097</v>
      </c>
      <c r="P166" s="70">
        <f t="shared" si="59"/>
        <v>0.15093939003762155</v>
      </c>
      <c r="Q166" s="70">
        <f t="shared" si="59"/>
        <v>0.21776891764575393</v>
      </c>
      <c r="R166" s="70">
        <f t="shared" si="59"/>
        <v>0.65071495815507863</v>
      </c>
      <c r="S166" s="70">
        <f t="shared" si="59"/>
        <v>2.2182688495741718E-2</v>
      </c>
      <c r="T166" s="70">
        <f t="shared" si="59"/>
        <v>-0.41258840371364863</v>
      </c>
      <c r="U166" s="70">
        <f t="shared" si="59"/>
        <v>-0.58598311766405631</v>
      </c>
      <c r="V166" s="70">
        <f t="shared" si="59"/>
        <v>-0.56566442715917953</v>
      </c>
      <c r="W166" s="70">
        <f t="shared" si="59"/>
        <v>-0.36007996160056038</v>
      </c>
      <c r="X166" s="70">
        <f t="shared" si="59"/>
        <v>9.2710179885046012E-2</v>
      </c>
      <c r="Y166" s="70">
        <f t="shared" si="59"/>
        <v>0.70465678774454132</v>
      </c>
      <c r="Z166" s="70">
        <f t="shared" si="59"/>
        <v>0.28517265699835143</v>
      </c>
      <c r="AA166" s="70">
        <f t="shared" si="59"/>
        <v>0.25183786759888754</v>
      </c>
      <c r="AB166" s="70">
        <f t="shared" si="59"/>
        <v>0.82639243006395235</v>
      </c>
      <c r="AC166" s="70">
        <f t="shared" si="59"/>
        <v>0.10297997454985773</v>
      </c>
      <c r="AD166" s="70">
        <f t="shared" si="59"/>
        <v>-0.36330956620346777</v>
      </c>
      <c r="AE166" s="70">
        <f t="shared" si="59"/>
        <v>-0.59604919841279891</v>
      </c>
      <c r="AF166" s="70">
        <f t="shared" si="59"/>
        <v>-0.61529864939071921</v>
      </c>
      <c r="AG166" s="70">
        <f t="shared" si="59"/>
        <v>-0.46079477241947642</v>
      </c>
      <c r="AH166" s="70">
        <f t="shared" si="59"/>
        <v>-7.2768294617606186E-2</v>
      </c>
      <c r="AI166" s="70">
        <f t="shared" si="59"/>
        <v>0.57124392905108556</v>
      </c>
      <c r="AJ166" s="70">
        <f t="shared" si="59"/>
        <v>0.10709254606991118</v>
      </c>
      <c r="AK166" s="70">
        <f t="shared" si="59"/>
        <v>7.1939946114736699E-3</v>
      </c>
      <c r="AL166" s="70">
        <f t="shared" si="59"/>
        <v>0.97058984648987923</v>
      </c>
      <c r="AM166" s="70">
        <f t="shared" si="59"/>
        <v>5.4874999266633105E-2</v>
      </c>
      <c r="AN166" s="70">
        <f t="shared" si="59"/>
        <v>-0.46001395648738319</v>
      </c>
      <c r="AO166" s="70">
        <f t="shared" si="59"/>
        <v>-0.64093100940511827</v>
      </c>
      <c r="AP166" s="70">
        <f t="shared" si="59"/>
        <v>-0.64098827402952774</v>
      </c>
      <c r="AQ166" s="70">
        <f t="shared" si="59"/>
        <v>-0.49026248955522495</v>
      </c>
      <c r="AR166" s="70">
        <f t="shared" si="59"/>
        <v>5.4705842758609527E-2</v>
      </c>
      <c r="AS166" s="70">
        <f t="shared" si="59"/>
        <v>0.87705546731475836</v>
      </c>
      <c r="AT166" s="70">
        <f t="shared" si="59"/>
        <v>-2.6867823966666021E-2</v>
      </c>
    </row>
    <row r="167" spans="6:46" x14ac:dyDescent="0.35">
      <c r="F167" t="s">
        <v>249</v>
      </c>
      <c r="G167" s="70">
        <f t="shared" ref="G167:AT167" si="60">(G124-$D124)/$D124</f>
        <v>-0.41670413650324217</v>
      </c>
      <c r="H167" s="70">
        <f t="shared" si="60"/>
        <v>-0.16890875185002338</v>
      </c>
      <c r="I167" s="70">
        <f t="shared" si="60"/>
        <v>-0.50715475332919213</v>
      </c>
      <c r="J167" s="70">
        <f t="shared" si="60"/>
        <v>-0.71001673530122933</v>
      </c>
      <c r="K167" s="70">
        <f t="shared" si="60"/>
        <v>-0.78832416303499486</v>
      </c>
      <c r="L167" s="70">
        <f t="shared" si="60"/>
        <v>-0.78831915346343229</v>
      </c>
      <c r="M167" s="70">
        <f t="shared" si="60"/>
        <v>-0.67599531051084216</v>
      </c>
      <c r="N167" s="70">
        <f t="shared" si="60"/>
        <v>-0.41740530591521896</v>
      </c>
      <c r="O167" s="70">
        <f t="shared" si="60"/>
        <v>-7.8750380643587345E-2</v>
      </c>
      <c r="P167" s="70">
        <f t="shared" si="60"/>
        <v>-0.34191407321233325</v>
      </c>
      <c r="Q167" s="70">
        <f t="shared" si="60"/>
        <v>-0.30372303138334622</v>
      </c>
      <c r="R167" s="70">
        <f t="shared" si="60"/>
        <v>-9.804690928364318E-2</v>
      </c>
      <c r="S167" s="70">
        <f t="shared" si="60"/>
        <v>-0.44133481805461239</v>
      </c>
      <c r="T167" s="70">
        <f t="shared" si="60"/>
        <v>-0.67887395283775165</v>
      </c>
      <c r="U167" s="70">
        <f t="shared" si="60"/>
        <v>-0.77363354541634111</v>
      </c>
      <c r="V167" s="70">
        <f t="shared" si="60"/>
        <v>-0.76269076363417887</v>
      </c>
      <c r="W167" s="70">
        <f t="shared" si="60"/>
        <v>-0.6502044188405548</v>
      </c>
      <c r="X167" s="70">
        <f t="shared" si="60"/>
        <v>-0.40285285849268487</v>
      </c>
      <c r="Y167" s="70">
        <f t="shared" si="60"/>
        <v>-6.8668631302738328E-2</v>
      </c>
      <c r="Z167" s="70">
        <f t="shared" si="60"/>
        <v>-0.2652365813133874</v>
      </c>
      <c r="AA167" s="70">
        <f t="shared" si="60"/>
        <v>-0.28429129160756134</v>
      </c>
      <c r="AB167" s="70">
        <f t="shared" si="60"/>
        <v>-1.2984666149331909E-2</v>
      </c>
      <c r="AC167" s="70">
        <f t="shared" si="60"/>
        <v>-0.40371192686963253</v>
      </c>
      <c r="AD167" s="70">
        <f t="shared" si="60"/>
        <v>-0.65570370722267357</v>
      </c>
      <c r="AE167" s="70">
        <f t="shared" si="60"/>
        <v>-0.78149791456343309</v>
      </c>
      <c r="AF167" s="70">
        <f t="shared" si="60"/>
        <v>-0.79190965431126514</v>
      </c>
      <c r="AG167" s="70">
        <f t="shared" si="60"/>
        <v>-0.70836723560452319</v>
      </c>
      <c r="AH167" s="70">
        <f t="shared" si="60"/>
        <v>-0.49864402465052465</v>
      </c>
      <c r="AI167" s="70">
        <f t="shared" si="60"/>
        <v>-0.15074630144423284</v>
      </c>
      <c r="AJ167" s="70">
        <f t="shared" si="60"/>
        <v>-0.36701174237119422</v>
      </c>
      <c r="AK167" s="70">
        <f t="shared" si="60"/>
        <v>-0.42411941136999448</v>
      </c>
      <c r="AL167" s="70">
        <f t="shared" si="60"/>
        <v>2.0803427398462897E-2</v>
      </c>
      <c r="AM167" s="70">
        <f t="shared" si="60"/>
        <v>-0.4532741423218703</v>
      </c>
      <c r="AN167" s="70">
        <f t="shared" si="60"/>
        <v>-0.72001767608443257</v>
      </c>
      <c r="AO167" s="70">
        <f t="shared" si="60"/>
        <v>-0.81378009580033495</v>
      </c>
      <c r="AP167" s="70">
        <f t="shared" si="60"/>
        <v>-0.81380706199681607</v>
      </c>
      <c r="AQ167" s="70">
        <f t="shared" si="60"/>
        <v>-0.73568986274766124</v>
      </c>
      <c r="AR167" s="70">
        <f t="shared" si="60"/>
        <v>-0.45335375769719488</v>
      </c>
      <c r="AS167" s="70">
        <f t="shared" si="60"/>
        <v>-2.7528922671699537E-2</v>
      </c>
      <c r="AT167" s="70">
        <f t="shared" si="60"/>
        <v>-0.44354670781251648</v>
      </c>
    </row>
    <row r="168" spans="6:46" x14ac:dyDescent="0.35">
      <c r="F168" t="s">
        <v>250</v>
      </c>
      <c r="G168" s="70">
        <f t="shared" ref="G168:AT168" si="61">(G125-$D125)/$D125</f>
        <v>8.3575229077738247E-2</v>
      </c>
      <c r="H168" s="70">
        <f t="shared" si="61"/>
        <v>0.54389898155624394</v>
      </c>
      <c r="I168" s="70">
        <f t="shared" si="61"/>
        <v>-8.4452788916163049E-2</v>
      </c>
      <c r="J168" s="70">
        <f t="shared" si="61"/>
        <v>-0.4613047989214355</v>
      </c>
      <c r="K168" s="70">
        <f t="shared" si="61"/>
        <v>-0.60677469551290197</v>
      </c>
      <c r="L168" s="70">
        <f t="shared" si="61"/>
        <v>-0.60676538934772362</v>
      </c>
      <c r="M168" s="70">
        <f t="shared" si="61"/>
        <v>-0.39810398529008745</v>
      </c>
      <c r="N168" s="70">
        <f t="shared" si="61"/>
        <v>8.2272682885055848E-2</v>
      </c>
      <c r="O168" s="70">
        <f t="shared" si="61"/>
        <v>0.71138410162487387</v>
      </c>
      <c r="P168" s="70">
        <f t="shared" si="61"/>
        <v>0.22251099912993852</v>
      </c>
      <c r="Q168" s="70">
        <f t="shared" si="61"/>
        <v>0.29345761385557528</v>
      </c>
      <c r="R168" s="70">
        <f t="shared" si="61"/>
        <v>0.67553738686127807</v>
      </c>
      <c r="S168" s="70">
        <f t="shared" si="61"/>
        <v>3.7819381874622991E-2</v>
      </c>
      <c r="T168" s="70">
        <f t="shared" si="61"/>
        <v>-0.40345157253357405</v>
      </c>
      <c r="U168" s="70">
        <f t="shared" si="61"/>
        <v>-0.57948427508029654</v>
      </c>
      <c r="V168" s="70">
        <f t="shared" si="61"/>
        <v>-0.55915612256217029</v>
      </c>
      <c r="W168" s="70">
        <f t="shared" si="61"/>
        <v>-0.35019284259448014</v>
      </c>
      <c r="X168" s="70">
        <f t="shared" si="61"/>
        <v>0.10930642774136883</v>
      </c>
      <c r="Y168" s="70">
        <f t="shared" si="61"/>
        <v>0.73011273409969601</v>
      </c>
      <c r="Z168" s="70">
        <f t="shared" si="61"/>
        <v>0.36495300163518773</v>
      </c>
      <c r="AA168" s="70">
        <f t="shared" si="61"/>
        <v>0.32955550721744403</v>
      </c>
      <c r="AB168" s="70">
        <f t="shared" si="61"/>
        <v>0.83355554772663432</v>
      </c>
      <c r="AC168" s="70">
        <f t="shared" si="61"/>
        <v>0.10771055629499147</v>
      </c>
      <c r="AD168" s="70">
        <f t="shared" si="61"/>
        <v>-0.36040874337713991</v>
      </c>
      <c r="AE168" s="70">
        <f t="shared" si="61"/>
        <v>-0.59409373167583335</v>
      </c>
      <c r="AF168" s="70">
        <f t="shared" si="61"/>
        <v>-0.61343537969425366</v>
      </c>
      <c r="AG168" s="70">
        <f t="shared" si="61"/>
        <v>-0.45824056150166864</v>
      </c>
      <c r="AH168" s="70">
        <f t="shared" si="61"/>
        <v>-6.8642605174551771E-2</v>
      </c>
      <c r="AI168" s="70">
        <f t="shared" si="61"/>
        <v>0.57763894542481486</v>
      </c>
      <c r="AJ168" s="70">
        <f t="shared" si="61"/>
        <v>0.17588763985373956</v>
      </c>
      <c r="AK168" s="70">
        <f t="shared" si="61"/>
        <v>6.9800044535459696E-2</v>
      </c>
      <c r="AL168" s="70">
        <f t="shared" si="61"/>
        <v>0.89632290730753306</v>
      </c>
      <c r="AM168" s="70">
        <f t="shared" si="61"/>
        <v>1.5639975440345615E-2</v>
      </c>
      <c r="AN168" s="70">
        <f t="shared" si="61"/>
        <v>-0.47988331520850086</v>
      </c>
      <c r="AO168" s="70">
        <f t="shared" si="61"/>
        <v>-0.65406359280120607</v>
      </c>
      <c r="AP168" s="70">
        <f t="shared" si="61"/>
        <v>-0.65411368728045405</v>
      </c>
      <c r="AQ168" s="70">
        <f t="shared" si="61"/>
        <v>-0.50899717374326392</v>
      </c>
      <c r="AR168" s="70">
        <f t="shared" si="61"/>
        <v>1.5492075799778503E-2</v>
      </c>
      <c r="AS168" s="70">
        <f t="shared" si="61"/>
        <v>0.80653701891603613</v>
      </c>
      <c r="AT168" s="70">
        <f t="shared" si="61"/>
        <v>3.3710405450981792E-2</v>
      </c>
    </row>
    <row r="169" spans="6:46" x14ac:dyDescent="0.35">
      <c r="F169" t="s">
        <v>251</v>
      </c>
      <c r="G169" s="70">
        <f t="shared" ref="G169:AT169" si="62">(G126-$D126)/$D126</f>
        <v>1.1072950419802756</v>
      </c>
      <c r="H169" s="70">
        <f t="shared" si="62"/>
        <v>2.0025148063978673</v>
      </c>
      <c r="I169" s="70">
        <f t="shared" si="62"/>
        <v>0.78052067529999247</v>
      </c>
      <c r="J169" s="70">
        <f t="shared" si="62"/>
        <v>4.7633515337572728E-2</v>
      </c>
      <c r="K169" s="70">
        <f t="shared" si="62"/>
        <v>-0.23527069252761854</v>
      </c>
      <c r="L169" s="70">
        <f t="shared" si="62"/>
        <v>-0.23525259425883763</v>
      </c>
      <c r="M169" s="70">
        <f t="shared" si="62"/>
        <v>0.17054400428241032</v>
      </c>
      <c r="N169" s="70">
        <f t="shared" si="62"/>
        <v>1.1047619007085561</v>
      </c>
      <c r="O169" s="70">
        <f t="shared" si="62"/>
        <v>2.3282333662679493</v>
      </c>
      <c r="P169" s="70">
        <f t="shared" si="62"/>
        <v>1.3774919342015066</v>
      </c>
      <c r="Q169" s="70">
        <f t="shared" si="62"/>
        <v>1.515466156428668</v>
      </c>
      <c r="R169" s="70">
        <f t="shared" si="62"/>
        <v>2.2585200669367151</v>
      </c>
      <c r="S169" s="70">
        <f t="shared" si="62"/>
        <v>1.0183108465453186</v>
      </c>
      <c r="T169" s="70">
        <f t="shared" si="62"/>
        <v>0.16014422420036872</v>
      </c>
      <c r="U169" s="70">
        <f t="shared" si="62"/>
        <v>-0.18219734226274184</v>
      </c>
      <c r="V169" s="70">
        <f t="shared" si="62"/>
        <v>-0.14266394036823166</v>
      </c>
      <c r="W169" s="70">
        <f t="shared" si="62"/>
        <v>0.26371973472430604</v>
      </c>
      <c r="X169" s="70">
        <f t="shared" si="62"/>
        <v>1.1573360782766011</v>
      </c>
      <c r="Y169" s="70">
        <f t="shared" si="62"/>
        <v>2.36465608367434</v>
      </c>
      <c r="Z169" s="70">
        <f t="shared" si="62"/>
        <v>1.6545076111882671</v>
      </c>
      <c r="AA169" s="70">
        <f t="shared" si="62"/>
        <v>1.5856679381472694</v>
      </c>
      <c r="AB169" s="70">
        <f t="shared" si="62"/>
        <v>2.5658276520481107</v>
      </c>
      <c r="AC169" s="70">
        <f t="shared" si="62"/>
        <v>1.154232489438149</v>
      </c>
      <c r="AD169" s="70">
        <f t="shared" si="62"/>
        <v>0.24385224745534703</v>
      </c>
      <c r="AE169" s="70">
        <f t="shared" si="62"/>
        <v>-0.21060924632223579</v>
      </c>
      <c r="AF169" s="70">
        <f t="shared" si="62"/>
        <v>-0.24822413256103945</v>
      </c>
      <c r="AG169" s="70">
        <f t="shared" si="62"/>
        <v>5.3592725320271505E-2</v>
      </c>
      <c r="AH169" s="70">
        <f t="shared" si="62"/>
        <v>0.81126770690189742</v>
      </c>
      <c r="AI169" s="70">
        <f t="shared" si="62"/>
        <v>2.0681309783708537</v>
      </c>
      <c r="AJ169" s="70">
        <f t="shared" si="62"/>
        <v>1.2868206349629463</v>
      </c>
      <c r="AK169" s="70">
        <f t="shared" si="62"/>
        <v>1.0805055978241798</v>
      </c>
      <c r="AL169" s="70">
        <f t="shared" si="62"/>
        <v>2.6878951763819767</v>
      </c>
      <c r="AM169" s="70">
        <f t="shared" si="62"/>
        <v>0.9751771978988848</v>
      </c>
      <c r="AN169" s="70">
        <f t="shared" si="62"/>
        <v>1.1502738065740247E-2</v>
      </c>
      <c r="AO169" s="70">
        <f t="shared" si="62"/>
        <v>-0.32723630425646355</v>
      </c>
      <c r="AP169" s="70">
        <f t="shared" si="62"/>
        <v>-0.32733372605507727</v>
      </c>
      <c r="AQ169" s="70">
        <f t="shared" si="62"/>
        <v>-4.511676383579287E-2</v>
      </c>
      <c r="AR169" s="70">
        <f t="shared" si="62"/>
        <v>0.97488956841925656</v>
      </c>
      <c r="AS169" s="70">
        <f t="shared" si="62"/>
        <v>2.5132830660550973</v>
      </c>
      <c r="AT169" s="70">
        <f t="shared" si="62"/>
        <v>1.0103198687038237</v>
      </c>
    </row>
    <row r="170" spans="6:46" x14ac:dyDescent="0.35">
      <c r="F170" t="s">
        <v>252</v>
      </c>
      <c r="G170" s="70">
        <f t="shared" ref="G170:AT170" si="63">(G127-$D127)/$D127</f>
        <v>2.161124261144181</v>
      </c>
      <c r="H170" s="70">
        <f t="shared" si="63"/>
        <v>3.504031096675337</v>
      </c>
      <c r="I170" s="70">
        <f t="shared" si="63"/>
        <v>1.670934535522107</v>
      </c>
      <c r="J170" s="70">
        <f t="shared" si="63"/>
        <v>0.57154060354514091</v>
      </c>
      <c r="K170" s="70">
        <f t="shared" si="63"/>
        <v>0.14715989878059033</v>
      </c>
      <c r="L170" s="70">
        <f t="shared" si="63"/>
        <v>0.14718704774425623</v>
      </c>
      <c r="M170" s="70">
        <f t="shared" si="63"/>
        <v>0.75591693472442545</v>
      </c>
      <c r="N170" s="70">
        <f t="shared" si="63"/>
        <v>2.1573243308205114</v>
      </c>
      <c r="O170" s="70">
        <f t="shared" si="63"/>
        <v>3.9926370210468409</v>
      </c>
      <c r="P170" s="70">
        <f t="shared" si="63"/>
        <v>2.5664428967746478</v>
      </c>
      <c r="Q170" s="70">
        <f t="shared" si="63"/>
        <v>2.7734161267239359</v>
      </c>
      <c r="R170" s="70">
        <f t="shared" si="63"/>
        <v>3.8880610611312894</v>
      </c>
      <c r="S170" s="70">
        <f t="shared" si="63"/>
        <v>2.027640295470583</v>
      </c>
      <c r="T170" s="70">
        <f t="shared" si="63"/>
        <v>0.74031636789681488</v>
      </c>
      <c r="U170" s="70">
        <f t="shared" si="63"/>
        <v>0.2267745003433814</v>
      </c>
      <c r="V170" s="70">
        <f t="shared" si="63"/>
        <v>0.28607801189004273</v>
      </c>
      <c r="W170" s="70">
        <f t="shared" si="63"/>
        <v>0.89568856431689137</v>
      </c>
      <c r="X170" s="70">
        <f t="shared" si="63"/>
        <v>2.2361901302976808</v>
      </c>
      <c r="Y170" s="70">
        <f t="shared" si="63"/>
        <v>4.0472742376474846</v>
      </c>
      <c r="Z170" s="70">
        <f t="shared" si="63"/>
        <v>2.9819902974923136</v>
      </c>
      <c r="AA170" s="70">
        <f t="shared" si="63"/>
        <v>2.878724852339158</v>
      </c>
      <c r="AB170" s="70">
        <f t="shared" si="63"/>
        <v>4.3490489359076561</v>
      </c>
      <c r="AC170" s="70">
        <f t="shared" si="63"/>
        <v>2.2315344794379759</v>
      </c>
      <c r="AD170" s="70">
        <f t="shared" si="63"/>
        <v>0.86588562037086403</v>
      </c>
      <c r="AE170" s="70">
        <f t="shared" si="63"/>
        <v>0.18415419448276149</v>
      </c>
      <c r="AF170" s="70">
        <f t="shared" si="63"/>
        <v>0.12772862184063047</v>
      </c>
      <c r="AG170" s="70">
        <f t="shared" si="63"/>
        <v>0.58047993234262119</v>
      </c>
      <c r="AH170" s="70">
        <f t="shared" si="63"/>
        <v>1.7170577340390132</v>
      </c>
      <c r="AI170" s="70">
        <f t="shared" si="63"/>
        <v>3.6024610122852074</v>
      </c>
      <c r="AJ170" s="70">
        <f t="shared" si="63"/>
        <v>2.4304281299277943</v>
      </c>
      <c r="AK170" s="70">
        <f t="shared" si="63"/>
        <v>2.1209377850326905</v>
      </c>
      <c r="AL170" s="70">
        <f t="shared" si="63"/>
        <v>4.5321607474871959</v>
      </c>
      <c r="AM170" s="70">
        <f t="shared" si="63"/>
        <v>1.9629361033704684</v>
      </c>
      <c r="AN170" s="70">
        <f t="shared" si="63"/>
        <v>0.51734132231840912</v>
      </c>
      <c r="AO170" s="70">
        <f t="shared" si="63"/>
        <v>9.2035515982678111E-3</v>
      </c>
      <c r="AP170" s="70">
        <f t="shared" si="63"/>
        <v>9.0574105003071691E-3</v>
      </c>
      <c r="AQ170" s="70">
        <f t="shared" si="63"/>
        <v>0.43240718753933122</v>
      </c>
      <c r="AR170" s="70">
        <f t="shared" si="63"/>
        <v>1.9625046343506303</v>
      </c>
      <c r="AS170" s="70">
        <f t="shared" si="63"/>
        <v>4.2702275263445211</v>
      </c>
      <c r="AT170" s="70">
        <f t="shared" si="63"/>
        <v>2.0156531396989465</v>
      </c>
    </row>
    <row r="171" spans="6:46" x14ac:dyDescent="0.35">
      <c r="F171" t="s">
        <v>253</v>
      </c>
      <c r="G171" s="70">
        <f t="shared" ref="G171:AT171" si="64">(G128-$D128)/$D128</f>
        <v>2.161124261144181</v>
      </c>
      <c r="H171" s="70">
        <f t="shared" si="64"/>
        <v>3.504031096675337</v>
      </c>
      <c r="I171" s="70">
        <f t="shared" si="64"/>
        <v>1.670934535522107</v>
      </c>
      <c r="J171" s="70">
        <f t="shared" si="64"/>
        <v>0.57154060354514091</v>
      </c>
      <c r="K171" s="70">
        <f t="shared" si="64"/>
        <v>0.14715989878059033</v>
      </c>
      <c r="L171" s="70">
        <f t="shared" si="64"/>
        <v>0.14718704774425623</v>
      </c>
      <c r="M171" s="70">
        <f t="shared" si="64"/>
        <v>0.75591693472442545</v>
      </c>
      <c r="N171" s="70">
        <f t="shared" si="64"/>
        <v>2.1573243308205114</v>
      </c>
      <c r="O171" s="70">
        <f t="shared" si="64"/>
        <v>3.9926370210468409</v>
      </c>
      <c r="P171" s="70">
        <f t="shared" si="64"/>
        <v>2.5664428967746478</v>
      </c>
      <c r="Q171" s="70">
        <f t="shared" si="64"/>
        <v>2.7734161267239359</v>
      </c>
      <c r="R171" s="70">
        <f t="shared" si="64"/>
        <v>3.8880610611312894</v>
      </c>
      <c r="S171" s="70">
        <f t="shared" si="64"/>
        <v>2.027640295470583</v>
      </c>
      <c r="T171" s="70">
        <f t="shared" si="64"/>
        <v>0.74031636789681488</v>
      </c>
      <c r="U171" s="70">
        <f t="shared" si="64"/>
        <v>0.2267745003433814</v>
      </c>
      <c r="V171" s="70">
        <f t="shared" si="64"/>
        <v>0.28607801189004273</v>
      </c>
      <c r="W171" s="70">
        <f t="shared" si="64"/>
        <v>0.89568856431689137</v>
      </c>
      <c r="X171" s="70">
        <f t="shared" si="64"/>
        <v>2.2361901302976808</v>
      </c>
      <c r="Y171" s="70">
        <f t="shared" si="64"/>
        <v>4.0472742376474846</v>
      </c>
      <c r="Z171" s="70">
        <f t="shared" si="64"/>
        <v>2.9819902974923136</v>
      </c>
      <c r="AA171" s="70">
        <f t="shared" si="64"/>
        <v>2.878724852339158</v>
      </c>
      <c r="AB171" s="70">
        <f t="shared" si="64"/>
        <v>4.3490489359076561</v>
      </c>
      <c r="AC171" s="70">
        <f t="shared" si="64"/>
        <v>2.2315344794379759</v>
      </c>
      <c r="AD171" s="70">
        <f t="shared" si="64"/>
        <v>0.86588562037086403</v>
      </c>
      <c r="AE171" s="70">
        <f t="shared" si="64"/>
        <v>0.18415419448276149</v>
      </c>
      <c r="AF171" s="70">
        <f t="shared" si="64"/>
        <v>0.12772862184063047</v>
      </c>
      <c r="AG171" s="70">
        <f t="shared" si="64"/>
        <v>0.58047993234262119</v>
      </c>
      <c r="AH171" s="70">
        <f t="shared" si="64"/>
        <v>1.7170577340390132</v>
      </c>
      <c r="AI171" s="70">
        <f t="shared" si="64"/>
        <v>3.6024610122852074</v>
      </c>
      <c r="AJ171" s="70">
        <f t="shared" si="64"/>
        <v>2.4304281299277943</v>
      </c>
      <c r="AK171" s="70">
        <f t="shared" si="64"/>
        <v>2.1209377850326905</v>
      </c>
      <c r="AL171" s="70">
        <f t="shared" si="64"/>
        <v>4.5321607474871959</v>
      </c>
      <c r="AM171" s="70">
        <f t="shared" si="64"/>
        <v>1.9629361033704684</v>
      </c>
      <c r="AN171" s="70">
        <f t="shared" si="64"/>
        <v>0.51734132231840912</v>
      </c>
      <c r="AO171" s="70">
        <f t="shared" si="64"/>
        <v>9.2035515982678111E-3</v>
      </c>
      <c r="AP171" s="70">
        <f t="shared" si="64"/>
        <v>9.0574105003071691E-3</v>
      </c>
      <c r="AQ171" s="70">
        <f t="shared" si="64"/>
        <v>0.43240718753933122</v>
      </c>
      <c r="AR171" s="70">
        <f t="shared" si="64"/>
        <v>1.9625046343506303</v>
      </c>
      <c r="AS171" s="70">
        <f t="shared" si="64"/>
        <v>4.2702275263445211</v>
      </c>
      <c r="AT171" s="70">
        <f t="shared" si="64"/>
        <v>2.0156531396989465</v>
      </c>
    </row>
    <row r="172" spans="6:46" x14ac:dyDescent="0.35">
      <c r="F172" t="s">
        <v>254</v>
      </c>
      <c r="G172" s="70">
        <f t="shared" ref="G172:AT172" si="65">(G129-$D129)/$D129</f>
        <v>1.2312749501152622</v>
      </c>
      <c r="H172" s="70">
        <f t="shared" si="65"/>
        <v>2.1791637817218592</v>
      </c>
      <c r="I172" s="70">
        <f t="shared" si="65"/>
        <v>0.88527524708918737</v>
      </c>
      <c r="J172" s="70">
        <f t="shared" si="65"/>
        <v>0.10926964336102633</v>
      </c>
      <c r="K172" s="70">
        <f t="shared" si="65"/>
        <v>-0.19027885825676982</v>
      </c>
      <c r="L172" s="70">
        <f t="shared" si="65"/>
        <v>-0.19025969520035541</v>
      </c>
      <c r="M172" s="70">
        <f t="shared" si="65"/>
        <v>0.23941140786274434</v>
      </c>
      <c r="N172" s="70">
        <f t="shared" si="65"/>
        <v>1.2285927748374332</v>
      </c>
      <c r="O172" s="70">
        <f t="shared" si="65"/>
        <v>2.5240455609447494</v>
      </c>
      <c r="P172" s="70">
        <f t="shared" si="65"/>
        <v>1.5173685180314485</v>
      </c>
      <c r="Q172" s="70">
        <f t="shared" si="65"/>
        <v>1.6634602705787325</v>
      </c>
      <c r="R172" s="70">
        <f t="shared" si="65"/>
        <v>2.4502307721330716</v>
      </c>
      <c r="S172" s="70">
        <f t="shared" si="65"/>
        <v>1.1370554875934884</v>
      </c>
      <c r="T172" s="70">
        <f t="shared" si="65"/>
        <v>0.22839977051652777</v>
      </c>
      <c r="U172" s="70">
        <f t="shared" si="65"/>
        <v>-0.13408300783924626</v>
      </c>
      <c r="V172" s="70">
        <f t="shared" si="65"/>
        <v>-9.2223710691578281E-2</v>
      </c>
      <c r="W172" s="70">
        <f t="shared" si="65"/>
        <v>0.33806900879285651</v>
      </c>
      <c r="X172" s="70">
        <f t="shared" si="65"/>
        <v>1.2842600843947385</v>
      </c>
      <c r="Y172" s="70">
        <f t="shared" si="65"/>
        <v>2.5626111606092539</v>
      </c>
      <c r="Z172" s="70">
        <f t="shared" si="65"/>
        <v>1.810682044868648</v>
      </c>
      <c r="AA172" s="70">
        <f t="shared" si="65"/>
        <v>1.7377922809909891</v>
      </c>
      <c r="AB172" s="70">
        <f t="shared" si="65"/>
        <v>2.7756183913224155</v>
      </c>
      <c r="AC172" s="70">
        <f t="shared" si="65"/>
        <v>1.2809739000243772</v>
      </c>
      <c r="AD172" s="70">
        <f t="shared" si="65"/>
        <v>0.31703264426779015</v>
      </c>
      <c r="AE172" s="70">
        <f t="shared" si="65"/>
        <v>-0.16416648858119942</v>
      </c>
      <c r="AF172" s="70">
        <f t="shared" si="65"/>
        <v>-0.2039943967497716</v>
      </c>
      <c r="AG172" s="70">
        <f t="shared" si="65"/>
        <v>0.11557945555722332</v>
      </c>
      <c r="AH172" s="70">
        <f t="shared" si="65"/>
        <v>0.91783123950459355</v>
      </c>
      <c r="AI172" s="70">
        <f t="shared" si="65"/>
        <v>2.248640394122654</v>
      </c>
      <c r="AJ172" s="70">
        <f t="shared" si="65"/>
        <v>1.4213626931919958</v>
      </c>
      <c r="AK172" s="70">
        <f t="shared" si="65"/>
        <v>1.2029093845526742</v>
      </c>
      <c r="AL172" s="70">
        <f t="shared" si="65"/>
        <v>2.904867596508601</v>
      </c>
      <c r="AM172" s="70">
        <f t="shared" si="65"/>
        <v>1.0913841279525436</v>
      </c>
      <c r="AN172" s="70">
        <f t="shared" si="65"/>
        <v>7.1013159741591975E-2</v>
      </c>
      <c r="AO172" s="70">
        <f t="shared" si="65"/>
        <v>-0.28765514474476267</v>
      </c>
      <c r="AP172" s="70">
        <f t="shared" si="65"/>
        <v>-0.28775829822565241</v>
      </c>
      <c r="AQ172" s="70">
        <f t="shared" si="65"/>
        <v>1.1062524560399915E-2</v>
      </c>
      <c r="AR172" s="70">
        <f t="shared" si="65"/>
        <v>1.0910795761740675</v>
      </c>
      <c r="AS172" s="70">
        <f t="shared" si="65"/>
        <v>2.7199824143212008</v>
      </c>
      <c r="AT172" s="70">
        <f t="shared" si="65"/>
        <v>1.1285943711719841</v>
      </c>
    </row>
    <row r="173" spans="6:46" x14ac:dyDescent="0.35">
      <c r="F173" t="s">
        <v>255</v>
      </c>
      <c r="G173" s="70">
        <f t="shared" ref="G173:AT173" si="66">(G130-$D130)/$D130</f>
        <v>8.3575229077738247E-2</v>
      </c>
      <c r="H173" s="70">
        <f t="shared" si="66"/>
        <v>0.54389898155624394</v>
      </c>
      <c r="I173" s="70">
        <f t="shared" si="66"/>
        <v>-8.4452788916163049E-2</v>
      </c>
      <c r="J173" s="70">
        <f t="shared" si="66"/>
        <v>-0.4613047989214355</v>
      </c>
      <c r="K173" s="70">
        <f t="shared" si="66"/>
        <v>-0.60677469551290197</v>
      </c>
      <c r="L173" s="70">
        <f t="shared" si="66"/>
        <v>-0.60676538934772362</v>
      </c>
      <c r="M173" s="70">
        <f t="shared" si="66"/>
        <v>-0.39810398529008745</v>
      </c>
      <c r="N173" s="70">
        <f t="shared" si="66"/>
        <v>8.2272682885055848E-2</v>
      </c>
      <c r="O173" s="70">
        <f t="shared" si="66"/>
        <v>0.71138410162487387</v>
      </c>
      <c r="P173" s="70">
        <f t="shared" si="66"/>
        <v>0.22251099912993852</v>
      </c>
      <c r="Q173" s="70">
        <f t="shared" si="66"/>
        <v>0.29345761385557528</v>
      </c>
      <c r="R173" s="70">
        <f t="shared" si="66"/>
        <v>0.67553738686127807</v>
      </c>
      <c r="S173" s="70">
        <f t="shared" si="66"/>
        <v>3.7819381874622991E-2</v>
      </c>
      <c r="T173" s="70">
        <f t="shared" si="66"/>
        <v>-0.40345157253357405</v>
      </c>
      <c r="U173" s="70">
        <f t="shared" si="66"/>
        <v>-0.57948427508029654</v>
      </c>
      <c r="V173" s="70">
        <f t="shared" si="66"/>
        <v>-0.55915612256217029</v>
      </c>
      <c r="W173" s="70">
        <f t="shared" si="66"/>
        <v>-0.35019284259448014</v>
      </c>
      <c r="X173" s="70">
        <f t="shared" si="66"/>
        <v>0.10930642774136883</v>
      </c>
      <c r="Y173" s="70">
        <f t="shared" si="66"/>
        <v>0.73011273409969601</v>
      </c>
      <c r="Z173" s="70">
        <f t="shared" si="66"/>
        <v>0.36495300163518773</v>
      </c>
      <c r="AA173" s="70">
        <f t="shared" si="66"/>
        <v>0.32955550721744403</v>
      </c>
      <c r="AB173" s="70">
        <f t="shared" si="66"/>
        <v>0.83355554772663432</v>
      </c>
      <c r="AC173" s="70">
        <f t="shared" si="66"/>
        <v>0.10771055629499147</v>
      </c>
      <c r="AD173" s="70">
        <f t="shared" si="66"/>
        <v>-0.36040874337713991</v>
      </c>
      <c r="AE173" s="70">
        <f t="shared" si="66"/>
        <v>-0.59409373167583335</v>
      </c>
      <c r="AF173" s="70">
        <f t="shared" si="66"/>
        <v>-0.61343537969425366</v>
      </c>
      <c r="AG173" s="70">
        <f t="shared" si="66"/>
        <v>-0.45824056150166864</v>
      </c>
      <c r="AH173" s="70">
        <f t="shared" si="66"/>
        <v>-6.8642605174551771E-2</v>
      </c>
      <c r="AI173" s="70">
        <f t="shared" si="66"/>
        <v>0.57763894542481486</v>
      </c>
      <c r="AJ173" s="70">
        <f t="shared" si="66"/>
        <v>0.17588763985373956</v>
      </c>
      <c r="AK173" s="70">
        <f t="shared" si="66"/>
        <v>6.9800044535459696E-2</v>
      </c>
      <c r="AL173" s="70">
        <f t="shared" si="66"/>
        <v>0.89632290730753306</v>
      </c>
      <c r="AM173" s="70">
        <f t="shared" si="66"/>
        <v>1.5639975440345615E-2</v>
      </c>
      <c r="AN173" s="70">
        <f t="shared" si="66"/>
        <v>-0.47988331520850086</v>
      </c>
      <c r="AO173" s="70">
        <f t="shared" si="66"/>
        <v>-0.65406359280120607</v>
      </c>
      <c r="AP173" s="70">
        <f t="shared" si="66"/>
        <v>-0.65411368728045405</v>
      </c>
      <c r="AQ173" s="70">
        <f t="shared" si="66"/>
        <v>-0.50899717374326392</v>
      </c>
      <c r="AR173" s="70">
        <f t="shared" si="66"/>
        <v>1.5492075799778503E-2</v>
      </c>
      <c r="AS173" s="70">
        <f t="shared" si="66"/>
        <v>0.80653701891603613</v>
      </c>
      <c r="AT173" s="70">
        <f t="shared" si="66"/>
        <v>3.3710405450981792E-2</v>
      </c>
    </row>
    <row r="174" spans="6:46" x14ac:dyDescent="0.35">
      <c r="F174" t="s">
        <v>256</v>
      </c>
      <c r="G174" s="70">
        <f t="shared" ref="G174:AT174" si="67">(G131-$D131)/$D131</f>
        <v>-0.38846255941401908</v>
      </c>
      <c r="H174" s="70">
        <f t="shared" si="67"/>
        <v>-0.12866960560938379</v>
      </c>
      <c r="I174" s="70">
        <f t="shared" si="67"/>
        <v>-0.48329254566073643</v>
      </c>
      <c r="J174" s="70">
        <f t="shared" si="67"/>
        <v>-0.6959765453443183</v>
      </c>
      <c r="K174" s="70">
        <f t="shared" si="67"/>
        <v>-0.77807540277166032</v>
      </c>
      <c r="L174" s="70">
        <f t="shared" si="67"/>
        <v>-0.77807015065045804</v>
      </c>
      <c r="M174" s="70">
        <f t="shared" si="67"/>
        <v>-0.66030789699032999</v>
      </c>
      <c r="N174" s="70">
        <f t="shared" si="67"/>
        <v>-0.38919767751522927</v>
      </c>
      <c r="O174" s="70">
        <f t="shared" si="67"/>
        <v>-3.4146014709118197E-2</v>
      </c>
      <c r="P174" s="70">
        <f t="shared" si="67"/>
        <v>-0.31005136751562123</v>
      </c>
      <c r="Q174" s="70">
        <f t="shared" si="67"/>
        <v>-0.27001122076505085</v>
      </c>
      <c r="R174" s="70">
        <f t="shared" si="67"/>
        <v>-5.4376828049695597E-2</v>
      </c>
      <c r="S174" s="70">
        <f t="shared" si="67"/>
        <v>-0.41428579063927706</v>
      </c>
      <c r="T174" s="70">
        <f t="shared" si="67"/>
        <v>-0.66332591523994933</v>
      </c>
      <c r="U174" s="70">
        <f t="shared" si="67"/>
        <v>-0.76267350596189698</v>
      </c>
      <c r="V174" s="70">
        <f t="shared" si="67"/>
        <v>-0.75120090486399538</v>
      </c>
      <c r="W174" s="70">
        <f t="shared" si="67"/>
        <v>-0.63326828147184022</v>
      </c>
      <c r="X174" s="70">
        <f t="shared" si="67"/>
        <v>-0.37394064072143407</v>
      </c>
      <c r="Y174" s="70">
        <f t="shared" si="67"/>
        <v>-2.3576134868771147E-2</v>
      </c>
      <c r="Z174" s="70">
        <f t="shared" si="67"/>
        <v>-0.22966136292116163</v>
      </c>
      <c r="AA174" s="70">
        <f t="shared" si="67"/>
        <v>-0.24963864973843947</v>
      </c>
      <c r="AB174" s="70">
        <f t="shared" si="67"/>
        <v>3.4803894311364443E-2</v>
      </c>
      <c r="AC174" s="70">
        <f t="shared" si="67"/>
        <v>-0.37484130282004308</v>
      </c>
      <c r="AD174" s="70">
        <f t="shared" si="67"/>
        <v>-0.63903383023140869</v>
      </c>
      <c r="AE174" s="70">
        <f t="shared" si="67"/>
        <v>-0.77091864617462669</v>
      </c>
      <c r="AF174" s="70">
        <f t="shared" si="67"/>
        <v>-0.78183449364741087</v>
      </c>
      <c r="AG174" s="70">
        <f t="shared" si="67"/>
        <v>-0.69424718142131048</v>
      </c>
      <c r="AH174" s="70">
        <f t="shared" si="67"/>
        <v>-0.47436975097045159</v>
      </c>
      <c r="AI174" s="70">
        <f t="shared" si="67"/>
        <v>-0.10962777944359837</v>
      </c>
      <c r="AJ174" s="70">
        <f t="shared" si="67"/>
        <v>-0.33636419660045985</v>
      </c>
      <c r="AK174" s="70">
        <f t="shared" si="67"/>
        <v>-0.39623686143987336</v>
      </c>
      <c r="AL174" s="70">
        <f t="shared" si="67"/>
        <v>7.0227914167478145E-2</v>
      </c>
      <c r="AM174" s="70">
        <f t="shared" si="67"/>
        <v>-0.42680318406112422</v>
      </c>
      <c r="AN174" s="70">
        <f t="shared" si="67"/>
        <v>-0.70646170409951325</v>
      </c>
      <c r="AO174" s="70">
        <f t="shared" si="67"/>
        <v>-0.80476384159877945</v>
      </c>
      <c r="AP174" s="70">
        <f t="shared" si="67"/>
        <v>-0.80479211342412638</v>
      </c>
      <c r="AQ174" s="70">
        <f t="shared" si="67"/>
        <v>-0.72289269482000529</v>
      </c>
      <c r="AR174" s="70">
        <f t="shared" si="67"/>
        <v>-0.42688665419335764</v>
      </c>
      <c r="AS174" s="70">
        <f t="shared" si="67"/>
        <v>1.9555444998532834E-2</v>
      </c>
      <c r="AT174" s="70">
        <f t="shared" si="67"/>
        <v>-0.41660477399927909</v>
      </c>
    </row>
    <row r="175" spans="6:46" x14ac:dyDescent="0.35">
      <c r="F175" t="s">
        <v>257</v>
      </c>
      <c r="G175" s="70">
        <f t="shared" ref="G175:AT175" si="68">(G132-$D132)/$D132</f>
        <v>5.3903493389060191E-2</v>
      </c>
      <c r="H175" s="70">
        <f t="shared" si="68"/>
        <v>0.60198224718947768</v>
      </c>
      <c r="I175" s="70">
        <f t="shared" si="68"/>
        <v>-5.0252181587282195E-2</v>
      </c>
      <c r="J175" s="70">
        <f t="shared" si="68"/>
        <v>-0.44142856626114468</v>
      </c>
      <c r="K175" s="70">
        <f t="shared" si="68"/>
        <v>-0.59231163121438957</v>
      </c>
      <c r="L175" s="70">
        <f t="shared" si="68"/>
        <v>-0.59230094381317577</v>
      </c>
      <c r="M175" s="70">
        <f t="shared" si="68"/>
        <v>-0.37578115676239898</v>
      </c>
      <c r="N175" s="70">
        <f t="shared" si="68"/>
        <v>0.12272140618043091</v>
      </c>
      <c r="O175" s="70">
        <f t="shared" si="68"/>
        <v>0.77581812345771983</v>
      </c>
      <c r="P175" s="70">
        <f t="shared" si="68"/>
        <v>0.19021019110422177</v>
      </c>
      <c r="Q175" s="70">
        <f t="shared" si="68"/>
        <v>0.25931998568973863</v>
      </c>
      <c r="R175" s="70">
        <f t="shared" si="68"/>
        <v>0.70703842688026519</v>
      </c>
      <c r="S175" s="70">
        <f t="shared" si="68"/>
        <v>5.7060227105595634E-2</v>
      </c>
      <c r="T175" s="70">
        <f t="shared" si="68"/>
        <v>-0.39254553773682138</v>
      </c>
      <c r="U175" s="70">
        <f t="shared" si="68"/>
        <v>-0.57185659217960194</v>
      </c>
      <c r="V175" s="70">
        <f t="shared" si="68"/>
        <v>-0.55084461473046242</v>
      </c>
      <c r="W175" s="70">
        <f t="shared" si="68"/>
        <v>-0.33824547340418876</v>
      </c>
      <c r="X175" s="70">
        <f t="shared" si="68"/>
        <v>0.12999416240328435</v>
      </c>
      <c r="Y175" s="70">
        <f t="shared" si="68"/>
        <v>0.76282078680287357</v>
      </c>
      <c r="Z175" s="70">
        <f t="shared" si="68"/>
        <v>0.32902358449816227</v>
      </c>
      <c r="AA175" s="70">
        <f t="shared" si="68"/>
        <v>0.29455139038874184</v>
      </c>
      <c r="AB175" s="70">
        <f t="shared" si="68"/>
        <v>0.88871012846876718</v>
      </c>
      <c r="AC175" s="70">
        <f t="shared" si="68"/>
        <v>0.14061436914606265</v>
      </c>
      <c r="AD175" s="70">
        <f t="shared" si="68"/>
        <v>-0.34158527421810642</v>
      </c>
      <c r="AE175" s="70">
        <f t="shared" si="68"/>
        <v>-0.58226613415490946</v>
      </c>
      <c r="AF175" s="70">
        <f t="shared" si="68"/>
        <v>-0.60217238892852787</v>
      </c>
      <c r="AG175" s="70">
        <f t="shared" si="68"/>
        <v>-0.4423967391175721</v>
      </c>
      <c r="AH175" s="70">
        <f t="shared" si="68"/>
        <v>-4.1130545349570273E-2</v>
      </c>
      <c r="AI175" s="70">
        <f t="shared" si="68"/>
        <v>0.62485579454024187</v>
      </c>
      <c r="AJ175" s="70">
        <f t="shared" si="68"/>
        <v>0.14486726428301039</v>
      </c>
      <c r="AK175" s="70">
        <f t="shared" si="68"/>
        <v>4.1560109230740196E-2</v>
      </c>
      <c r="AL175" s="70">
        <f t="shared" si="68"/>
        <v>1.0378276545927341</v>
      </c>
      <c r="AM175" s="70">
        <f t="shared" si="68"/>
        <v>9.0868020797485308E-2</v>
      </c>
      <c r="AN175" s="70">
        <f t="shared" si="68"/>
        <v>-0.44158928123768881</v>
      </c>
      <c r="AO175" s="70">
        <f t="shared" si="68"/>
        <v>-0.62867934174920836</v>
      </c>
      <c r="AP175" s="70">
        <f t="shared" si="68"/>
        <v>-0.62873856027987296</v>
      </c>
      <c r="AQ175" s="70">
        <f t="shared" si="68"/>
        <v>-0.47286991394079009</v>
      </c>
      <c r="AR175" s="70">
        <f t="shared" si="68"/>
        <v>9.0693092559313973E-2</v>
      </c>
      <c r="AS175" s="70">
        <f t="shared" si="68"/>
        <v>0.94110182152415134</v>
      </c>
      <c r="AT175" s="70">
        <f t="shared" si="68"/>
        <v>6.3360792338871107E-3</v>
      </c>
    </row>
    <row r="177" spans="2:46" x14ac:dyDescent="0.35">
      <c r="F177" t="s">
        <v>259</v>
      </c>
      <c r="G177" s="86">
        <f>AVERAGE(G136:G175)</f>
        <v>0.45441229877563816</v>
      </c>
      <c r="H177" s="86">
        <f t="shared" ref="H177:AT177" si="69">AVERAGE(H136:H175)</f>
        <v>1.127430255750109</v>
      </c>
      <c r="I177" s="86">
        <f t="shared" si="69"/>
        <v>0.26145323712162677</v>
      </c>
      <c r="J177" s="86">
        <f t="shared" si="69"/>
        <v>-0.25791422601391323</v>
      </c>
      <c r="K177" s="86">
        <f t="shared" si="69"/>
        <v>-0.45833310849712677</v>
      </c>
      <c r="L177" s="86">
        <f t="shared" si="69"/>
        <v>-0.45831971829654083</v>
      </c>
      <c r="M177" s="86">
        <f t="shared" si="69"/>
        <v>-0.17078819478633914</v>
      </c>
      <c r="N177" s="86">
        <f t="shared" si="69"/>
        <v>0.49118083477501695</v>
      </c>
      <c r="O177" s="86">
        <f t="shared" si="69"/>
        <v>1.3582453202405858</v>
      </c>
      <c r="P177" s="86">
        <f t="shared" si="69"/>
        <v>0.64154270136485181</v>
      </c>
      <c r="Q177" s="86">
        <f t="shared" si="69"/>
        <v>0.73682792429763455</v>
      </c>
      <c r="R177" s="86">
        <f t="shared" si="69"/>
        <v>1.2914920055902503</v>
      </c>
      <c r="S177" s="86">
        <f t="shared" si="69"/>
        <v>0.41918976520782747</v>
      </c>
      <c r="T177" s="86">
        <f t="shared" si="69"/>
        <v>-0.18432077451663603</v>
      </c>
      <c r="U177" s="86">
        <f t="shared" si="69"/>
        <v>-0.4250488175510127</v>
      </c>
      <c r="V177" s="86">
        <f t="shared" si="69"/>
        <v>-0.39708193147649939</v>
      </c>
      <c r="W177" s="86">
        <f t="shared" si="69"/>
        <v>-0.11146126958057241</v>
      </c>
      <c r="X177" s="86">
        <f t="shared" si="69"/>
        <v>0.51701315173408502</v>
      </c>
      <c r="Y177" s="86">
        <f t="shared" si="69"/>
        <v>1.3662295865785039</v>
      </c>
      <c r="Z177" s="86">
        <f t="shared" si="69"/>
        <v>0.83288273603883689</v>
      </c>
      <c r="AA177" s="86">
        <f t="shared" si="69"/>
        <v>0.78534681096124082</v>
      </c>
      <c r="AB177" s="86">
        <f t="shared" si="69"/>
        <v>1.5189668995334498</v>
      </c>
      <c r="AC177" s="86">
        <f t="shared" si="69"/>
        <v>0.52156075406250468</v>
      </c>
      <c r="AD177" s="86">
        <f t="shared" si="69"/>
        <v>-0.12154821302924557</v>
      </c>
      <c r="AE177" s="86">
        <f t="shared" si="69"/>
        <v>-0.44256982823241159</v>
      </c>
      <c r="AF177" s="86">
        <f t="shared" si="69"/>
        <v>-0.46913222834678026</v>
      </c>
      <c r="AG177" s="86">
        <f t="shared" si="69"/>
        <v>-0.25597129851704997</v>
      </c>
      <c r="AH177" s="86">
        <f t="shared" si="69"/>
        <v>0.27923628459415589</v>
      </c>
      <c r="AI177" s="86">
        <f t="shared" si="69"/>
        <v>1.1672530510913295</v>
      </c>
      <c r="AJ177" s="86">
        <f t="shared" si="69"/>
        <v>0.57896526313204721</v>
      </c>
      <c r="AK177" s="86">
        <f t="shared" si="69"/>
        <v>0.43650234530727283</v>
      </c>
      <c r="AL177" s="86">
        <f t="shared" si="69"/>
        <v>1.6516159269846746</v>
      </c>
      <c r="AM177" s="86">
        <f t="shared" si="69"/>
        <v>0.41985518850582826</v>
      </c>
      <c r="AN177" s="86">
        <f t="shared" si="69"/>
        <v>-0.27300858023693786</v>
      </c>
      <c r="AO177" s="86">
        <f t="shared" si="69"/>
        <v>-0.51651555184773223</v>
      </c>
      <c r="AP177" s="86">
        <f t="shared" si="69"/>
        <v>-0.51658855862666253</v>
      </c>
      <c r="AQ177" s="86">
        <f t="shared" si="69"/>
        <v>-0.31371515513511627</v>
      </c>
      <c r="AR177" s="86">
        <f t="shared" si="69"/>
        <v>0.4196395924686126</v>
      </c>
      <c r="AS177" s="86">
        <f t="shared" si="69"/>
        <v>1.5259369706303576</v>
      </c>
      <c r="AT177" s="86">
        <f t="shared" si="69"/>
        <v>0.3879941786482895</v>
      </c>
    </row>
    <row r="178" spans="2:46" x14ac:dyDescent="0.35">
      <c r="G178" t="str">
        <f>IF(ABS(G177)&lt;0.5,G135,"large error")</f>
        <v>FE1</v>
      </c>
      <c r="H178" t="str">
        <f t="shared" ref="H178:AT178" si="70">IF(ABS(H177)&lt;0.5,H135,"large error")</f>
        <v>large error</v>
      </c>
      <c r="I178" t="str">
        <f t="shared" si="70"/>
        <v>FE3</v>
      </c>
      <c r="J178" t="str">
        <f t="shared" si="70"/>
        <v>FE4</v>
      </c>
      <c r="K178" t="str">
        <f t="shared" si="70"/>
        <v>FE5</v>
      </c>
      <c r="L178" t="str">
        <f t="shared" si="70"/>
        <v>FE6</v>
      </c>
      <c r="M178" t="str">
        <f t="shared" si="70"/>
        <v>FE7</v>
      </c>
      <c r="N178" t="str">
        <f t="shared" si="70"/>
        <v>FE8</v>
      </c>
      <c r="O178" t="str">
        <f t="shared" si="70"/>
        <v>large error</v>
      </c>
      <c r="P178" t="str">
        <f t="shared" si="70"/>
        <v>large error</v>
      </c>
      <c r="Q178" t="str">
        <f t="shared" si="70"/>
        <v>large error</v>
      </c>
      <c r="R178" t="str">
        <f t="shared" si="70"/>
        <v>large error</v>
      </c>
      <c r="S178" t="str">
        <f t="shared" si="70"/>
        <v>FE13</v>
      </c>
      <c r="T178" t="str">
        <f t="shared" si="70"/>
        <v>FE14</v>
      </c>
      <c r="U178" t="str">
        <f t="shared" si="70"/>
        <v>FE15</v>
      </c>
      <c r="V178" t="str">
        <f t="shared" si="70"/>
        <v>FE16</v>
      </c>
      <c r="W178" t="str">
        <f t="shared" si="70"/>
        <v>FE17</v>
      </c>
      <c r="X178" t="str">
        <f t="shared" si="70"/>
        <v>large error</v>
      </c>
      <c r="Y178" t="str">
        <f t="shared" si="70"/>
        <v>large error</v>
      </c>
      <c r="Z178" t="str">
        <f t="shared" si="70"/>
        <v>large error</v>
      </c>
      <c r="AA178" t="str">
        <f t="shared" si="70"/>
        <v>large error</v>
      </c>
      <c r="AB178" t="str">
        <f t="shared" si="70"/>
        <v>large error</v>
      </c>
      <c r="AC178" t="str">
        <f t="shared" si="70"/>
        <v>large error</v>
      </c>
      <c r="AD178" t="str">
        <f t="shared" si="70"/>
        <v>FE24</v>
      </c>
      <c r="AE178" t="str">
        <f t="shared" si="70"/>
        <v>FE25</v>
      </c>
      <c r="AF178" t="str">
        <f t="shared" si="70"/>
        <v>FE26</v>
      </c>
      <c r="AG178" t="str">
        <f t="shared" si="70"/>
        <v>FE27</v>
      </c>
      <c r="AH178" t="str">
        <f t="shared" si="70"/>
        <v>FE28</v>
      </c>
      <c r="AI178" t="str">
        <f t="shared" si="70"/>
        <v>large error</v>
      </c>
      <c r="AJ178" t="str">
        <f t="shared" si="70"/>
        <v>large error</v>
      </c>
      <c r="AK178" t="str">
        <f t="shared" si="70"/>
        <v>FE31</v>
      </c>
      <c r="AL178" t="str">
        <f t="shared" si="70"/>
        <v>large error</v>
      </c>
      <c r="AM178" t="str">
        <f t="shared" si="70"/>
        <v>FE33</v>
      </c>
      <c r="AN178" t="str">
        <f t="shared" si="70"/>
        <v>FE34</v>
      </c>
      <c r="AO178" t="str">
        <f t="shared" si="70"/>
        <v>large error</v>
      </c>
      <c r="AP178" t="str">
        <f t="shared" si="70"/>
        <v>large error</v>
      </c>
      <c r="AQ178" t="str">
        <f t="shared" si="70"/>
        <v>FE37</v>
      </c>
      <c r="AR178" t="str">
        <f t="shared" si="70"/>
        <v>FE38</v>
      </c>
      <c r="AS178" t="str">
        <f t="shared" si="70"/>
        <v>large error</v>
      </c>
      <c r="AT178" t="str">
        <f t="shared" si="70"/>
        <v>FE40</v>
      </c>
    </row>
    <row r="181" spans="2:46" x14ac:dyDescent="0.35">
      <c r="C181" s="70">
        <v>2</v>
      </c>
      <c r="D181">
        <f>COUNTIF(G136:AT175,"&gt;"&amp;C181)</f>
        <v>143</v>
      </c>
    </row>
    <row r="182" spans="2:46" x14ac:dyDescent="0.35">
      <c r="C182" s="70">
        <f>-C181</f>
        <v>-2</v>
      </c>
      <c r="D182">
        <f>COUNTIF(G136:AT175,"&lt;"&amp;C182)</f>
        <v>0</v>
      </c>
    </row>
    <row r="183" spans="2:46" x14ac:dyDescent="0.35">
      <c r="D183" s="87">
        <f>(COUNTA(G136:AT175)-SUM(D181:D182))/COUNTA(G136:AT175)</f>
        <v>0.91062500000000002</v>
      </c>
    </row>
    <row r="186" spans="2:46" x14ac:dyDescent="0.35">
      <c r="C186" t="s">
        <v>265</v>
      </c>
      <c r="D186" t="s">
        <v>264</v>
      </c>
      <c r="G186" s="70">
        <v>0.05</v>
      </c>
      <c r="H186" s="70">
        <v>0.1</v>
      </c>
      <c r="I186" s="70">
        <v>0.2</v>
      </c>
      <c r="J186" s="70">
        <v>0.3</v>
      </c>
      <c r="K186" s="70">
        <v>0.4</v>
      </c>
      <c r="L186" s="70">
        <v>0.5</v>
      </c>
      <c r="M186" s="70">
        <v>0.6</v>
      </c>
      <c r="N186" s="70">
        <v>0.7</v>
      </c>
      <c r="O186" s="70">
        <v>0.8</v>
      </c>
      <c r="P186" s="70">
        <v>0.9</v>
      </c>
      <c r="Q186" s="70">
        <v>1</v>
      </c>
      <c r="R186" s="70">
        <v>1.1000000000000001</v>
      </c>
      <c r="S186" s="70">
        <v>1.2</v>
      </c>
      <c r="T186" s="70">
        <v>1.3</v>
      </c>
      <c r="U186" s="70">
        <v>1.4</v>
      </c>
      <c r="V186" s="70">
        <v>1.5</v>
      </c>
      <c r="W186" s="70">
        <v>1.6</v>
      </c>
      <c r="X186" s="70">
        <v>1.7</v>
      </c>
      <c r="Y186" s="70">
        <v>1.8</v>
      </c>
      <c r="Z186" s="70">
        <v>1.9</v>
      </c>
      <c r="AA186" s="70">
        <v>2</v>
      </c>
    </row>
    <row r="187" spans="2:46" x14ac:dyDescent="0.35">
      <c r="B187" t="s">
        <v>260</v>
      </c>
      <c r="C187" s="6">
        <f>AVERAGE(D93:D132)</f>
        <v>-6.8343282335121824E-2</v>
      </c>
      <c r="D187" s="5">
        <f>D183</f>
        <v>0.91062500000000002</v>
      </c>
      <c r="F187" t="s">
        <v>260</v>
      </c>
      <c r="G187" s="5">
        <v>8.8999999999999996E-2</v>
      </c>
      <c r="H187" s="5">
        <v>0.153</v>
      </c>
      <c r="I187" s="5">
        <v>0.25</v>
      </c>
      <c r="J187" s="5">
        <v>0.32300000000000001</v>
      </c>
      <c r="K187" s="5">
        <v>0.41299999999999998</v>
      </c>
      <c r="L187" s="5">
        <v>0.496</v>
      </c>
      <c r="M187" s="5">
        <v>0.57499999999999996</v>
      </c>
      <c r="N187" s="5">
        <v>0.68500000000000005</v>
      </c>
      <c r="O187" s="5">
        <v>0.76300000000000001</v>
      </c>
      <c r="P187" s="5">
        <v>0.78800000000000003</v>
      </c>
      <c r="Q187" s="5">
        <v>0.80300000000000005</v>
      </c>
      <c r="R187" s="5">
        <v>0.81499999999999995</v>
      </c>
      <c r="S187" s="5">
        <v>0.82599999999999996</v>
      </c>
      <c r="T187" s="5">
        <v>0.83399999999999996</v>
      </c>
      <c r="U187" s="5">
        <v>0.84099999999999997</v>
      </c>
      <c r="V187" s="5">
        <v>0.85</v>
      </c>
      <c r="W187" s="5">
        <v>0.86199999999999999</v>
      </c>
      <c r="X187" s="5">
        <v>0.879</v>
      </c>
      <c r="Y187" s="5">
        <v>0.88900000000000001</v>
      </c>
      <c r="Z187" s="5">
        <v>0.90100000000000002</v>
      </c>
      <c r="AA187" s="5">
        <v>0.91100000000000003</v>
      </c>
    </row>
    <row r="188" spans="2:46" x14ac:dyDescent="0.35">
      <c r="B188" t="s">
        <v>261</v>
      </c>
      <c r="C188" s="6">
        <f>AVERAGE('tapp 254'!D93:D132)</f>
        <v>-0.15513341828289096</v>
      </c>
      <c r="D188" s="5">
        <f>'tapp 254'!D141</f>
        <v>0.89375000000000004</v>
      </c>
      <c r="F188" t="s">
        <v>261</v>
      </c>
      <c r="G188" s="5">
        <v>9.2999999999999999E-2</v>
      </c>
      <c r="H188" s="5">
        <v>0.14499999999999999</v>
      </c>
      <c r="I188" s="5">
        <v>0.24299999999999999</v>
      </c>
      <c r="J188" s="5">
        <v>0.318</v>
      </c>
      <c r="K188" s="5">
        <v>0.40600000000000003</v>
      </c>
      <c r="L188" s="5">
        <v>0.48599999999999999</v>
      </c>
      <c r="M188" s="5">
        <v>0.55600000000000005</v>
      </c>
      <c r="N188" s="5">
        <v>0.67300000000000004</v>
      </c>
      <c r="O188" s="5">
        <v>0.745</v>
      </c>
      <c r="P188" s="5">
        <v>0.77400000000000002</v>
      </c>
      <c r="Q188" s="5">
        <v>0.79</v>
      </c>
      <c r="R188" s="5">
        <v>0.80100000000000005</v>
      </c>
      <c r="S188" s="5">
        <v>0.81799999999999995</v>
      </c>
      <c r="T188" s="5">
        <v>0.82499999999999996</v>
      </c>
      <c r="U188" s="5">
        <v>0.83499999999999996</v>
      </c>
      <c r="V188" s="5">
        <v>0.83799999999999997</v>
      </c>
      <c r="W188" s="5">
        <v>0.84599999999999997</v>
      </c>
      <c r="X188" s="5">
        <v>0.85499999999999998</v>
      </c>
      <c r="Y188" s="5">
        <v>0.86799999999999999</v>
      </c>
      <c r="Z188" s="5">
        <v>0.88100000000000001</v>
      </c>
      <c r="AA188" s="5">
        <v>0.89400000000000002</v>
      </c>
    </row>
    <row r="189" spans="2:46" x14ac:dyDescent="0.35">
      <c r="B189" t="s">
        <v>262</v>
      </c>
      <c r="C189" s="6">
        <f>AVERAGE('tapp 254'!D93:D132)</f>
        <v>-0.15513341828289096</v>
      </c>
      <c r="D189" s="5">
        <f>'tapp 300'!D141</f>
        <v>0.89749999999999996</v>
      </c>
      <c r="F189" t="s">
        <v>262</v>
      </c>
      <c r="G189" s="5">
        <v>9.2999999999999999E-2</v>
      </c>
      <c r="H189" s="5">
        <v>0.14899999999999999</v>
      </c>
      <c r="I189" s="5">
        <v>0.24399999999999999</v>
      </c>
      <c r="J189" s="5">
        <v>0.316</v>
      </c>
      <c r="K189" s="5">
        <v>0.41299999999999998</v>
      </c>
      <c r="L189" s="5">
        <v>0.495</v>
      </c>
      <c r="M189" s="5">
        <v>0.56699999999999995</v>
      </c>
      <c r="N189" s="5">
        <v>0.67400000000000004</v>
      </c>
      <c r="O189" s="5">
        <v>0.752</v>
      </c>
      <c r="P189" s="5">
        <v>0.77800000000000002</v>
      </c>
      <c r="Q189" s="5">
        <v>0.79400000000000004</v>
      </c>
      <c r="R189" s="5">
        <v>0.81</v>
      </c>
      <c r="S189" s="5">
        <v>0.82099999999999995</v>
      </c>
      <c r="T189" s="5">
        <v>0.83199999999999996</v>
      </c>
      <c r="U189" s="5">
        <v>0.83699999999999997</v>
      </c>
      <c r="V189" s="5">
        <v>0.84399999999999997</v>
      </c>
      <c r="W189" s="5">
        <v>0.85299999999999998</v>
      </c>
      <c r="X189" s="5">
        <v>0.86799999999999999</v>
      </c>
      <c r="Y189" s="5">
        <v>0.88300000000000001</v>
      </c>
      <c r="Z189" s="5">
        <v>0.89400000000000002</v>
      </c>
      <c r="AA189" s="5">
        <v>0.89800000000000002</v>
      </c>
    </row>
    <row r="190" spans="2:46" x14ac:dyDescent="0.35">
      <c r="B190" t="s">
        <v>263</v>
      </c>
      <c r="C190" s="6">
        <f>AVERAGE('tapp nb'!D93:D132)</f>
        <v>-0.17469271795895899</v>
      </c>
      <c r="D190" s="5">
        <f>'tapp nb'!D141</f>
        <v>0.96312500000000001</v>
      </c>
      <c r="F190" t="s">
        <v>263</v>
      </c>
      <c r="G190" s="5">
        <v>0.106</v>
      </c>
      <c r="H190" s="5">
        <v>0.17299999999999999</v>
      </c>
      <c r="I190" s="5">
        <v>0.28000000000000003</v>
      </c>
      <c r="J190" s="5">
        <v>0.38400000000000001</v>
      </c>
      <c r="K190" s="5">
        <v>0.51100000000000001</v>
      </c>
      <c r="L190" s="5">
        <v>0.623</v>
      </c>
      <c r="M190" s="5">
        <v>0.70399999999999996</v>
      </c>
      <c r="N190" s="5">
        <v>0.77900000000000003</v>
      </c>
      <c r="O190" s="5">
        <v>0.81399999999999995</v>
      </c>
      <c r="P190" s="5">
        <v>0.84599999999999997</v>
      </c>
      <c r="Q190" s="5">
        <v>0.86799999999999999</v>
      </c>
      <c r="R190" s="5">
        <v>0.88800000000000001</v>
      </c>
      <c r="S190" s="5">
        <v>0.89900000000000002</v>
      </c>
      <c r="T190" s="5">
        <v>0.91300000000000003</v>
      </c>
      <c r="U190" s="5">
        <v>0.93300000000000005</v>
      </c>
      <c r="V190" s="5">
        <v>0.94199999999999995</v>
      </c>
      <c r="W190" s="5">
        <v>0.94699999999999995</v>
      </c>
      <c r="X190" s="5">
        <v>0.94899999999999995</v>
      </c>
      <c r="Y190" s="5">
        <v>0.95499999999999996</v>
      </c>
      <c r="Z190" s="5">
        <v>0.96</v>
      </c>
      <c r="AA190" s="5">
        <v>0.96299999999999997</v>
      </c>
    </row>
  </sheetData>
  <mergeCells count="1">
    <mergeCell ref="B20:E20"/>
  </mergeCells>
  <phoneticPr fontId="3" type="noConversion"/>
  <conditionalFormatting sqref="N16:N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AT175">
    <cfRule type="expression" dxfId="20" priority="4">
      <formula>IF(ABS(G136)&lt;0.25,"true","false")</formula>
    </cfRule>
  </conditionalFormatting>
  <conditionalFormatting sqref="H136:W138">
    <cfRule type="expression" dxfId="19" priority="3">
      <formula>IF(ABS(H136)&lt;0.25,"true","false")</formula>
    </cfRule>
  </conditionalFormatting>
  <conditionalFormatting sqref="G136:AT175">
    <cfRule type="expression" dxfId="18" priority="2">
      <formula>IF(ABS(G136)&gt;0.5,"true","false")</formula>
    </cfRule>
  </conditionalFormatting>
  <conditionalFormatting sqref="H136">
    <cfRule type="expression" dxfId="17" priority="1">
      <formula>IF(ABS(H136)&gt;100,"true","false")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99BE-BAF9-4651-B018-A2D62FBE04E5}">
  <dimension ref="B5:AT178"/>
  <sheetViews>
    <sheetView topLeftCell="E173" workbookViewId="0">
      <selection activeCell="AT177" sqref="G177:AT177"/>
    </sheetView>
  </sheetViews>
  <sheetFormatPr defaultRowHeight="14.5" x14ac:dyDescent="0.35"/>
  <sheetData>
    <row r="5" spans="6:14" x14ac:dyDescent="0.35">
      <c r="F5" t="s">
        <v>132</v>
      </c>
    </row>
    <row r="6" spans="6:14" x14ac:dyDescent="0.35">
      <c r="F6" t="s">
        <v>133</v>
      </c>
      <c r="L6" t="s">
        <v>134</v>
      </c>
      <c r="M6">
        <v>3.33</v>
      </c>
      <c r="N6" t="s">
        <v>136</v>
      </c>
    </row>
    <row r="7" spans="6:14" x14ac:dyDescent="0.35">
      <c r="L7" t="s">
        <v>135</v>
      </c>
      <c r="M7">
        <v>10</v>
      </c>
      <c r="N7" t="s">
        <v>136</v>
      </c>
    </row>
    <row r="10" spans="6:14" x14ac:dyDescent="0.35">
      <c r="F10" t="s">
        <v>137</v>
      </c>
    </row>
    <row r="11" spans="6:14" x14ac:dyDescent="0.35">
      <c r="F11" t="s">
        <v>138</v>
      </c>
    </row>
    <row r="12" spans="6:14" x14ac:dyDescent="0.35">
      <c r="F12" t="s">
        <v>139</v>
      </c>
    </row>
    <row r="15" spans="6:14" x14ac:dyDescent="0.35">
      <c r="F15" t="s">
        <v>36</v>
      </c>
      <c r="G15" t="s">
        <v>140</v>
      </c>
      <c r="H15" t="s">
        <v>19</v>
      </c>
      <c r="I15" t="s">
        <v>141</v>
      </c>
      <c r="J15" t="s">
        <v>42</v>
      </c>
      <c r="K15" t="s">
        <v>142</v>
      </c>
      <c r="L15" t="s">
        <v>143</v>
      </c>
      <c r="M15" t="s">
        <v>144</v>
      </c>
      <c r="N15" t="s">
        <v>145</v>
      </c>
    </row>
    <row r="16" spans="6:14" x14ac:dyDescent="0.35">
      <c r="F16">
        <v>1</v>
      </c>
      <c r="G16" s="6">
        <f>comps!E9</f>
        <v>-0.26602213211203124</v>
      </c>
      <c r="H16">
        <v>3.33</v>
      </c>
      <c r="I16">
        <v>68.48</v>
      </c>
      <c r="J16" s="2">
        <f>(0.5*H16*G16)/I16</f>
        <v>-6.4679738604925818E-3</v>
      </c>
      <c r="K16">
        <f>J16*(J16-6)+1</f>
        <v>1.0388496778488154</v>
      </c>
      <c r="L16">
        <f>I16*((1-J16-SQRT(K16))/(2*J16))</f>
        <v>67.610938172101982</v>
      </c>
      <c r="M16" s="2">
        <f>comps!W9</f>
        <v>67.703643061809245</v>
      </c>
      <c r="N16" s="72">
        <f t="shared" ref="N16:N55" si="0">(M16-L16)/M16</f>
        <v>1.3692747615165984E-3</v>
      </c>
    </row>
    <row r="17" spans="2:14" x14ac:dyDescent="0.35">
      <c r="F17">
        <v>2</v>
      </c>
      <c r="G17" s="6">
        <f>comps!E10</f>
        <v>-0.20953782456534689</v>
      </c>
      <c r="H17">
        <f>$M$7</f>
        <v>10</v>
      </c>
      <c r="I17" s="2">
        <f>$E$23</f>
        <v>45.720226595500833</v>
      </c>
      <c r="J17" s="2">
        <f t="shared" ref="J17:J55" si="1">(0.5*H17*G17)/I17</f>
        <v>-2.291522157350449E-2</v>
      </c>
      <c r="K17">
        <f t="shared" ref="K17:K55" si="2">J17*(J17-6)+1</f>
        <v>1.1380164368207897</v>
      </c>
      <c r="L17">
        <f t="shared" ref="L17:L55" si="3">I17*((1-J17-SQRT(K17))/(2*J17))</f>
        <v>43.757824812698793</v>
      </c>
      <c r="M17" s="2">
        <f>comps!S10</f>
        <v>44.457908267697199</v>
      </c>
      <c r="N17" s="72">
        <f t="shared" si="0"/>
        <v>1.5747107371380357E-2</v>
      </c>
    </row>
    <row r="18" spans="2:14" x14ac:dyDescent="0.35">
      <c r="F18">
        <v>3</v>
      </c>
      <c r="G18" s="6">
        <f>comps!E11</f>
        <v>-0.11877630748155121</v>
      </c>
      <c r="H18">
        <f t="shared" ref="H18:H54" si="4">$M$7</f>
        <v>10</v>
      </c>
      <c r="I18" s="2">
        <f t="shared" ref="I18:I24" si="5">$E$23</f>
        <v>45.720226595500833</v>
      </c>
      <c r="J18" s="2">
        <f t="shared" si="1"/>
        <v>-1.2989470561071057E-2</v>
      </c>
      <c r="K18">
        <f t="shared" si="2"/>
        <v>1.0781055497118832</v>
      </c>
      <c r="L18">
        <f t="shared" si="3"/>
        <v>44.576655140418218</v>
      </c>
      <c r="M18" s="2">
        <f>comps!S11</f>
        <v>44.740073679901755</v>
      </c>
      <c r="N18" s="72">
        <f t="shared" si="0"/>
        <v>3.6526211524087922E-3</v>
      </c>
    </row>
    <row r="19" spans="2:14" ht="15" thickBot="1" x14ac:dyDescent="0.4">
      <c r="F19">
        <v>4</v>
      </c>
      <c r="G19" s="6">
        <f>comps!E12</f>
        <v>-6.8544944312921866E-2</v>
      </c>
      <c r="H19">
        <f t="shared" si="4"/>
        <v>10</v>
      </c>
      <c r="I19" s="2">
        <f t="shared" si="5"/>
        <v>45.720226595500833</v>
      </c>
      <c r="J19" s="2">
        <f t="shared" si="1"/>
        <v>-7.4961291114496722E-3</v>
      </c>
      <c r="K19">
        <f t="shared" si="2"/>
        <v>1.0450329666203535</v>
      </c>
      <c r="L19">
        <f t="shared" si="3"/>
        <v>45.049780701251144</v>
      </c>
      <c r="M19" s="2">
        <f>comps!S12</f>
        <v>44.9469478648153</v>
      </c>
      <c r="N19" s="72">
        <f t="shared" si="0"/>
        <v>-2.2878713977449506E-3</v>
      </c>
    </row>
    <row r="20" spans="2:14" ht="15" thickBot="1" x14ac:dyDescent="0.4">
      <c r="B20" s="103" t="s">
        <v>13</v>
      </c>
      <c r="C20" s="104"/>
      <c r="D20" s="104"/>
      <c r="E20" s="105"/>
      <c r="F20">
        <v>5</v>
      </c>
      <c r="G20" s="6">
        <f>comps!E13</f>
        <v>-5.0177477956740289E-2</v>
      </c>
      <c r="H20">
        <f t="shared" si="4"/>
        <v>10</v>
      </c>
      <c r="I20" s="2">
        <f t="shared" si="5"/>
        <v>45.720226595500833</v>
      </c>
      <c r="J20" s="2">
        <f t="shared" si="1"/>
        <v>-5.4874485203971054E-3</v>
      </c>
      <c r="K20">
        <f t="shared" si="2"/>
        <v>1.0329548032136466</v>
      </c>
      <c r="L20">
        <f t="shared" si="3"/>
        <v>45.226549645011708</v>
      </c>
      <c r="M20" s="2">
        <f>comps!S13</f>
        <v>45.069015768015319</v>
      </c>
      <c r="N20" s="72">
        <f t="shared" si="0"/>
        <v>-3.4953919962944524E-3</v>
      </c>
    </row>
    <row r="21" spans="2:14" x14ac:dyDescent="0.35">
      <c r="B21" s="7" t="s">
        <v>0</v>
      </c>
      <c r="C21" s="8"/>
      <c r="D21" s="8" t="s">
        <v>1</v>
      </c>
      <c r="E21" s="9"/>
      <c r="F21">
        <v>6</v>
      </c>
      <c r="G21" s="6">
        <f>comps!E14</f>
        <v>-5.1401811439912029E-2</v>
      </c>
      <c r="H21">
        <f t="shared" si="4"/>
        <v>10</v>
      </c>
      <c r="I21" s="2">
        <f t="shared" si="5"/>
        <v>45.720226595500833</v>
      </c>
      <c r="J21" s="2">
        <f t="shared" si="1"/>
        <v>-5.6213425946767181E-3</v>
      </c>
      <c r="K21">
        <f t="shared" si="2"/>
        <v>1.0337596550606269</v>
      </c>
      <c r="L21">
        <f t="shared" si="3"/>
        <v>45.214702237225232</v>
      </c>
      <c r="M21" s="2">
        <f>comps!S14</f>
        <v>45.059424418033586</v>
      </c>
      <c r="N21" s="72">
        <f t="shared" si="0"/>
        <v>-3.4460675252101312E-3</v>
      </c>
    </row>
    <row r="22" spans="2:14" x14ac:dyDescent="0.35">
      <c r="B22" s="10">
        <v>1.0439799999999999</v>
      </c>
      <c r="C22" s="8"/>
      <c r="D22" s="11">
        <v>8.918E-6</v>
      </c>
      <c r="E22" s="12">
        <v>36.502504993614721</v>
      </c>
      <c r="F22">
        <v>7</v>
      </c>
      <c r="G22" s="6">
        <f>comps!E15</f>
        <v>-7.7118235989232828E-2</v>
      </c>
      <c r="H22">
        <f t="shared" si="4"/>
        <v>10</v>
      </c>
      <c r="I22" s="2">
        <f t="shared" si="5"/>
        <v>45.720226595500833</v>
      </c>
      <c r="J22" s="2">
        <f t="shared" si="1"/>
        <v>-8.4337110434205241E-3</v>
      </c>
      <c r="K22">
        <f t="shared" si="2"/>
        <v>1.050673393742487</v>
      </c>
      <c r="L22">
        <f t="shared" si="3"/>
        <v>44.967972725651023</v>
      </c>
      <c r="M22" s="2">
        <f>comps!S15</f>
        <v>44.902336395042319</v>
      </c>
      <c r="N22" s="72">
        <f t="shared" si="0"/>
        <v>-1.4617575805242814E-3</v>
      </c>
    </row>
    <row r="23" spans="2:14" x14ac:dyDescent="0.35">
      <c r="B23" s="10">
        <v>1.06586</v>
      </c>
      <c r="C23" s="8"/>
      <c r="D23" s="11">
        <v>1.117E-5</v>
      </c>
      <c r="E23" s="12">
        <v>45.720226595500833</v>
      </c>
      <c r="F23">
        <v>8</v>
      </c>
      <c r="G23" s="6">
        <f>comps!E16</f>
        <v>-0.1445198634824168</v>
      </c>
      <c r="H23">
        <f t="shared" si="4"/>
        <v>10</v>
      </c>
      <c r="I23" s="2">
        <f t="shared" si="5"/>
        <v>45.720226595500833</v>
      </c>
      <c r="J23" s="2">
        <f t="shared" si="1"/>
        <v>-1.5804806126730624E-2</v>
      </c>
      <c r="K23">
        <f t="shared" si="2"/>
        <v>1.0950786286570873</v>
      </c>
      <c r="L23">
        <f t="shared" si="3"/>
        <v>44.339820406733459</v>
      </c>
      <c r="M23" s="2">
        <f>comps!S16</f>
        <v>44.615812826432212</v>
      </c>
      <c r="N23" s="72">
        <f t="shared" si="0"/>
        <v>6.1859776212626477E-3</v>
      </c>
    </row>
    <row r="24" spans="2:14" x14ac:dyDescent="0.35">
      <c r="B24" s="10">
        <v>1.0942400000000001</v>
      </c>
      <c r="C24" s="8"/>
      <c r="D24" s="11">
        <v>1.6730000000000001E-5</v>
      </c>
      <c r="E24" s="12">
        <v>68.478011722715223</v>
      </c>
      <c r="F24">
        <v>9</v>
      </c>
      <c r="G24" s="6">
        <f>comps!E17</f>
        <v>-0.22549572627819617</v>
      </c>
      <c r="H24">
        <f t="shared" si="4"/>
        <v>10</v>
      </c>
      <c r="I24" s="2">
        <f t="shared" si="5"/>
        <v>45.720226595500833</v>
      </c>
      <c r="J24" s="2">
        <f t="shared" si="1"/>
        <v>-2.4660390276848104E-2</v>
      </c>
      <c r="K24">
        <f t="shared" si="2"/>
        <v>1.1485704765096951</v>
      </c>
      <c r="L24">
        <f t="shared" si="3"/>
        <v>43.61838333277354</v>
      </c>
      <c r="M24" s="2">
        <f>comps!S17</f>
        <v>44.372400694239779</v>
      </c>
      <c r="N24" s="72">
        <f t="shared" si="0"/>
        <v>1.6992935916674941E-2</v>
      </c>
    </row>
    <row r="25" spans="2:14" x14ac:dyDescent="0.35">
      <c r="B25" s="10">
        <v>1.1169500000000001</v>
      </c>
      <c r="C25" s="8"/>
      <c r="D25" s="11">
        <v>1.171E-5</v>
      </c>
      <c r="E25" s="12">
        <v>47.930515079079207</v>
      </c>
      <c r="F25">
        <v>10</v>
      </c>
      <c r="G25" s="6">
        <f>comps!E18</f>
        <v>-0.28936716583680083</v>
      </c>
      <c r="H25">
        <v>3.33</v>
      </c>
      <c r="I25">
        <v>68.48</v>
      </c>
      <c r="J25" s="2">
        <f t="shared" si="1"/>
        <v>-7.0355772651617028E-3</v>
      </c>
      <c r="K25">
        <f t="shared" si="2"/>
        <v>1.0422629629384244</v>
      </c>
      <c r="L25">
        <f t="shared" si="3"/>
        <v>67.536235610743049</v>
      </c>
      <c r="M25" s="2">
        <f>comps!W18</f>
        <v>67.668249549697066</v>
      </c>
      <c r="N25" s="72">
        <f t="shared" si="0"/>
        <v>1.9508992745122422E-3</v>
      </c>
    </row>
    <row r="26" spans="2:14" ht="15" thickBot="1" x14ac:dyDescent="0.4">
      <c r="B26" s="13">
        <v>1.12829</v>
      </c>
      <c r="C26" s="14"/>
      <c r="D26" s="15">
        <v>1.255E-5</v>
      </c>
      <c r="E26" s="16">
        <v>51.368741609090016</v>
      </c>
      <c r="F26">
        <v>11</v>
      </c>
      <c r="G26" s="6">
        <f>comps!E19</f>
        <v>-0.31395008812692365</v>
      </c>
      <c r="H26">
        <v>3.33</v>
      </c>
      <c r="I26">
        <v>68.48</v>
      </c>
      <c r="J26" s="2">
        <f t="shared" si="1"/>
        <v>-7.6332782817074745E-3</v>
      </c>
      <c r="K26">
        <f t="shared" si="2"/>
        <v>1.0458579366275709</v>
      </c>
      <c r="L26">
        <f t="shared" si="3"/>
        <v>67.457837105123573</v>
      </c>
      <c r="M26" s="2">
        <f>comps!W19</f>
        <v>67.652740488507632</v>
      </c>
      <c r="N26" s="72">
        <f t="shared" si="0"/>
        <v>2.8809384804916746E-3</v>
      </c>
    </row>
    <row r="27" spans="2:14" x14ac:dyDescent="0.35">
      <c r="F27">
        <v>12</v>
      </c>
      <c r="G27" s="6">
        <f>comps!E20</f>
        <v>-0.26725060580776155</v>
      </c>
      <c r="H27">
        <f t="shared" si="4"/>
        <v>10</v>
      </c>
      <c r="I27" s="2">
        <f>$E$26</f>
        <v>51.368741609090016</v>
      </c>
      <c r="J27" s="2">
        <f t="shared" si="1"/>
        <v>-2.6012960161795155E-2</v>
      </c>
      <c r="K27">
        <f t="shared" si="2"/>
        <v>1.1567544350671501</v>
      </c>
      <c r="L27">
        <f t="shared" si="3"/>
        <v>48.88680378864079</v>
      </c>
      <c r="M27" s="2">
        <f>comps!AE20</f>
        <v>50.020466639377823</v>
      </c>
      <c r="N27" s="72">
        <f t="shared" si="0"/>
        <v>2.2663979904669139E-2</v>
      </c>
    </row>
    <row r="28" spans="2:14" x14ac:dyDescent="0.35">
      <c r="F28">
        <v>13</v>
      </c>
      <c r="G28" s="6">
        <f>comps!E21</f>
        <v>-0.16046154719450967</v>
      </c>
      <c r="H28">
        <f t="shared" si="4"/>
        <v>10</v>
      </c>
      <c r="I28" s="2">
        <f t="shared" ref="I28:I34" si="6">$E$26</f>
        <v>51.368741609090016</v>
      </c>
      <c r="J28" s="2">
        <f t="shared" si="1"/>
        <v>-1.5618598214416354E-2</v>
      </c>
      <c r="K28">
        <f t="shared" si="2"/>
        <v>1.0939555298966814</v>
      </c>
      <c r="L28">
        <f t="shared" si="3"/>
        <v>49.835263485926859</v>
      </c>
      <c r="M28" s="2">
        <f>comps!AE21</f>
        <v>50.306175911978514</v>
      </c>
      <c r="N28" s="72">
        <f t="shared" si="0"/>
        <v>9.3609267155511343E-3</v>
      </c>
    </row>
    <row r="29" spans="2:14" x14ac:dyDescent="0.35">
      <c r="F29">
        <v>14</v>
      </c>
      <c r="G29" s="6">
        <f>comps!E22</f>
        <v>-9.1817984162919142E-2</v>
      </c>
      <c r="H29">
        <f t="shared" si="4"/>
        <v>10</v>
      </c>
      <c r="I29" s="2">
        <f t="shared" si="6"/>
        <v>51.368741609090016</v>
      </c>
      <c r="J29" s="2">
        <f t="shared" si="1"/>
        <v>-8.9371455564984468E-3</v>
      </c>
      <c r="K29">
        <f t="shared" si="2"/>
        <v>1.0537027459096888</v>
      </c>
      <c r="L29">
        <f t="shared" si="3"/>
        <v>50.474401162516131</v>
      </c>
      <c r="M29" s="2">
        <f>comps!AE22</f>
        <v>50.517455950743432</v>
      </c>
      <c r="N29" s="72">
        <f t="shared" si="0"/>
        <v>8.522754643322095E-4</v>
      </c>
    </row>
    <row r="30" spans="2:14" x14ac:dyDescent="0.35">
      <c r="F30">
        <v>15</v>
      </c>
      <c r="G30" s="6">
        <f>comps!E23</f>
        <v>-6.487102857852306E-2</v>
      </c>
      <c r="H30">
        <f t="shared" si="4"/>
        <v>10</v>
      </c>
      <c r="I30" s="2">
        <f t="shared" si="6"/>
        <v>51.368741609090016</v>
      </c>
      <c r="J30" s="2">
        <f t="shared" si="1"/>
        <v>-6.3142512884765446E-3</v>
      </c>
      <c r="K30">
        <f t="shared" si="2"/>
        <v>1.0379253775001933</v>
      </c>
      <c r="L30">
        <f t="shared" si="3"/>
        <v>50.732042330929254</v>
      </c>
      <c r="M30" s="2">
        <f>comps!AE23</f>
        <v>50.63363678040475</v>
      </c>
      <c r="N30" s="72">
        <f t="shared" si="0"/>
        <v>-1.9434817797363284E-3</v>
      </c>
    </row>
    <row r="31" spans="2:14" x14ac:dyDescent="0.35">
      <c r="F31">
        <v>16</v>
      </c>
      <c r="G31" s="6">
        <f>comps!E24</f>
        <v>-6.6095643683564964E-2</v>
      </c>
      <c r="H31">
        <f t="shared" si="4"/>
        <v>10</v>
      </c>
      <c r="I31" s="2">
        <f t="shared" si="6"/>
        <v>51.368741609090016</v>
      </c>
      <c r="J31" s="2">
        <f t="shared" si="1"/>
        <v>-6.4334497608044315E-3</v>
      </c>
      <c r="K31">
        <f t="shared" si="2"/>
        <v>1.0386420878406515</v>
      </c>
      <c r="L31">
        <f t="shared" si="3"/>
        <v>50.720248643934326</v>
      </c>
      <c r="M31" s="2">
        <f>comps!AE24</f>
        <v>50.632807767244621</v>
      </c>
      <c r="N31" s="72">
        <f t="shared" si="0"/>
        <v>-1.726960849014422E-3</v>
      </c>
    </row>
    <row r="32" spans="2:14" x14ac:dyDescent="0.35">
      <c r="F32">
        <v>17</v>
      </c>
      <c r="G32" s="6">
        <f>comps!E25</f>
        <v>-9.9169126477725161E-2</v>
      </c>
      <c r="H32">
        <f t="shared" si="4"/>
        <v>10</v>
      </c>
      <c r="I32" s="2">
        <f t="shared" si="6"/>
        <v>51.368741609090016</v>
      </c>
      <c r="J32" s="2">
        <f t="shared" si="1"/>
        <v>-9.6526723617633425E-3</v>
      </c>
      <c r="K32">
        <f t="shared" si="2"/>
        <v>1.0580092082543036</v>
      </c>
      <c r="L32">
        <f t="shared" si="3"/>
        <v>50.404789869241398</v>
      </c>
      <c r="M32" s="2">
        <f>comps!AE25</f>
        <v>50.473211946554891</v>
      </c>
      <c r="N32" s="72">
        <f t="shared" si="0"/>
        <v>1.3556117131190957E-3</v>
      </c>
    </row>
    <row r="33" spans="6:14" x14ac:dyDescent="0.35">
      <c r="F33">
        <v>18</v>
      </c>
      <c r="G33" s="6">
        <f>comps!E26</f>
        <v>-0.17640720661762099</v>
      </c>
      <c r="H33">
        <f t="shared" si="4"/>
        <v>10</v>
      </c>
      <c r="I33" s="2">
        <f t="shared" si="6"/>
        <v>51.368741609090016</v>
      </c>
      <c r="J33" s="2">
        <f t="shared" si="1"/>
        <v>-1.7170676280145108E-2</v>
      </c>
      <c r="K33">
        <f t="shared" si="2"/>
        <v>1.1033188898047881</v>
      </c>
      <c r="L33">
        <f t="shared" si="3"/>
        <v>49.690193183178792</v>
      </c>
      <c r="M33" s="2">
        <f>comps!AE26</f>
        <v>50.228422655597583</v>
      </c>
      <c r="N33" s="72">
        <f t="shared" si="0"/>
        <v>1.0715635569710844E-2</v>
      </c>
    </row>
    <row r="34" spans="6:14" x14ac:dyDescent="0.35">
      <c r="F34">
        <v>19</v>
      </c>
      <c r="G34" s="6">
        <f>comps!E27</f>
        <v>-0.26970762395166376</v>
      </c>
      <c r="H34">
        <f t="shared" si="4"/>
        <v>10</v>
      </c>
      <c r="I34" s="2">
        <f t="shared" si="6"/>
        <v>51.368741609090016</v>
      </c>
      <c r="J34" s="2">
        <f t="shared" si="1"/>
        <v>-2.6252115148557322E-2</v>
      </c>
      <c r="K34">
        <f t="shared" si="2"/>
        <v>1.1582018644411169</v>
      </c>
      <c r="L34">
        <f t="shared" si="3"/>
        <v>48.865601435694536</v>
      </c>
      <c r="M34" s="2">
        <f>comps!AE27</f>
        <v>50.01064056182166</v>
      </c>
      <c r="N34" s="72">
        <f t="shared" si="0"/>
        <v>2.2895910015622783E-2</v>
      </c>
    </row>
    <row r="35" spans="6:14" x14ac:dyDescent="0.35">
      <c r="F35">
        <v>20</v>
      </c>
      <c r="G35" s="6">
        <f>comps!E28</f>
        <v>-0.32378590102794197</v>
      </c>
      <c r="H35">
        <v>3.33</v>
      </c>
      <c r="I35">
        <v>68.48</v>
      </c>
      <c r="J35" s="2">
        <f t="shared" si="1"/>
        <v>-7.8724229732991136E-3</v>
      </c>
      <c r="K35">
        <f t="shared" si="2"/>
        <v>1.0472965128832652</v>
      </c>
      <c r="L35">
        <f t="shared" si="3"/>
        <v>67.426545099039828</v>
      </c>
      <c r="M35" s="2">
        <f>comps!W28</f>
        <v>67.619562191987171</v>
      </c>
      <c r="N35" s="72">
        <f t="shared" si="0"/>
        <v>2.8544564130617168E-3</v>
      </c>
    </row>
    <row r="36" spans="6:14" x14ac:dyDescent="0.35">
      <c r="F36">
        <v>21</v>
      </c>
      <c r="G36" s="6">
        <f>comps!E29</f>
        <v>-0.31640889968019076</v>
      </c>
      <c r="H36">
        <v>3.33</v>
      </c>
      <c r="I36">
        <v>68.48</v>
      </c>
      <c r="J36" s="2">
        <f t="shared" si="1"/>
        <v>-7.6930610100396854E-3</v>
      </c>
      <c r="K36">
        <f t="shared" si="2"/>
        <v>1.0462175492479422</v>
      </c>
      <c r="L36">
        <f t="shared" si="3"/>
        <v>67.450010500882215</v>
      </c>
      <c r="M36" s="2">
        <f>comps!W29</f>
        <v>67.620669330015062</v>
      </c>
      <c r="N36" s="72">
        <f t="shared" si="0"/>
        <v>2.5237672271471619E-3</v>
      </c>
    </row>
    <row r="37" spans="6:14" x14ac:dyDescent="0.35">
      <c r="F37">
        <v>22</v>
      </c>
      <c r="G37" s="6">
        <f>comps!E30</f>
        <v>-0.25865178516143938</v>
      </c>
      <c r="H37">
        <f t="shared" si="4"/>
        <v>10</v>
      </c>
      <c r="I37" s="2">
        <f>$E$25</f>
        <v>47.930515079079207</v>
      </c>
      <c r="J37" s="2">
        <f t="shared" si="1"/>
        <v>-2.6981953431409727E-2</v>
      </c>
      <c r="K37">
        <f t="shared" si="2"/>
        <v>1.1626197463994332</v>
      </c>
      <c r="L37">
        <f t="shared" si="3"/>
        <v>45.534697505294531</v>
      </c>
      <c r="M37" s="2">
        <f>comps!AA30</f>
        <v>46.538090014571289</v>
      </c>
      <c r="N37" s="72">
        <f t="shared" si="0"/>
        <v>2.1560672321588419E-2</v>
      </c>
    </row>
    <row r="38" spans="6:14" x14ac:dyDescent="0.35">
      <c r="F38">
        <v>23</v>
      </c>
      <c r="G38" s="6">
        <f>comps!E31</f>
        <v>-0.15555599036515547</v>
      </c>
      <c r="H38">
        <f t="shared" si="4"/>
        <v>10</v>
      </c>
      <c r="I38" s="2">
        <f t="shared" ref="I38:I44" si="7">$E$25</f>
        <v>47.930515079079207</v>
      </c>
      <c r="J38" s="2">
        <f t="shared" si="1"/>
        <v>-1.6227239589279189E-2</v>
      </c>
      <c r="K38">
        <f t="shared" si="2"/>
        <v>1.0976267608403629</v>
      </c>
      <c r="L38">
        <f t="shared" si="3"/>
        <v>46.446456069013365</v>
      </c>
      <c r="M38" s="2">
        <f>comps!AA31</f>
        <v>46.857863117746241</v>
      </c>
      <c r="N38" s="72">
        <f t="shared" si="0"/>
        <v>8.7798935196655593E-3</v>
      </c>
    </row>
    <row r="39" spans="6:14" x14ac:dyDescent="0.35">
      <c r="F39">
        <v>24</v>
      </c>
      <c r="G39" s="6">
        <f>comps!E32</f>
        <v>-8.6917692369820249E-2</v>
      </c>
      <c r="H39">
        <f t="shared" si="4"/>
        <v>10</v>
      </c>
      <c r="I39" s="2">
        <f t="shared" si="7"/>
        <v>47.930515079079207</v>
      </c>
      <c r="J39" s="2">
        <f t="shared" si="1"/>
        <v>-9.0670517755147423E-3</v>
      </c>
      <c r="K39">
        <f t="shared" si="2"/>
        <v>1.0544845220809884</v>
      </c>
      <c r="L39">
        <f t="shared" si="3"/>
        <v>47.084222797089424</v>
      </c>
      <c r="M39" s="2">
        <f>comps!AA32</f>
        <v>47.111118387661875</v>
      </c>
      <c r="N39" s="72">
        <f t="shared" si="0"/>
        <v>5.7089688152032602E-4</v>
      </c>
    </row>
    <row r="40" spans="6:14" x14ac:dyDescent="0.35">
      <c r="F40">
        <v>25</v>
      </c>
      <c r="G40" s="6">
        <f>comps!E33</f>
        <v>-5.6299380027103198E-2</v>
      </c>
      <c r="H40">
        <f t="shared" si="4"/>
        <v>10</v>
      </c>
      <c r="I40" s="2">
        <f t="shared" si="7"/>
        <v>47.930515079079207</v>
      </c>
      <c r="J40" s="2">
        <f t="shared" si="1"/>
        <v>-5.8730205521697852E-3</v>
      </c>
      <c r="K40">
        <f t="shared" si="2"/>
        <v>1.0352726156834249</v>
      </c>
      <c r="L40">
        <f t="shared" si="3"/>
        <v>47.377232096059586</v>
      </c>
      <c r="M40" s="2">
        <f>comps!AA33</f>
        <v>47.269423435811809</v>
      </c>
      <c r="N40" s="72">
        <f t="shared" si="0"/>
        <v>-2.280727210353487E-3</v>
      </c>
    </row>
    <row r="41" spans="6:14" x14ac:dyDescent="0.35">
      <c r="F41">
        <v>26</v>
      </c>
      <c r="G41" s="6">
        <f>comps!E34</f>
        <v>-5.3850548801265746E-2</v>
      </c>
      <c r="H41">
        <f t="shared" si="4"/>
        <v>10</v>
      </c>
      <c r="I41" s="2">
        <f t="shared" si="7"/>
        <v>47.930515079079207</v>
      </c>
      <c r="J41" s="2">
        <f t="shared" si="1"/>
        <v>-5.6175641668381026E-3</v>
      </c>
      <c r="K41">
        <f t="shared" si="2"/>
        <v>1.0337369420281972</v>
      </c>
      <c r="L41">
        <f t="shared" si="3"/>
        <v>47.400902121342142</v>
      </c>
      <c r="M41" s="2">
        <f>comps!AA34</f>
        <v>47.279485206228621</v>
      </c>
      <c r="N41" s="72">
        <f t="shared" si="0"/>
        <v>-2.5680676213776839E-3</v>
      </c>
    </row>
    <row r="42" spans="6:14" x14ac:dyDescent="0.35">
      <c r="F42">
        <v>27</v>
      </c>
      <c r="G42" s="6">
        <f>comps!E35</f>
        <v>-7.5893409604016776E-2</v>
      </c>
      <c r="H42">
        <f t="shared" si="4"/>
        <v>10</v>
      </c>
      <c r="I42" s="2">
        <f t="shared" si="7"/>
        <v>47.930515079079207</v>
      </c>
      <c r="J42" s="2">
        <f t="shared" si="1"/>
        <v>-7.9170242046014295E-3</v>
      </c>
      <c r="K42">
        <f t="shared" si="2"/>
        <v>1.0475648244998648</v>
      </c>
      <c r="L42">
        <f t="shared" si="3"/>
        <v>47.189099598602319</v>
      </c>
      <c r="M42" s="2">
        <f>comps!AA35</f>
        <v>47.158225671759098</v>
      </c>
      <c r="N42" s="72">
        <f t="shared" si="0"/>
        <v>-6.5468805077858398E-4</v>
      </c>
    </row>
    <row r="43" spans="6:14" x14ac:dyDescent="0.35">
      <c r="F43">
        <v>28</v>
      </c>
      <c r="G43" s="6">
        <f>comps!E36</f>
        <v>-0.134711572031459</v>
      </c>
      <c r="H43">
        <f t="shared" si="4"/>
        <v>10</v>
      </c>
      <c r="I43" s="2">
        <f t="shared" si="7"/>
        <v>47.930515079079207</v>
      </c>
      <c r="J43" s="2">
        <f t="shared" si="1"/>
        <v>-1.4052798286144242E-2</v>
      </c>
      <c r="K43">
        <f t="shared" si="2"/>
        <v>1.0845142708565365</v>
      </c>
      <c r="L43">
        <f t="shared" si="3"/>
        <v>46.637423772262785</v>
      </c>
      <c r="M43" s="2">
        <f>comps!AA36</f>
        <v>46.94509020660751</v>
      </c>
      <c r="N43" s="72">
        <f t="shared" si="0"/>
        <v>6.5537510523607616E-3</v>
      </c>
    </row>
    <row r="44" spans="6:14" x14ac:dyDescent="0.35">
      <c r="F44">
        <v>29</v>
      </c>
      <c r="G44" s="6">
        <f>comps!E37</f>
        <v>-0.22672342208599547</v>
      </c>
      <c r="H44">
        <f t="shared" si="4"/>
        <v>10</v>
      </c>
      <c r="I44" s="2">
        <f t="shared" si="7"/>
        <v>47.930515079079207</v>
      </c>
      <c r="J44" s="2">
        <f t="shared" si="1"/>
        <v>-2.3651260758613887E-2</v>
      </c>
      <c r="K44">
        <f t="shared" si="2"/>
        <v>1.1424669466871553</v>
      </c>
      <c r="L44">
        <f t="shared" si="3"/>
        <v>45.81142262443683</v>
      </c>
      <c r="M44" s="2">
        <f>comps!AA37</f>
        <v>46.6700509276696</v>
      </c>
      <c r="N44" s="72">
        <f t="shared" si="0"/>
        <v>1.8397843717023007E-2</v>
      </c>
    </row>
    <row r="45" spans="6:14" x14ac:dyDescent="0.35">
      <c r="F45">
        <v>30</v>
      </c>
      <c r="G45" s="6">
        <f>comps!E38</f>
        <v>-0.28322291023487395</v>
      </c>
      <c r="H45">
        <v>3.33</v>
      </c>
      <c r="I45">
        <v>68.48</v>
      </c>
      <c r="J45" s="2">
        <f t="shared" si="1"/>
        <v>-6.8861878729711608E-3</v>
      </c>
      <c r="K45">
        <f t="shared" si="2"/>
        <v>1.0413645468212489</v>
      </c>
      <c r="L45">
        <f t="shared" si="3"/>
        <v>67.55587296867111</v>
      </c>
      <c r="M45" s="2">
        <f>comps!W38</f>
        <v>67.663817663817653</v>
      </c>
      <c r="N45" s="72">
        <f t="shared" si="0"/>
        <v>1.5953089682710119E-3</v>
      </c>
    </row>
    <row r="46" spans="6:14" x14ac:dyDescent="0.35">
      <c r="F46">
        <v>31</v>
      </c>
      <c r="G46" s="6">
        <f>comps!E39</f>
        <v>-0.25865178516143938</v>
      </c>
      <c r="H46">
        <v>3.33</v>
      </c>
      <c r="I46">
        <v>68.48</v>
      </c>
      <c r="J46" s="2">
        <f t="shared" si="1"/>
        <v>-6.2887736900379175E-3</v>
      </c>
      <c r="K46">
        <f t="shared" si="2"/>
        <v>1.0377721908147519</v>
      </c>
      <c r="L46">
        <f t="shared" si="3"/>
        <v>67.634573996132858</v>
      </c>
      <c r="M46" s="2">
        <f>comps!W39</f>
        <v>67.709186179793662</v>
      </c>
      <c r="N46" s="72">
        <f t="shared" si="0"/>
        <v>1.1019506786373162E-3</v>
      </c>
    </row>
    <row r="47" spans="6:14" x14ac:dyDescent="0.35">
      <c r="F47">
        <v>32</v>
      </c>
      <c r="G47" s="6">
        <f>comps!E40</f>
        <v>-0.18376808306786957</v>
      </c>
      <c r="H47">
        <f t="shared" si="4"/>
        <v>10</v>
      </c>
      <c r="I47" s="2">
        <f>$E$22</f>
        <v>36.502504993614721</v>
      </c>
      <c r="J47" s="2">
        <f t="shared" si="1"/>
        <v>-2.5171982457096519E-2</v>
      </c>
      <c r="K47">
        <f t="shared" si="2"/>
        <v>1.1516655234433995</v>
      </c>
      <c r="L47">
        <f t="shared" si="3"/>
        <v>34.791978501841292</v>
      </c>
      <c r="M47" s="2">
        <f>comps!O40</f>
        <v>35.319013081419143</v>
      </c>
      <c r="N47" s="72">
        <f t="shared" si="0"/>
        <v>1.4922120795473667E-2</v>
      </c>
    </row>
    <row r="48" spans="6:14" x14ac:dyDescent="0.35">
      <c r="F48">
        <v>33</v>
      </c>
      <c r="G48" s="6">
        <f>comps!E41</f>
        <v>-9.7943877368095053E-2</v>
      </c>
      <c r="H48">
        <f t="shared" si="4"/>
        <v>10</v>
      </c>
      <c r="I48" s="2">
        <f t="shared" ref="I48:I54" si="8">$E$22</f>
        <v>36.502504993614721</v>
      </c>
      <c r="J48" s="2">
        <f t="shared" si="1"/>
        <v>-1.3416048759561584E-2</v>
      </c>
      <c r="K48">
        <f t="shared" si="2"/>
        <v>1.0806762829216885</v>
      </c>
      <c r="L48">
        <f t="shared" si="3"/>
        <v>35.560648170485862</v>
      </c>
      <c r="M48" s="2">
        <f>comps!O41</f>
        <v>35.635929006483721</v>
      </c>
      <c r="N48" s="72">
        <f t="shared" si="0"/>
        <v>2.1124982032645167E-3</v>
      </c>
    </row>
    <row r="49" spans="6:14" x14ac:dyDescent="0.35">
      <c r="F49">
        <v>34</v>
      </c>
      <c r="G49" s="6">
        <f>comps!E42</f>
        <v>-5.0177477956740289E-2</v>
      </c>
      <c r="H49">
        <f t="shared" si="4"/>
        <v>10</v>
      </c>
      <c r="I49" s="2">
        <f t="shared" si="8"/>
        <v>36.502504993614721</v>
      </c>
      <c r="J49" s="2">
        <f t="shared" si="1"/>
        <v>-6.8731554129665478E-3</v>
      </c>
      <c r="K49">
        <f t="shared" si="2"/>
        <v>1.0412861727431302</v>
      </c>
      <c r="L49">
        <f t="shared" si="3"/>
        <v>36.010822916046074</v>
      </c>
      <c r="M49" s="2">
        <f>comps!O42</f>
        <v>35.861628630365743</v>
      </c>
      <c r="N49" s="72">
        <f t="shared" si="0"/>
        <v>-4.1602763560492804E-3</v>
      </c>
    </row>
    <row r="50" spans="6:14" x14ac:dyDescent="0.35">
      <c r="F50">
        <v>35</v>
      </c>
      <c r="G50" s="6">
        <f>comps!E43</f>
        <v>-3.1815291024096873E-2</v>
      </c>
      <c r="H50">
        <f t="shared" si="4"/>
        <v>10</v>
      </c>
      <c r="I50" s="2">
        <f t="shared" si="8"/>
        <v>36.502504993614721</v>
      </c>
      <c r="J50" s="2">
        <f t="shared" si="1"/>
        <v>-4.3579599577703264E-3</v>
      </c>
      <c r="K50">
        <f t="shared" si="2"/>
        <v>1.0261667515616155</v>
      </c>
      <c r="L50">
        <f t="shared" si="3"/>
        <v>36.18844627377073</v>
      </c>
      <c r="M50" s="2">
        <f>comps!O43</f>
        <v>35.993810685573003</v>
      </c>
      <c r="N50" s="72">
        <f t="shared" si="0"/>
        <v>-5.407473798703411E-3</v>
      </c>
    </row>
    <row r="51" spans="6:14" x14ac:dyDescent="0.35">
      <c r="F51">
        <v>36</v>
      </c>
      <c r="G51" s="6">
        <f>comps!E44</f>
        <v>-3.1815291024096873E-2</v>
      </c>
      <c r="H51">
        <f t="shared" si="4"/>
        <v>10</v>
      </c>
      <c r="I51" s="2">
        <f t="shared" si="8"/>
        <v>36.502504993614721</v>
      </c>
      <c r="J51" s="2">
        <f t="shared" si="1"/>
        <v>-4.3579599577703264E-3</v>
      </c>
      <c r="K51">
        <f t="shared" si="2"/>
        <v>1.0261667515616155</v>
      </c>
      <c r="L51">
        <f t="shared" si="3"/>
        <v>36.18844627377073</v>
      </c>
      <c r="M51" s="2">
        <f>comps!O44</f>
        <v>35.997314732946926</v>
      </c>
      <c r="N51" s="72">
        <f t="shared" si="0"/>
        <v>-5.3096055147932664E-3</v>
      </c>
    </row>
    <row r="52" spans="6:14" x14ac:dyDescent="0.35">
      <c r="F52">
        <v>37</v>
      </c>
      <c r="G52" s="6">
        <f>comps!E45</f>
        <v>-4.7728881382061529E-2</v>
      </c>
      <c r="H52">
        <f t="shared" si="4"/>
        <v>10</v>
      </c>
      <c r="I52" s="2">
        <f t="shared" si="8"/>
        <v>36.502504993614721</v>
      </c>
      <c r="J52" s="2">
        <f t="shared" si="1"/>
        <v>-6.5377542432239382E-3</v>
      </c>
      <c r="K52">
        <f t="shared" si="2"/>
        <v>1.0392692676898885</v>
      </c>
      <c r="L52">
        <f t="shared" si="3"/>
        <v>36.034358801414236</v>
      </c>
      <c r="M52" s="2">
        <f>comps!O45</f>
        <v>35.885030371498267</v>
      </c>
      <c r="N52" s="72">
        <f t="shared" si="0"/>
        <v>-4.1613014778043101E-3</v>
      </c>
    </row>
    <row r="53" spans="6:14" x14ac:dyDescent="0.35">
      <c r="F53">
        <v>38</v>
      </c>
      <c r="G53" s="6">
        <f>comps!E46</f>
        <v>-9.9169126477725161E-2</v>
      </c>
      <c r="H53">
        <f t="shared" si="4"/>
        <v>10</v>
      </c>
      <c r="I53" s="2">
        <f t="shared" si="8"/>
        <v>36.502504993614721</v>
      </c>
      <c r="J53" s="2">
        <f t="shared" si="1"/>
        <v>-1.358387958512334E-2</v>
      </c>
      <c r="K53">
        <f t="shared" si="2"/>
        <v>1.0816877992953231</v>
      </c>
      <c r="L53">
        <f t="shared" si="3"/>
        <v>35.54931949164208</v>
      </c>
      <c r="M53" s="2">
        <f>comps!O46</f>
        <v>35.632419156774468</v>
      </c>
      <c r="N53" s="72">
        <f t="shared" si="0"/>
        <v>2.3321364953293724E-3</v>
      </c>
    </row>
    <row r="54" spans="6:14" x14ac:dyDescent="0.35">
      <c r="F54">
        <v>39</v>
      </c>
      <c r="G54" s="6">
        <f>comps!E47</f>
        <v>-0.17272708610683754</v>
      </c>
      <c r="H54">
        <f t="shared" si="4"/>
        <v>10</v>
      </c>
      <c r="I54" s="2">
        <f t="shared" si="8"/>
        <v>36.502504993614721</v>
      </c>
      <c r="J54" s="2">
        <f t="shared" si="1"/>
        <v>-2.3659620913284198E-2</v>
      </c>
      <c r="K54">
        <f t="shared" si="2"/>
        <v>1.1425175031414656</v>
      </c>
      <c r="L54">
        <f t="shared" si="3"/>
        <v>34.888131294353684</v>
      </c>
      <c r="M54" s="2">
        <f>comps!O47</f>
        <v>35.369248403471431</v>
      </c>
      <c r="N54" s="72">
        <f t="shared" si="0"/>
        <v>1.3602695302694819E-2</v>
      </c>
    </row>
    <row r="55" spans="6:14" x14ac:dyDescent="0.35">
      <c r="F55">
        <v>40</v>
      </c>
      <c r="G55" s="6">
        <f>comps!E48</f>
        <v>-0.2488259763010518</v>
      </c>
      <c r="H55">
        <v>3.33</v>
      </c>
      <c r="I55">
        <v>68.48</v>
      </c>
      <c r="J55" s="2">
        <f t="shared" si="1"/>
        <v>-6.0498722333710755E-3</v>
      </c>
      <c r="K55">
        <f t="shared" si="2"/>
        <v>1.0363358343542666</v>
      </c>
      <c r="L55">
        <f t="shared" si="3"/>
        <v>67.66612254331325</v>
      </c>
      <c r="M55" s="2">
        <f>comps!W48</f>
        <v>67.749013443369194</v>
      </c>
      <c r="N55" s="72">
        <f t="shared" si="0"/>
        <v>1.2234997359073167E-3</v>
      </c>
    </row>
    <row r="89" spans="4:46" x14ac:dyDescent="0.35">
      <c r="F89" t="s">
        <v>218</v>
      </c>
    </row>
    <row r="90" spans="4:46" x14ac:dyDescent="0.35">
      <c r="G90" s="6">
        <v>-0.26602213211203124</v>
      </c>
      <c r="H90" s="6">
        <v>-0.20953782456534689</v>
      </c>
      <c r="I90" s="6">
        <v>-0.11877630748155121</v>
      </c>
      <c r="J90" s="6">
        <v>-6.8544944312921866E-2</v>
      </c>
      <c r="K90" s="6">
        <v>-5.0177477956740289E-2</v>
      </c>
      <c r="L90" s="6">
        <v>-5.1401811439912029E-2</v>
      </c>
      <c r="M90" s="6">
        <v>-7.7118235989232828E-2</v>
      </c>
      <c r="N90" s="6">
        <v>-0.1445198634824168</v>
      </c>
      <c r="O90" s="6">
        <v>-0.22549572627819617</v>
      </c>
      <c r="P90" s="6">
        <v>-0.28936716583680083</v>
      </c>
      <c r="Q90" s="6">
        <v>-0.31395008812692365</v>
      </c>
      <c r="R90" s="6">
        <v>-0.26725060580776155</v>
      </c>
      <c r="S90" s="6">
        <v>-0.16046154719450967</v>
      </c>
      <c r="T90" s="6">
        <v>-9.1817984162919142E-2</v>
      </c>
      <c r="U90" s="6">
        <v>-6.487102857852306E-2</v>
      </c>
      <c r="V90" s="6">
        <v>-6.6095643683564964E-2</v>
      </c>
      <c r="W90" s="6">
        <v>-9.9169126477725161E-2</v>
      </c>
      <c r="X90" s="6">
        <v>-0.17640720661762099</v>
      </c>
      <c r="Y90" s="6">
        <v>-0.26970762395166376</v>
      </c>
      <c r="Z90" s="6">
        <v>-0.32378590102794197</v>
      </c>
      <c r="AA90" s="6">
        <v>-0.31640889968019076</v>
      </c>
      <c r="AB90" s="6">
        <v>-0.25865178516143938</v>
      </c>
      <c r="AC90" s="6">
        <v>-0.15555599036515547</v>
      </c>
      <c r="AD90" s="6">
        <v>-8.6917692369820249E-2</v>
      </c>
      <c r="AE90" s="6">
        <v>-5.6299380027103198E-2</v>
      </c>
      <c r="AF90" s="6">
        <v>-5.3850548801265746E-2</v>
      </c>
      <c r="AG90" s="6">
        <v>-7.5893409604016776E-2</v>
      </c>
      <c r="AH90" s="6">
        <v>-0.134711572031459</v>
      </c>
      <c r="AI90" s="6">
        <v>-0.22672342208599547</v>
      </c>
      <c r="AJ90" s="6">
        <v>-0.28322291023487395</v>
      </c>
      <c r="AK90" s="6">
        <v>-0.25865178516143938</v>
      </c>
      <c r="AL90" s="6">
        <v>-0.18376808306786957</v>
      </c>
      <c r="AM90" s="6">
        <v>-9.7943877368095053E-2</v>
      </c>
      <c r="AN90" s="6">
        <v>-5.0177477956740289E-2</v>
      </c>
      <c r="AO90" s="6">
        <v>-3.1815291024096873E-2</v>
      </c>
      <c r="AP90" s="6">
        <v>-3.1815291024096873E-2</v>
      </c>
      <c r="AQ90" s="6">
        <v>-4.7728881382061529E-2</v>
      </c>
      <c r="AR90" s="6">
        <v>-9.9169126477725161E-2</v>
      </c>
      <c r="AS90" s="6">
        <v>-0.17272708610683754</v>
      </c>
      <c r="AT90" s="6">
        <v>-0.2488259763010518</v>
      </c>
    </row>
    <row r="91" spans="4:46" x14ac:dyDescent="0.35">
      <c r="G91" s="2">
        <v>67.703643061809245</v>
      </c>
      <c r="H91" s="2">
        <v>44.457908267697199</v>
      </c>
      <c r="I91" s="2">
        <v>44.740073679901755</v>
      </c>
      <c r="J91" s="2">
        <v>44.9469478648153</v>
      </c>
      <c r="K91" s="2">
        <v>45.069015768015319</v>
      </c>
      <c r="L91" s="2">
        <v>45.059424418033586</v>
      </c>
      <c r="M91" s="2">
        <v>44.902336395042319</v>
      </c>
      <c r="N91" s="2">
        <v>44.615812826432212</v>
      </c>
      <c r="O91" s="2">
        <v>44.372400694239779</v>
      </c>
      <c r="P91" s="2">
        <v>67.668249549697066</v>
      </c>
      <c r="Q91" s="2">
        <v>67.652740488507632</v>
      </c>
      <c r="R91" s="2">
        <v>50.020466639377823</v>
      </c>
      <c r="S91" s="2">
        <v>50.306175911978514</v>
      </c>
      <c r="T91" s="2">
        <v>50.517455950743432</v>
      </c>
      <c r="U91" s="2">
        <v>50.63363678040475</v>
      </c>
      <c r="V91" s="2">
        <v>50.632807767244621</v>
      </c>
      <c r="W91" s="2">
        <v>50.473211946554891</v>
      </c>
      <c r="X91" s="2">
        <v>50.228422655597583</v>
      </c>
      <c r="Y91" s="2">
        <v>50.01064056182166</v>
      </c>
      <c r="Z91" s="2">
        <v>67.619562191987171</v>
      </c>
      <c r="AA91" s="2">
        <v>67.620669330015062</v>
      </c>
      <c r="AB91" s="2">
        <v>46.538090014571289</v>
      </c>
      <c r="AC91" s="2">
        <v>46.857863117746241</v>
      </c>
      <c r="AD91" s="2">
        <v>47.111118387661875</v>
      </c>
      <c r="AE91" s="2">
        <v>47.269423435811809</v>
      </c>
      <c r="AF91" s="2">
        <v>47.279485206228621</v>
      </c>
      <c r="AG91" s="2">
        <v>47.158225671759098</v>
      </c>
      <c r="AH91" s="2">
        <v>46.94509020660751</v>
      </c>
      <c r="AI91" s="2">
        <v>46.6700509276696</v>
      </c>
      <c r="AJ91" s="2">
        <v>67.663817663817653</v>
      </c>
      <c r="AK91" s="2">
        <v>67.709186179793662</v>
      </c>
      <c r="AL91" s="2">
        <v>35.319013081419143</v>
      </c>
      <c r="AM91" s="2">
        <v>35.635929006483721</v>
      </c>
      <c r="AN91" s="2">
        <v>35.861628630365743</v>
      </c>
      <c r="AO91" s="2">
        <v>35.993810685573003</v>
      </c>
      <c r="AP91" s="2">
        <v>35.997314732946926</v>
      </c>
      <c r="AQ91" s="2">
        <v>35.885030371498267</v>
      </c>
      <c r="AR91" s="2">
        <v>35.632419156774468</v>
      </c>
      <c r="AS91" s="2">
        <v>35.369248403471431</v>
      </c>
      <c r="AT91" s="2">
        <v>67.749013443369194</v>
      </c>
    </row>
    <row r="92" spans="4:46" x14ac:dyDescent="0.35">
      <c r="G92" t="s">
        <v>258</v>
      </c>
      <c r="H92" t="s">
        <v>219</v>
      </c>
      <c r="I92" t="s">
        <v>220</v>
      </c>
      <c r="J92" t="s">
        <v>221</v>
      </c>
      <c r="K92" t="s">
        <v>222</v>
      </c>
      <c r="L92" t="s">
        <v>223</v>
      </c>
      <c r="M92" t="s">
        <v>224</v>
      </c>
      <c r="N92" t="s">
        <v>225</v>
      </c>
      <c r="O92" t="s">
        <v>226</v>
      </c>
      <c r="P92" t="s">
        <v>227</v>
      </c>
      <c r="Q92" t="s">
        <v>228</v>
      </c>
      <c r="R92" t="s">
        <v>229</v>
      </c>
      <c r="S92" t="s">
        <v>230</v>
      </c>
      <c r="T92" t="s">
        <v>231</v>
      </c>
      <c r="U92" t="s">
        <v>232</v>
      </c>
      <c r="V92" t="s">
        <v>233</v>
      </c>
      <c r="W92" t="s">
        <v>234</v>
      </c>
      <c r="X92" t="s">
        <v>235</v>
      </c>
      <c r="Y92" t="s">
        <v>236</v>
      </c>
      <c r="Z92" t="s">
        <v>237</v>
      </c>
      <c r="AA92" t="s">
        <v>238</v>
      </c>
      <c r="AB92" t="s">
        <v>239</v>
      </c>
      <c r="AC92" t="s">
        <v>240</v>
      </c>
      <c r="AD92" t="s">
        <v>241</v>
      </c>
      <c r="AE92" t="s">
        <v>242</v>
      </c>
      <c r="AF92" t="s">
        <v>243</v>
      </c>
      <c r="AG92" t="s">
        <v>244</v>
      </c>
      <c r="AH92" t="s">
        <v>245</v>
      </c>
      <c r="AI92" t="s">
        <v>246</v>
      </c>
      <c r="AJ92" t="s">
        <v>247</v>
      </c>
      <c r="AK92" t="s">
        <v>248</v>
      </c>
      <c r="AL92" t="s">
        <v>249</v>
      </c>
      <c r="AM92" t="s">
        <v>250</v>
      </c>
      <c r="AN92" t="s">
        <v>251</v>
      </c>
      <c r="AO92" t="s">
        <v>252</v>
      </c>
      <c r="AP92" t="s">
        <v>253</v>
      </c>
      <c r="AQ92" t="s">
        <v>254</v>
      </c>
      <c r="AR92" t="s">
        <v>255</v>
      </c>
      <c r="AS92" t="s">
        <v>256</v>
      </c>
      <c r="AT92" t="s">
        <v>257</v>
      </c>
    </row>
    <row r="93" spans="4:46" x14ac:dyDescent="0.35">
      <c r="D93" s="6">
        <f>G16</f>
        <v>-0.26602213211203124</v>
      </c>
      <c r="E93" s="2">
        <f>$E$24</f>
        <v>68.478011722715223</v>
      </c>
      <c r="F93" t="s">
        <v>258</v>
      </c>
      <c r="G93" s="2">
        <f>G$90/2*(($E93/G$91)+($E93/G$91)^2)</f>
        <v>-0.27060352330124432</v>
      </c>
      <c r="H93" s="2">
        <f t="shared" ref="H93:AT99" si="9">H$90/2*(($E93/H$91)+($E93/H$91)^2)</f>
        <v>-0.40993747359377064</v>
      </c>
      <c r="I93" s="2">
        <f t="shared" si="9"/>
        <v>-0.23002412247045159</v>
      </c>
      <c r="J93" s="2">
        <f t="shared" si="9"/>
        <v>-0.13176643471033131</v>
      </c>
      <c r="K93" s="2">
        <f t="shared" si="9"/>
        <v>-9.6039435077998975E-2</v>
      </c>
      <c r="L93" s="2">
        <f t="shared" si="9"/>
        <v>-9.8416377102767461E-2</v>
      </c>
      <c r="M93" s="2">
        <f t="shared" si="9"/>
        <v>-0.14848348119379171</v>
      </c>
      <c r="N93" s="2">
        <f t="shared" si="9"/>
        <v>-0.28113179206526823</v>
      </c>
      <c r="O93" s="2">
        <f t="shared" si="9"/>
        <v>-0.44252392927953377</v>
      </c>
      <c r="P93" s="2">
        <f t="shared" si="9"/>
        <v>-0.29458201746899348</v>
      </c>
      <c r="Q93" s="2">
        <f t="shared" si="9"/>
        <v>-0.31971809189071398</v>
      </c>
      <c r="R93" s="2">
        <f t="shared" si="9"/>
        <v>-0.43336830002646437</v>
      </c>
      <c r="S93" s="2">
        <f t="shared" si="9"/>
        <v>-0.25787434826685085</v>
      </c>
      <c r="T93" s="2">
        <f t="shared" si="9"/>
        <v>-0.14658731071379291</v>
      </c>
      <c r="U93" s="2">
        <f t="shared" si="9"/>
        <v>-0.10319244960260969</v>
      </c>
      <c r="V93" s="2">
        <f t="shared" si="9"/>
        <v>-0.10514319574655893</v>
      </c>
      <c r="W93" s="2">
        <f t="shared" si="9"/>
        <v>-0.1585421206023557</v>
      </c>
      <c r="X93" s="2">
        <f t="shared" si="9"/>
        <v>-0.28419252418620056</v>
      </c>
      <c r="Y93" s="2">
        <f t="shared" si="9"/>
        <v>-0.43748815059356022</v>
      </c>
      <c r="Z93" s="2">
        <f t="shared" si="9"/>
        <v>-0.32997782419557975</v>
      </c>
      <c r="AA93" s="2">
        <f t="shared" si="9"/>
        <v>-0.32245181273432344</v>
      </c>
      <c r="AB93" s="2">
        <f t="shared" si="9"/>
        <v>-0.4703034447982154</v>
      </c>
      <c r="AC93" s="2">
        <f t="shared" si="9"/>
        <v>-0.27977399344873233</v>
      </c>
      <c r="AD93" s="2">
        <f t="shared" si="9"/>
        <v>-0.15498850912531514</v>
      </c>
      <c r="AE93" s="2">
        <f t="shared" si="9"/>
        <v>-9.9856312617644258E-2</v>
      </c>
      <c r="AF93" s="2">
        <f t="shared" si="9"/>
        <v>-9.548055371563581E-2</v>
      </c>
      <c r="AG93" s="2">
        <f t="shared" si="9"/>
        <v>-0.13511521294632603</v>
      </c>
      <c r="AH93" s="2">
        <f t="shared" si="9"/>
        <v>-0.24156746189191383</v>
      </c>
      <c r="AI93" s="2">
        <f t="shared" si="9"/>
        <v>-0.41039080363771485</v>
      </c>
      <c r="AJ93" s="2">
        <f t="shared" si="9"/>
        <v>-0.28835541702618039</v>
      </c>
      <c r="AK93" s="2">
        <f t="shared" si="9"/>
        <v>-0.26307387564089002</v>
      </c>
      <c r="AL93" s="2">
        <f t="shared" si="9"/>
        <v>-0.52355102901839556</v>
      </c>
      <c r="AM93" s="2">
        <f t="shared" si="9"/>
        <v>-0.27493571127598071</v>
      </c>
      <c r="AN93" s="2">
        <f t="shared" si="9"/>
        <v>-0.1393860441891295</v>
      </c>
      <c r="AO93" s="2">
        <f t="shared" si="9"/>
        <v>-8.78416653890252E-2</v>
      </c>
      <c r="AP93" s="2">
        <f t="shared" si="9"/>
        <v>-8.7827510558781643E-2</v>
      </c>
      <c r="AQ93" s="2">
        <f t="shared" si="9"/>
        <v>-0.13244101363247268</v>
      </c>
      <c r="AR93" s="2">
        <f t="shared" si="9"/>
        <v>-0.27842053333947997</v>
      </c>
      <c r="AS93" s="2">
        <f t="shared" si="9"/>
        <v>-0.49093610573724555</v>
      </c>
      <c r="AT93" s="2">
        <f t="shared" si="9"/>
        <v>-0.25285653663600322</v>
      </c>
    </row>
    <row r="94" spans="4:46" x14ac:dyDescent="0.35">
      <c r="D94" s="6">
        <f t="shared" ref="D94:D132" si="10">G17</f>
        <v>-0.20953782456534689</v>
      </c>
      <c r="E94" s="2">
        <f>$E$23</f>
        <v>45.720226595500833</v>
      </c>
      <c r="F94" t="s">
        <v>219</v>
      </c>
      <c r="G94" s="2">
        <f t="shared" ref="G94:V115" si="11">G$90/2*(($E94/G$91)+($E94/G$91)^2)</f>
        <v>-0.15047922015275969</v>
      </c>
      <c r="H94" s="2">
        <f t="shared" si="9"/>
        <v>-0.21854657615309955</v>
      </c>
      <c r="I94" s="2">
        <f t="shared" si="9"/>
        <v>-0.12270798748006186</v>
      </c>
      <c r="J94" s="2">
        <f t="shared" si="9"/>
        <v>-7.0323985499054442E-2</v>
      </c>
      <c r="K94" s="2">
        <f t="shared" si="9"/>
        <v>-5.127025192359886E-2</v>
      </c>
      <c r="L94" s="2">
        <f t="shared" si="9"/>
        <v>-5.2538059961603802E-2</v>
      </c>
      <c r="M94" s="2">
        <f t="shared" si="9"/>
        <v>-7.9238077104281754E-2</v>
      </c>
      <c r="N94" s="2">
        <f t="shared" si="9"/>
        <v>-0.14993027862805433</v>
      </c>
      <c r="O94" s="2">
        <f t="shared" si="9"/>
        <v>-0.23587401173657363</v>
      </c>
      <c r="P94" s="2">
        <f t="shared" si="9"/>
        <v>-0.16380481493562193</v>
      </c>
      <c r="Q94" s="2">
        <f t="shared" si="9"/>
        <v>-0.1777778759196382</v>
      </c>
      <c r="R94" s="2">
        <f t="shared" si="9"/>
        <v>-0.2337750544075122</v>
      </c>
      <c r="S94" s="2">
        <f t="shared" si="9"/>
        <v>-0.1391865924383712</v>
      </c>
      <c r="T94" s="2">
        <f t="shared" si="9"/>
        <v>-7.9153176043066931E-2</v>
      </c>
      <c r="U94" s="2">
        <f t="shared" si="9"/>
        <v>-5.573397923635099E-2</v>
      </c>
      <c r="V94" s="2">
        <f t="shared" si="9"/>
        <v>-5.6787478908689133E-2</v>
      </c>
      <c r="W94" s="2">
        <f t="shared" si="9"/>
        <v>-8.5600919609317178E-2</v>
      </c>
      <c r="X94" s="2">
        <f t="shared" si="9"/>
        <v>-0.15336790551470414</v>
      </c>
      <c r="Y94" s="2">
        <f t="shared" si="9"/>
        <v>-0.23599280369915193</v>
      </c>
      <c r="Z94" s="2">
        <f t="shared" si="9"/>
        <v>-0.18347377731067041</v>
      </c>
      <c r="AA94" s="2">
        <f t="shared" si="9"/>
        <v>-0.17928946850359756</v>
      </c>
      <c r="AB94" s="2">
        <f t="shared" si="9"/>
        <v>-0.25187338224509298</v>
      </c>
      <c r="AC94" s="2">
        <f t="shared" si="9"/>
        <v>-0.14993684741560584</v>
      </c>
      <c r="AD94" s="2">
        <f t="shared" si="9"/>
        <v>-8.3106382828927364E-2</v>
      </c>
      <c r="AE94" s="2">
        <f t="shared" si="9"/>
        <v>-5.3561902422953001E-2</v>
      </c>
      <c r="AF94" s="2">
        <f t="shared" si="9"/>
        <v>-5.1215879677440741E-2</v>
      </c>
      <c r="AG94" s="2">
        <f t="shared" si="9"/>
        <v>-7.2457358909915393E-2</v>
      </c>
      <c r="AH94" s="2">
        <f t="shared" si="9"/>
        <v>-0.1294852029191878</v>
      </c>
      <c r="AI94" s="2">
        <f t="shared" si="9"/>
        <v>-0.21984899698497809</v>
      </c>
      <c r="AJ94" s="2">
        <f t="shared" si="9"/>
        <v>-0.16034141362552209</v>
      </c>
      <c r="AK94" s="2">
        <f t="shared" si="9"/>
        <v>-0.1462932723862623</v>
      </c>
      <c r="AL94" s="2">
        <f t="shared" si="9"/>
        <v>-0.2729145576493604</v>
      </c>
      <c r="AM94" s="2">
        <f t="shared" si="9"/>
        <v>-0.14343988202198873</v>
      </c>
      <c r="AN94" s="2">
        <f t="shared" si="9"/>
        <v>-7.2764703971715416E-2</v>
      </c>
      <c r="AO94" s="2">
        <f t="shared" si="9"/>
        <v>-4.5872804368168464E-2</v>
      </c>
      <c r="AP94" s="2">
        <f t="shared" si="9"/>
        <v>-4.5865840836844841E-2</v>
      </c>
      <c r="AQ94" s="2">
        <f t="shared" si="9"/>
        <v>-6.9143464237603591E-2</v>
      </c>
      <c r="AR94" s="2">
        <f t="shared" si="9"/>
        <v>-0.14525661889441946</v>
      </c>
      <c r="AS94" s="2">
        <f t="shared" si="9"/>
        <v>-0.25594794761633316</v>
      </c>
      <c r="AT94" s="2">
        <f t="shared" si="9"/>
        <v>-0.14061973998866306</v>
      </c>
    </row>
    <row r="95" spans="4:46" x14ac:dyDescent="0.35">
      <c r="D95" s="6">
        <f t="shared" si="10"/>
        <v>-0.11877630748155121</v>
      </c>
      <c r="E95" s="2">
        <f t="shared" ref="E95:E101" si="12">$E$23</f>
        <v>45.720226595500833</v>
      </c>
      <c r="F95" t="s">
        <v>220</v>
      </c>
      <c r="G95" s="2">
        <f t="shared" si="11"/>
        <v>-0.15047922015275969</v>
      </c>
      <c r="H95" s="2">
        <f t="shared" si="9"/>
        <v>-0.21854657615309955</v>
      </c>
      <c r="I95" s="2">
        <f t="shared" si="9"/>
        <v>-0.12270798748006186</v>
      </c>
      <c r="J95" s="2">
        <f t="shared" si="9"/>
        <v>-7.0323985499054442E-2</v>
      </c>
      <c r="K95" s="2">
        <f t="shared" si="9"/>
        <v>-5.127025192359886E-2</v>
      </c>
      <c r="L95" s="2">
        <f t="shared" si="9"/>
        <v>-5.2538059961603802E-2</v>
      </c>
      <c r="M95" s="2">
        <f t="shared" si="9"/>
        <v>-7.9238077104281754E-2</v>
      </c>
      <c r="N95" s="2">
        <f t="shared" si="9"/>
        <v>-0.14993027862805433</v>
      </c>
      <c r="O95" s="2">
        <f t="shared" si="9"/>
        <v>-0.23587401173657363</v>
      </c>
      <c r="P95" s="2">
        <f t="shared" si="9"/>
        <v>-0.16380481493562193</v>
      </c>
      <c r="Q95" s="2">
        <f t="shared" si="9"/>
        <v>-0.1777778759196382</v>
      </c>
      <c r="R95" s="2">
        <f t="shared" si="9"/>
        <v>-0.2337750544075122</v>
      </c>
      <c r="S95" s="2">
        <f t="shared" si="9"/>
        <v>-0.1391865924383712</v>
      </c>
      <c r="T95" s="2">
        <f t="shared" si="9"/>
        <v>-7.9153176043066931E-2</v>
      </c>
      <c r="U95" s="2">
        <f t="shared" si="9"/>
        <v>-5.573397923635099E-2</v>
      </c>
      <c r="V95" s="2">
        <f t="shared" si="9"/>
        <v>-5.6787478908689133E-2</v>
      </c>
      <c r="W95" s="2">
        <f t="shared" si="9"/>
        <v>-8.5600919609317178E-2</v>
      </c>
      <c r="X95" s="2">
        <f t="shared" si="9"/>
        <v>-0.15336790551470414</v>
      </c>
      <c r="Y95" s="2">
        <f t="shared" si="9"/>
        <v>-0.23599280369915193</v>
      </c>
      <c r="Z95" s="2">
        <f t="shared" si="9"/>
        <v>-0.18347377731067041</v>
      </c>
      <c r="AA95" s="2">
        <f t="shared" si="9"/>
        <v>-0.17928946850359756</v>
      </c>
      <c r="AB95" s="2">
        <f t="shared" si="9"/>
        <v>-0.25187338224509298</v>
      </c>
      <c r="AC95" s="2">
        <f t="shared" si="9"/>
        <v>-0.14993684741560584</v>
      </c>
      <c r="AD95" s="2">
        <f t="shared" si="9"/>
        <v>-8.3106382828927364E-2</v>
      </c>
      <c r="AE95" s="2">
        <f t="shared" si="9"/>
        <v>-5.3561902422953001E-2</v>
      </c>
      <c r="AF95" s="2">
        <f t="shared" si="9"/>
        <v>-5.1215879677440741E-2</v>
      </c>
      <c r="AG95" s="2">
        <f t="shared" si="9"/>
        <v>-7.2457358909915393E-2</v>
      </c>
      <c r="AH95" s="2">
        <f t="shared" si="9"/>
        <v>-0.1294852029191878</v>
      </c>
      <c r="AI95" s="2">
        <f t="shared" si="9"/>
        <v>-0.21984899698497809</v>
      </c>
      <c r="AJ95" s="2">
        <f t="shared" si="9"/>
        <v>-0.16034141362552209</v>
      </c>
      <c r="AK95" s="2">
        <f t="shared" si="9"/>
        <v>-0.1462932723862623</v>
      </c>
      <c r="AL95" s="2">
        <f t="shared" si="9"/>
        <v>-0.2729145576493604</v>
      </c>
      <c r="AM95" s="2">
        <f t="shared" si="9"/>
        <v>-0.14343988202198873</v>
      </c>
      <c r="AN95" s="2">
        <f t="shared" si="9"/>
        <v>-7.2764703971715416E-2</v>
      </c>
      <c r="AO95" s="2">
        <f t="shared" si="9"/>
        <v>-4.5872804368168464E-2</v>
      </c>
      <c r="AP95" s="2">
        <f t="shared" si="9"/>
        <v>-4.5865840836844841E-2</v>
      </c>
      <c r="AQ95" s="2">
        <f t="shared" si="9"/>
        <v>-6.9143464237603591E-2</v>
      </c>
      <c r="AR95" s="2">
        <f t="shared" si="9"/>
        <v>-0.14525661889441946</v>
      </c>
      <c r="AS95" s="2">
        <f t="shared" si="9"/>
        <v>-0.25594794761633316</v>
      </c>
      <c r="AT95" s="2">
        <f t="shared" si="9"/>
        <v>-0.14061973998866306</v>
      </c>
    </row>
    <row r="96" spans="4:46" x14ac:dyDescent="0.35">
      <c r="D96" s="6">
        <f t="shared" si="10"/>
        <v>-6.8544944312921866E-2</v>
      </c>
      <c r="E96" s="2">
        <f t="shared" si="12"/>
        <v>45.720226595500833</v>
      </c>
      <c r="F96" t="s">
        <v>221</v>
      </c>
      <c r="G96" s="2">
        <f t="shared" si="11"/>
        <v>-0.15047922015275969</v>
      </c>
      <c r="H96" s="2">
        <f t="shared" si="9"/>
        <v>-0.21854657615309955</v>
      </c>
      <c r="I96" s="2">
        <f t="shared" si="9"/>
        <v>-0.12270798748006186</v>
      </c>
      <c r="J96" s="2">
        <f t="shared" si="9"/>
        <v>-7.0323985499054442E-2</v>
      </c>
      <c r="K96" s="2">
        <f t="shared" si="9"/>
        <v>-5.127025192359886E-2</v>
      </c>
      <c r="L96" s="2">
        <f t="shared" si="9"/>
        <v>-5.2538059961603802E-2</v>
      </c>
      <c r="M96" s="2">
        <f t="shared" si="9"/>
        <v>-7.9238077104281754E-2</v>
      </c>
      <c r="N96" s="2">
        <f t="shared" si="9"/>
        <v>-0.14993027862805433</v>
      </c>
      <c r="O96" s="2">
        <f t="shared" si="9"/>
        <v>-0.23587401173657363</v>
      </c>
      <c r="P96" s="2">
        <f t="shared" si="9"/>
        <v>-0.16380481493562193</v>
      </c>
      <c r="Q96" s="2">
        <f t="shared" si="9"/>
        <v>-0.1777778759196382</v>
      </c>
      <c r="R96" s="2">
        <f t="shared" si="9"/>
        <v>-0.2337750544075122</v>
      </c>
      <c r="S96" s="2">
        <f t="shared" si="9"/>
        <v>-0.1391865924383712</v>
      </c>
      <c r="T96" s="2">
        <f t="shared" si="9"/>
        <v>-7.9153176043066931E-2</v>
      </c>
      <c r="U96" s="2">
        <f t="shared" si="9"/>
        <v>-5.573397923635099E-2</v>
      </c>
      <c r="V96" s="2">
        <f t="shared" si="9"/>
        <v>-5.6787478908689133E-2</v>
      </c>
      <c r="W96" s="2">
        <f t="shared" si="9"/>
        <v>-8.5600919609317178E-2</v>
      </c>
      <c r="X96" s="2">
        <f t="shared" si="9"/>
        <v>-0.15336790551470414</v>
      </c>
      <c r="Y96" s="2">
        <f t="shared" si="9"/>
        <v>-0.23599280369915193</v>
      </c>
      <c r="Z96" s="2">
        <f t="shared" si="9"/>
        <v>-0.18347377731067041</v>
      </c>
      <c r="AA96" s="2">
        <f t="shared" si="9"/>
        <v>-0.17928946850359756</v>
      </c>
      <c r="AB96" s="2">
        <f t="shared" si="9"/>
        <v>-0.25187338224509298</v>
      </c>
      <c r="AC96" s="2">
        <f t="shared" si="9"/>
        <v>-0.14993684741560584</v>
      </c>
      <c r="AD96" s="2">
        <f t="shared" si="9"/>
        <v>-8.3106382828927364E-2</v>
      </c>
      <c r="AE96" s="2">
        <f t="shared" si="9"/>
        <v>-5.3561902422953001E-2</v>
      </c>
      <c r="AF96" s="2">
        <f t="shared" si="9"/>
        <v>-5.1215879677440741E-2</v>
      </c>
      <c r="AG96" s="2">
        <f t="shared" si="9"/>
        <v>-7.2457358909915393E-2</v>
      </c>
      <c r="AH96" s="2">
        <f t="shared" si="9"/>
        <v>-0.1294852029191878</v>
      </c>
      <c r="AI96" s="2">
        <f t="shared" si="9"/>
        <v>-0.21984899698497809</v>
      </c>
      <c r="AJ96" s="2">
        <f t="shared" si="9"/>
        <v>-0.16034141362552209</v>
      </c>
      <c r="AK96" s="2">
        <f t="shared" si="9"/>
        <v>-0.1462932723862623</v>
      </c>
      <c r="AL96" s="2">
        <f t="shared" si="9"/>
        <v>-0.2729145576493604</v>
      </c>
      <c r="AM96" s="2">
        <f t="shared" si="9"/>
        <v>-0.14343988202198873</v>
      </c>
      <c r="AN96" s="2">
        <f t="shared" si="9"/>
        <v>-7.2764703971715416E-2</v>
      </c>
      <c r="AO96" s="2">
        <f t="shared" si="9"/>
        <v>-4.5872804368168464E-2</v>
      </c>
      <c r="AP96" s="2">
        <f t="shared" si="9"/>
        <v>-4.5865840836844841E-2</v>
      </c>
      <c r="AQ96" s="2">
        <f t="shared" si="9"/>
        <v>-6.9143464237603591E-2</v>
      </c>
      <c r="AR96" s="2">
        <f t="shared" si="9"/>
        <v>-0.14525661889441946</v>
      </c>
      <c r="AS96" s="2">
        <f t="shared" si="9"/>
        <v>-0.25594794761633316</v>
      </c>
      <c r="AT96" s="2">
        <f t="shared" si="9"/>
        <v>-0.14061973998866306</v>
      </c>
    </row>
    <row r="97" spans="4:46" x14ac:dyDescent="0.35">
      <c r="D97" s="6">
        <f t="shared" si="10"/>
        <v>-5.0177477956740289E-2</v>
      </c>
      <c r="E97" s="2">
        <f t="shared" si="12"/>
        <v>45.720226595500833</v>
      </c>
      <c r="F97" t="s">
        <v>222</v>
      </c>
      <c r="G97" s="2">
        <f t="shared" si="11"/>
        <v>-0.15047922015275969</v>
      </c>
      <c r="H97" s="2">
        <f t="shared" si="9"/>
        <v>-0.21854657615309955</v>
      </c>
      <c r="I97" s="2">
        <f t="shared" si="9"/>
        <v>-0.12270798748006186</v>
      </c>
      <c r="J97" s="2">
        <f t="shared" si="9"/>
        <v>-7.0323985499054442E-2</v>
      </c>
      <c r="K97" s="2">
        <f t="shared" si="9"/>
        <v>-5.127025192359886E-2</v>
      </c>
      <c r="L97" s="2">
        <f t="shared" si="9"/>
        <v>-5.2538059961603802E-2</v>
      </c>
      <c r="M97" s="2">
        <f t="shared" si="9"/>
        <v>-7.9238077104281754E-2</v>
      </c>
      <c r="N97" s="2">
        <f t="shared" si="9"/>
        <v>-0.14993027862805433</v>
      </c>
      <c r="O97" s="2">
        <f t="shared" si="9"/>
        <v>-0.23587401173657363</v>
      </c>
      <c r="P97" s="2">
        <f t="shared" si="9"/>
        <v>-0.16380481493562193</v>
      </c>
      <c r="Q97" s="2">
        <f t="shared" si="9"/>
        <v>-0.1777778759196382</v>
      </c>
      <c r="R97" s="2">
        <f t="shared" si="9"/>
        <v>-0.2337750544075122</v>
      </c>
      <c r="S97" s="2">
        <f t="shared" si="9"/>
        <v>-0.1391865924383712</v>
      </c>
      <c r="T97" s="2">
        <f t="shared" si="9"/>
        <v>-7.9153176043066931E-2</v>
      </c>
      <c r="U97" s="2">
        <f t="shared" si="9"/>
        <v>-5.573397923635099E-2</v>
      </c>
      <c r="V97" s="2">
        <f t="shared" si="9"/>
        <v>-5.6787478908689133E-2</v>
      </c>
      <c r="W97" s="2">
        <f t="shared" si="9"/>
        <v>-8.5600919609317178E-2</v>
      </c>
      <c r="X97" s="2">
        <f t="shared" si="9"/>
        <v>-0.15336790551470414</v>
      </c>
      <c r="Y97" s="2">
        <f t="shared" si="9"/>
        <v>-0.23599280369915193</v>
      </c>
      <c r="Z97" s="2">
        <f t="shared" si="9"/>
        <v>-0.18347377731067041</v>
      </c>
      <c r="AA97" s="2">
        <f t="shared" si="9"/>
        <v>-0.17928946850359756</v>
      </c>
      <c r="AB97" s="2">
        <f t="shared" si="9"/>
        <v>-0.25187338224509298</v>
      </c>
      <c r="AC97" s="2">
        <f t="shared" si="9"/>
        <v>-0.14993684741560584</v>
      </c>
      <c r="AD97" s="2">
        <f t="shared" si="9"/>
        <v>-8.3106382828927364E-2</v>
      </c>
      <c r="AE97" s="2">
        <f t="shared" si="9"/>
        <v>-5.3561902422953001E-2</v>
      </c>
      <c r="AF97" s="2">
        <f t="shared" si="9"/>
        <v>-5.1215879677440741E-2</v>
      </c>
      <c r="AG97" s="2">
        <f t="shared" si="9"/>
        <v>-7.2457358909915393E-2</v>
      </c>
      <c r="AH97" s="2">
        <f t="shared" si="9"/>
        <v>-0.1294852029191878</v>
      </c>
      <c r="AI97" s="2">
        <f t="shared" si="9"/>
        <v>-0.21984899698497809</v>
      </c>
      <c r="AJ97" s="2">
        <f t="shared" si="9"/>
        <v>-0.16034141362552209</v>
      </c>
      <c r="AK97" s="2">
        <f t="shared" si="9"/>
        <v>-0.1462932723862623</v>
      </c>
      <c r="AL97" s="2">
        <f t="shared" si="9"/>
        <v>-0.2729145576493604</v>
      </c>
      <c r="AM97" s="2">
        <f t="shared" si="9"/>
        <v>-0.14343988202198873</v>
      </c>
      <c r="AN97" s="2">
        <f t="shared" si="9"/>
        <v>-7.2764703971715416E-2</v>
      </c>
      <c r="AO97" s="2">
        <f t="shared" si="9"/>
        <v>-4.5872804368168464E-2</v>
      </c>
      <c r="AP97" s="2">
        <f t="shared" si="9"/>
        <v>-4.5865840836844841E-2</v>
      </c>
      <c r="AQ97" s="2">
        <f t="shared" si="9"/>
        <v>-6.9143464237603591E-2</v>
      </c>
      <c r="AR97" s="2">
        <f t="shared" si="9"/>
        <v>-0.14525661889441946</v>
      </c>
      <c r="AS97" s="2">
        <f t="shared" si="9"/>
        <v>-0.25594794761633316</v>
      </c>
      <c r="AT97" s="2">
        <f t="shared" si="9"/>
        <v>-0.14061973998866306</v>
      </c>
    </row>
    <row r="98" spans="4:46" x14ac:dyDescent="0.35">
      <c r="D98" s="6">
        <f t="shared" si="10"/>
        <v>-5.1401811439912029E-2</v>
      </c>
      <c r="E98" s="2">
        <f t="shared" si="12"/>
        <v>45.720226595500833</v>
      </c>
      <c r="F98" t="s">
        <v>223</v>
      </c>
      <c r="G98" s="2">
        <f t="shared" si="11"/>
        <v>-0.15047922015275969</v>
      </c>
      <c r="H98" s="2">
        <f t="shared" si="9"/>
        <v>-0.21854657615309955</v>
      </c>
      <c r="I98" s="2">
        <f t="shared" si="9"/>
        <v>-0.12270798748006186</v>
      </c>
      <c r="J98" s="2">
        <f t="shared" si="9"/>
        <v>-7.0323985499054442E-2</v>
      </c>
      <c r="K98" s="2">
        <f t="shared" si="9"/>
        <v>-5.127025192359886E-2</v>
      </c>
      <c r="L98" s="2">
        <f t="shared" si="9"/>
        <v>-5.2538059961603802E-2</v>
      </c>
      <c r="M98" s="2">
        <f t="shared" si="9"/>
        <v>-7.9238077104281754E-2</v>
      </c>
      <c r="N98" s="2">
        <f t="shared" si="9"/>
        <v>-0.14993027862805433</v>
      </c>
      <c r="O98" s="2">
        <f t="shared" si="9"/>
        <v>-0.23587401173657363</v>
      </c>
      <c r="P98" s="2">
        <f t="shared" si="9"/>
        <v>-0.16380481493562193</v>
      </c>
      <c r="Q98" s="2">
        <f t="shared" si="9"/>
        <v>-0.1777778759196382</v>
      </c>
      <c r="R98" s="2">
        <f t="shared" si="9"/>
        <v>-0.2337750544075122</v>
      </c>
      <c r="S98" s="2">
        <f t="shared" si="9"/>
        <v>-0.1391865924383712</v>
      </c>
      <c r="T98" s="2">
        <f t="shared" si="9"/>
        <v>-7.9153176043066931E-2</v>
      </c>
      <c r="U98" s="2">
        <f t="shared" si="9"/>
        <v>-5.573397923635099E-2</v>
      </c>
      <c r="V98" s="2">
        <f t="shared" si="9"/>
        <v>-5.6787478908689133E-2</v>
      </c>
      <c r="W98" s="2">
        <f t="shared" si="9"/>
        <v>-8.5600919609317178E-2</v>
      </c>
      <c r="X98" s="2">
        <f t="shared" si="9"/>
        <v>-0.15336790551470414</v>
      </c>
      <c r="Y98" s="2">
        <f t="shared" si="9"/>
        <v>-0.23599280369915193</v>
      </c>
      <c r="Z98" s="2">
        <f t="shared" si="9"/>
        <v>-0.18347377731067041</v>
      </c>
      <c r="AA98" s="2">
        <f t="shared" si="9"/>
        <v>-0.17928946850359756</v>
      </c>
      <c r="AB98" s="2">
        <f t="shared" si="9"/>
        <v>-0.25187338224509298</v>
      </c>
      <c r="AC98" s="2">
        <f t="shared" si="9"/>
        <v>-0.14993684741560584</v>
      </c>
      <c r="AD98" s="2">
        <f t="shared" si="9"/>
        <v>-8.3106382828927364E-2</v>
      </c>
      <c r="AE98" s="2">
        <f t="shared" si="9"/>
        <v>-5.3561902422953001E-2</v>
      </c>
      <c r="AF98" s="2">
        <f t="shared" si="9"/>
        <v>-5.1215879677440741E-2</v>
      </c>
      <c r="AG98" s="2">
        <f t="shared" si="9"/>
        <v>-7.2457358909915393E-2</v>
      </c>
      <c r="AH98" s="2">
        <f t="shared" si="9"/>
        <v>-0.1294852029191878</v>
      </c>
      <c r="AI98" s="2">
        <f t="shared" si="9"/>
        <v>-0.21984899698497809</v>
      </c>
      <c r="AJ98" s="2">
        <f t="shared" si="9"/>
        <v>-0.16034141362552209</v>
      </c>
      <c r="AK98" s="2">
        <f t="shared" si="9"/>
        <v>-0.1462932723862623</v>
      </c>
      <c r="AL98" s="2">
        <f t="shared" si="9"/>
        <v>-0.2729145576493604</v>
      </c>
      <c r="AM98" s="2">
        <f t="shared" si="9"/>
        <v>-0.14343988202198873</v>
      </c>
      <c r="AN98" s="2">
        <f t="shared" si="9"/>
        <v>-7.2764703971715416E-2</v>
      </c>
      <c r="AO98" s="2">
        <f t="shared" si="9"/>
        <v>-4.5872804368168464E-2</v>
      </c>
      <c r="AP98" s="2">
        <f t="shared" si="9"/>
        <v>-4.5865840836844841E-2</v>
      </c>
      <c r="AQ98" s="2">
        <f t="shared" si="9"/>
        <v>-6.9143464237603591E-2</v>
      </c>
      <c r="AR98" s="2">
        <f t="shared" si="9"/>
        <v>-0.14525661889441946</v>
      </c>
      <c r="AS98" s="2">
        <f t="shared" si="9"/>
        <v>-0.25594794761633316</v>
      </c>
      <c r="AT98" s="2">
        <f t="shared" si="9"/>
        <v>-0.14061973998866306</v>
      </c>
    </row>
    <row r="99" spans="4:46" x14ac:dyDescent="0.35">
      <c r="D99" s="6">
        <f t="shared" si="10"/>
        <v>-7.7118235989232828E-2</v>
      </c>
      <c r="E99" s="2">
        <f t="shared" si="12"/>
        <v>45.720226595500833</v>
      </c>
      <c r="F99" t="s">
        <v>224</v>
      </c>
      <c r="G99" s="2">
        <f t="shared" si="11"/>
        <v>-0.15047922015275969</v>
      </c>
      <c r="H99" s="2">
        <f t="shared" si="9"/>
        <v>-0.21854657615309955</v>
      </c>
      <c r="I99" s="2">
        <f t="shared" si="9"/>
        <v>-0.12270798748006186</v>
      </c>
      <c r="J99" s="2">
        <f t="shared" si="9"/>
        <v>-7.0323985499054442E-2</v>
      </c>
      <c r="K99" s="2">
        <f t="shared" si="9"/>
        <v>-5.127025192359886E-2</v>
      </c>
      <c r="L99" s="2">
        <f t="shared" si="9"/>
        <v>-5.2538059961603802E-2</v>
      </c>
      <c r="M99" s="2">
        <f t="shared" si="9"/>
        <v>-7.9238077104281754E-2</v>
      </c>
      <c r="N99" s="2">
        <f t="shared" si="9"/>
        <v>-0.14993027862805433</v>
      </c>
      <c r="O99" s="2">
        <f t="shared" si="9"/>
        <v>-0.23587401173657363</v>
      </c>
      <c r="P99" s="2">
        <f t="shared" si="9"/>
        <v>-0.16380481493562193</v>
      </c>
      <c r="Q99" s="2">
        <f t="shared" si="9"/>
        <v>-0.1777778759196382</v>
      </c>
      <c r="R99" s="2">
        <f t="shared" si="9"/>
        <v>-0.2337750544075122</v>
      </c>
      <c r="S99" s="2">
        <f t="shared" si="9"/>
        <v>-0.1391865924383712</v>
      </c>
      <c r="T99" s="2">
        <f t="shared" si="9"/>
        <v>-7.9153176043066931E-2</v>
      </c>
      <c r="U99" s="2">
        <f t="shared" si="9"/>
        <v>-5.573397923635099E-2</v>
      </c>
      <c r="V99" s="2">
        <f t="shared" si="9"/>
        <v>-5.6787478908689133E-2</v>
      </c>
      <c r="W99" s="2">
        <f t="shared" si="9"/>
        <v>-8.5600919609317178E-2</v>
      </c>
      <c r="X99" s="2">
        <f t="shared" si="9"/>
        <v>-0.15336790551470414</v>
      </c>
      <c r="Y99" s="2">
        <f t="shared" si="9"/>
        <v>-0.23599280369915193</v>
      </c>
      <c r="Z99" s="2">
        <f t="shared" si="9"/>
        <v>-0.18347377731067041</v>
      </c>
      <c r="AA99" s="2">
        <f t="shared" si="9"/>
        <v>-0.17928946850359756</v>
      </c>
      <c r="AB99" s="2">
        <f t="shared" si="9"/>
        <v>-0.25187338224509298</v>
      </c>
      <c r="AC99" s="2">
        <f t="shared" ref="AC99:AR116" si="13">AC$90/2*(($E99/AC$91)+($E99/AC$91)^2)</f>
        <v>-0.14993684741560584</v>
      </c>
      <c r="AD99" s="2">
        <f t="shared" si="13"/>
        <v>-8.3106382828927364E-2</v>
      </c>
      <c r="AE99" s="2">
        <f t="shared" si="13"/>
        <v>-5.3561902422953001E-2</v>
      </c>
      <c r="AF99" s="2">
        <f t="shared" si="13"/>
        <v>-5.1215879677440741E-2</v>
      </c>
      <c r="AG99" s="2">
        <f t="shared" si="13"/>
        <v>-7.2457358909915393E-2</v>
      </c>
      <c r="AH99" s="2">
        <f t="shared" si="13"/>
        <v>-0.1294852029191878</v>
      </c>
      <c r="AI99" s="2">
        <f t="shared" si="13"/>
        <v>-0.21984899698497809</v>
      </c>
      <c r="AJ99" s="2">
        <f t="shared" si="13"/>
        <v>-0.16034141362552209</v>
      </c>
      <c r="AK99" s="2">
        <f t="shared" si="13"/>
        <v>-0.1462932723862623</v>
      </c>
      <c r="AL99" s="2">
        <f t="shared" si="13"/>
        <v>-0.2729145576493604</v>
      </c>
      <c r="AM99" s="2">
        <f t="shared" si="13"/>
        <v>-0.14343988202198873</v>
      </c>
      <c r="AN99" s="2">
        <f t="shared" si="13"/>
        <v>-7.2764703971715416E-2</v>
      </c>
      <c r="AO99" s="2">
        <f t="shared" si="13"/>
        <v>-4.5872804368168464E-2</v>
      </c>
      <c r="AP99" s="2">
        <f t="shared" si="13"/>
        <v>-4.5865840836844841E-2</v>
      </c>
      <c r="AQ99" s="2">
        <f t="shared" si="13"/>
        <v>-6.9143464237603591E-2</v>
      </c>
      <c r="AR99" s="2">
        <f t="shared" si="13"/>
        <v>-0.14525661889441946</v>
      </c>
      <c r="AS99" s="2">
        <f t="shared" ref="AS99:AT116" si="14">AS$90/2*(($E99/AS$91)+($E99/AS$91)^2)</f>
        <v>-0.25594794761633316</v>
      </c>
      <c r="AT99" s="2">
        <f t="shared" si="14"/>
        <v>-0.14061973998866306</v>
      </c>
    </row>
    <row r="100" spans="4:46" x14ac:dyDescent="0.35">
      <c r="D100" s="6">
        <f t="shared" si="10"/>
        <v>-0.1445198634824168</v>
      </c>
      <c r="E100" s="2">
        <f t="shared" si="12"/>
        <v>45.720226595500833</v>
      </c>
      <c r="F100" t="s">
        <v>225</v>
      </c>
      <c r="G100" s="2">
        <f t="shared" si="11"/>
        <v>-0.15047922015275969</v>
      </c>
      <c r="H100" s="2">
        <f t="shared" si="11"/>
        <v>-0.21854657615309955</v>
      </c>
      <c r="I100" s="2">
        <f t="shared" si="11"/>
        <v>-0.12270798748006186</v>
      </c>
      <c r="J100" s="2">
        <f t="shared" si="11"/>
        <v>-7.0323985499054442E-2</v>
      </c>
      <c r="K100" s="2">
        <f t="shared" si="11"/>
        <v>-5.127025192359886E-2</v>
      </c>
      <c r="L100" s="2">
        <f t="shared" si="11"/>
        <v>-5.2538059961603802E-2</v>
      </c>
      <c r="M100" s="2">
        <f t="shared" si="11"/>
        <v>-7.9238077104281754E-2</v>
      </c>
      <c r="N100" s="2">
        <f t="shared" si="11"/>
        <v>-0.14993027862805433</v>
      </c>
      <c r="O100" s="2">
        <f t="shared" si="11"/>
        <v>-0.23587401173657363</v>
      </c>
      <c r="P100" s="2">
        <f t="shared" si="11"/>
        <v>-0.16380481493562193</v>
      </c>
      <c r="Q100" s="2">
        <f t="shared" si="11"/>
        <v>-0.1777778759196382</v>
      </c>
      <c r="R100" s="2">
        <f t="shared" si="11"/>
        <v>-0.2337750544075122</v>
      </c>
      <c r="S100" s="2">
        <f t="shared" si="11"/>
        <v>-0.1391865924383712</v>
      </c>
      <c r="T100" s="2">
        <f t="shared" si="11"/>
        <v>-7.9153176043066931E-2</v>
      </c>
      <c r="U100" s="2">
        <f t="shared" si="11"/>
        <v>-5.573397923635099E-2</v>
      </c>
      <c r="V100" s="2">
        <f t="shared" si="11"/>
        <v>-5.6787478908689133E-2</v>
      </c>
      <c r="W100" s="2">
        <f t="shared" ref="W100:AL117" si="15">W$90/2*(($E100/W$91)+($E100/W$91)^2)</f>
        <v>-8.5600919609317178E-2</v>
      </c>
      <c r="X100" s="2">
        <f t="shared" si="15"/>
        <v>-0.15336790551470414</v>
      </c>
      <c r="Y100" s="2">
        <f t="shared" si="15"/>
        <v>-0.23599280369915193</v>
      </c>
      <c r="Z100" s="2">
        <f t="shared" si="15"/>
        <v>-0.18347377731067041</v>
      </c>
      <c r="AA100" s="2">
        <f t="shared" si="15"/>
        <v>-0.17928946850359756</v>
      </c>
      <c r="AB100" s="2">
        <f t="shared" si="15"/>
        <v>-0.25187338224509298</v>
      </c>
      <c r="AC100" s="2">
        <f t="shared" si="15"/>
        <v>-0.14993684741560584</v>
      </c>
      <c r="AD100" s="2">
        <f t="shared" si="15"/>
        <v>-8.3106382828927364E-2</v>
      </c>
      <c r="AE100" s="2">
        <f t="shared" si="15"/>
        <v>-5.3561902422953001E-2</v>
      </c>
      <c r="AF100" s="2">
        <f t="shared" si="15"/>
        <v>-5.1215879677440741E-2</v>
      </c>
      <c r="AG100" s="2">
        <f t="shared" si="15"/>
        <v>-7.2457358909915393E-2</v>
      </c>
      <c r="AH100" s="2">
        <f t="shared" si="15"/>
        <v>-0.1294852029191878</v>
      </c>
      <c r="AI100" s="2">
        <f t="shared" si="15"/>
        <v>-0.21984899698497809</v>
      </c>
      <c r="AJ100" s="2">
        <f t="shared" si="15"/>
        <v>-0.16034141362552209</v>
      </c>
      <c r="AK100" s="2">
        <f t="shared" si="15"/>
        <v>-0.1462932723862623</v>
      </c>
      <c r="AL100" s="2">
        <f t="shared" si="15"/>
        <v>-0.2729145576493604</v>
      </c>
      <c r="AM100" s="2">
        <f t="shared" si="13"/>
        <v>-0.14343988202198873</v>
      </c>
      <c r="AN100" s="2">
        <f t="shared" si="13"/>
        <v>-7.2764703971715416E-2</v>
      </c>
      <c r="AO100" s="2">
        <f t="shared" si="13"/>
        <v>-4.5872804368168464E-2</v>
      </c>
      <c r="AP100" s="2">
        <f t="shared" si="13"/>
        <v>-4.5865840836844841E-2</v>
      </c>
      <c r="AQ100" s="2">
        <f t="shared" si="13"/>
        <v>-6.9143464237603591E-2</v>
      </c>
      <c r="AR100" s="2">
        <f t="shared" si="13"/>
        <v>-0.14525661889441946</v>
      </c>
      <c r="AS100" s="2">
        <f t="shared" si="14"/>
        <v>-0.25594794761633316</v>
      </c>
      <c r="AT100" s="2">
        <f t="shared" si="14"/>
        <v>-0.14061973998866306</v>
      </c>
    </row>
    <row r="101" spans="4:46" x14ac:dyDescent="0.35">
      <c r="D101" s="6">
        <f t="shared" si="10"/>
        <v>-0.22549572627819617</v>
      </c>
      <c r="E101" s="2">
        <f t="shared" si="12"/>
        <v>45.720226595500833</v>
      </c>
      <c r="F101" t="s">
        <v>226</v>
      </c>
      <c r="G101" s="2">
        <f t="shared" si="11"/>
        <v>-0.15047922015275969</v>
      </c>
      <c r="H101" s="2">
        <f t="shared" si="11"/>
        <v>-0.21854657615309955</v>
      </c>
      <c r="I101" s="2">
        <f t="shared" si="11"/>
        <v>-0.12270798748006186</v>
      </c>
      <c r="J101" s="2">
        <f t="shared" si="11"/>
        <v>-7.0323985499054442E-2</v>
      </c>
      <c r="K101" s="2">
        <f t="shared" si="11"/>
        <v>-5.127025192359886E-2</v>
      </c>
      <c r="L101" s="2">
        <f t="shared" si="11"/>
        <v>-5.2538059961603802E-2</v>
      </c>
      <c r="M101" s="2">
        <f t="shared" si="11"/>
        <v>-7.9238077104281754E-2</v>
      </c>
      <c r="N101" s="2">
        <f t="shared" si="11"/>
        <v>-0.14993027862805433</v>
      </c>
      <c r="O101" s="2">
        <f t="shared" si="11"/>
        <v>-0.23587401173657363</v>
      </c>
      <c r="P101" s="2">
        <f t="shared" si="11"/>
        <v>-0.16380481493562193</v>
      </c>
      <c r="Q101" s="2">
        <f t="shared" si="11"/>
        <v>-0.1777778759196382</v>
      </c>
      <c r="R101" s="2">
        <f t="shared" si="11"/>
        <v>-0.2337750544075122</v>
      </c>
      <c r="S101" s="2">
        <f t="shared" si="11"/>
        <v>-0.1391865924383712</v>
      </c>
      <c r="T101" s="2">
        <f t="shared" si="11"/>
        <v>-7.9153176043066931E-2</v>
      </c>
      <c r="U101" s="2">
        <f t="shared" si="11"/>
        <v>-5.573397923635099E-2</v>
      </c>
      <c r="V101" s="2">
        <f t="shared" si="11"/>
        <v>-5.6787478908689133E-2</v>
      </c>
      <c r="W101" s="2">
        <f t="shared" si="15"/>
        <v>-8.5600919609317178E-2</v>
      </c>
      <c r="X101" s="2">
        <f t="shared" si="15"/>
        <v>-0.15336790551470414</v>
      </c>
      <c r="Y101" s="2">
        <f t="shared" si="15"/>
        <v>-0.23599280369915193</v>
      </c>
      <c r="Z101" s="2">
        <f t="shared" si="15"/>
        <v>-0.18347377731067041</v>
      </c>
      <c r="AA101" s="2">
        <f t="shared" si="15"/>
        <v>-0.17928946850359756</v>
      </c>
      <c r="AB101" s="2">
        <f t="shared" si="15"/>
        <v>-0.25187338224509298</v>
      </c>
      <c r="AC101" s="2">
        <f t="shared" si="15"/>
        <v>-0.14993684741560584</v>
      </c>
      <c r="AD101" s="2">
        <f t="shared" si="15"/>
        <v>-8.3106382828927364E-2</v>
      </c>
      <c r="AE101" s="2">
        <f t="shared" si="15"/>
        <v>-5.3561902422953001E-2</v>
      </c>
      <c r="AF101" s="2">
        <f t="shared" si="15"/>
        <v>-5.1215879677440741E-2</v>
      </c>
      <c r="AG101" s="2">
        <f t="shared" si="15"/>
        <v>-7.2457358909915393E-2</v>
      </c>
      <c r="AH101" s="2">
        <f t="shared" si="15"/>
        <v>-0.1294852029191878</v>
      </c>
      <c r="AI101" s="2">
        <f t="shared" si="15"/>
        <v>-0.21984899698497809</v>
      </c>
      <c r="AJ101" s="2">
        <f t="shared" si="15"/>
        <v>-0.16034141362552209</v>
      </c>
      <c r="AK101" s="2">
        <f t="shared" si="15"/>
        <v>-0.1462932723862623</v>
      </c>
      <c r="AL101" s="2">
        <f t="shared" si="15"/>
        <v>-0.2729145576493604</v>
      </c>
      <c r="AM101" s="2">
        <f t="shared" si="13"/>
        <v>-0.14343988202198873</v>
      </c>
      <c r="AN101" s="2">
        <f t="shared" si="13"/>
        <v>-7.2764703971715416E-2</v>
      </c>
      <c r="AO101" s="2">
        <f t="shared" si="13"/>
        <v>-4.5872804368168464E-2</v>
      </c>
      <c r="AP101" s="2">
        <f t="shared" si="13"/>
        <v>-4.5865840836844841E-2</v>
      </c>
      <c r="AQ101" s="2">
        <f t="shared" si="13"/>
        <v>-6.9143464237603591E-2</v>
      </c>
      <c r="AR101" s="2">
        <f t="shared" si="13"/>
        <v>-0.14525661889441946</v>
      </c>
      <c r="AS101" s="2">
        <f t="shared" si="14"/>
        <v>-0.25594794761633316</v>
      </c>
      <c r="AT101" s="2">
        <f t="shared" si="14"/>
        <v>-0.14061973998866306</v>
      </c>
    </row>
    <row r="102" spans="4:46" x14ac:dyDescent="0.35">
      <c r="D102" s="6">
        <f t="shared" si="10"/>
        <v>-0.28936716583680083</v>
      </c>
      <c r="E102" s="2">
        <f>$E$24</f>
        <v>68.478011722715223</v>
      </c>
      <c r="F102" t="s">
        <v>227</v>
      </c>
      <c r="G102" s="2">
        <f t="shared" si="11"/>
        <v>-0.27060352330124432</v>
      </c>
      <c r="H102" s="2">
        <f t="shared" si="11"/>
        <v>-0.40993747359377064</v>
      </c>
      <c r="I102" s="2">
        <f t="shared" si="11"/>
        <v>-0.23002412247045159</v>
      </c>
      <c r="J102" s="2">
        <f t="shared" si="11"/>
        <v>-0.13176643471033131</v>
      </c>
      <c r="K102" s="2">
        <f t="shared" si="11"/>
        <v>-9.6039435077998975E-2</v>
      </c>
      <c r="L102" s="2">
        <f t="shared" si="11"/>
        <v>-9.8416377102767461E-2</v>
      </c>
      <c r="M102" s="2">
        <f t="shared" si="11"/>
        <v>-0.14848348119379171</v>
      </c>
      <c r="N102" s="2">
        <f t="shared" si="11"/>
        <v>-0.28113179206526823</v>
      </c>
      <c r="O102" s="2">
        <f t="shared" si="11"/>
        <v>-0.44252392927953377</v>
      </c>
      <c r="P102" s="2">
        <f t="shared" si="11"/>
        <v>-0.29458201746899348</v>
      </c>
      <c r="Q102" s="2">
        <f t="shared" si="11"/>
        <v>-0.31971809189071398</v>
      </c>
      <c r="R102" s="2">
        <f t="shared" si="11"/>
        <v>-0.43336830002646437</v>
      </c>
      <c r="S102" s="2">
        <f t="shared" si="11"/>
        <v>-0.25787434826685085</v>
      </c>
      <c r="T102" s="2">
        <f t="shared" si="11"/>
        <v>-0.14658731071379291</v>
      </c>
      <c r="U102" s="2">
        <f t="shared" si="11"/>
        <v>-0.10319244960260969</v>
      </c>
      <c r="V102" s="2">
        <f t="shared" si="11"/>
        <v>-0.10514319574655893</v>
      </c>
      <c r="W102" s="2">
        <f t="shared" si="15"/>
        <v>-0.1585421206023557</v>
      </c>
      <c r="X102" s="2">
        <f t="shared" si="15"/>
        <v>-0.28419252418620056</v>
      </c>
      <c r="Y102" s="2">
        <f t="shared" si="15"/>
        <v>-0.43748815059356022</v>
      </c>
      <c r="Z102" s="2">
        <f t="shared" si="15"/>
        <v>-0.32997782419557975</v>
      </c>
      <c r="AA102" s="2">
        <f t="shared" si="15"/>
        <v>-0.32245181273432344</v>
      </c>
      <c r="AB102" s="2">
        <f t="shared" si="15"/>
        <v>-0.4703034447982154</v>
      </c>
      <c r="AC102" s="2">
        <f t="shared" si="15"/>
        <v>-0.27977399344873233</v>
      </c>
      <c r="AD102" s="2">
        <f t="shared" si="15"/>
        <v>-0.15498850912531514</v>
      </c>
      <c r="AE102" s="2">
        <f t="shared" si="15"/>
        <v>-9.9856312617644258E-2</v>
      </c>
      <c r="AF102" s="2">
        <f t="shared" si="15"/>
        <v>-9.548055371563581E-2</v>
      </c>
      <c r="AG102" s="2">
        <f t="shared" si="15"/>
        <v>-0.13511521294632603</v>
      </c>
      <c r="AH102" s="2">
        <f t="shared" si="15"/>
        <v>-0.24156746189191383</v>
      </c>
      <c r="AI102" s="2">
        <f t="shared" si="15"/>
        <v>-0.41039080363771485</v>
      </c>
      <c r="AJ102" s="2">
        <f t="shared" si="15"/>
        <v>-0.28835541702618039</v>
      </c>
      <c r="AK102" s="2">
        <f t="shared" si="15"/>
        <v>-0.26307387564089002</v>
      </c>
      <c r="AL102" s="2">
        <f t="shared" si="15"/>
        <v>-0.52355102901839556</v>
      </c>
      <c r="AM102" s="2">
        <f t="shared" si="13"/>
        <v>-0.27493571127598071</v>
      </c>
      <c r="AN102" s="2">
        <f t="shared" si="13"/>
        <v>-0.1393860441891295</v>
      </c>
      <c r="AO102" s="2">
        <f t="shared" si="13"/>
        <v>-8.78416653890252E-2</v>
      </c>
      <c r="AP102" s="2">
        <f t="shared" si="13"/>
        <v>-8.7827510558781643E-2</v>
      </c>
      <c r="AQ102" s="2">
        <f t="shared" si="13"/>
        <v>-0.13244101363247268</v>
      </c>
      <c r="AR102" s="2">
        <f t="shared" si="13"/>
        <v>-0.27842053333947997</v>
      </c>
      <c r="AS102" s="2">
        <f t="shared" si="14"/>
        <v>-0.49093610573724555</v>
      </c>
      <c r="AT102" s="2">
        <f t="shared" si="14"/>
        <v>-0.25285653663600322</v>
      </c>
    </row>
    <row r="103" spans="4:46" x14ac:dyDescent="0.35">
      <c r="D103" s="6">
        <f t="shared" si="10"/>
        <v>-0.31395008812692365</v>
      </c>
      <c r="E103" s="2">
        <f>$E$24</f>
        <v>68.478011722715223</v>
      </c>
      <c r="F103" t="s">
        <v>228</v>
      </c>
      <c r="G103" s="2">
        <f t="shared" si="11"/>
        <v>-0.27060352330124432</v>
      </c>
      <c r="H103" s="2">
        <f t="shared" si="11"/>
        <v>-0.40993747359377064</v>
      </c>
      <c r="I103" s="2">
        <f t="shared" si="11"/>
        <v>-0.23002412247045159</v>
      </c>
      <c r="J103" s="2">
        <f t="shared" si="11"/>
        <v>-0.13176643471033131</v>
      </c>
      <c r="K103" s="2">
        <f t="shared" si="11"/>
        <v>-9.6039435077998975E-2</v>
      </c>
      <c r="L103" s="2">
        <f t="shared" si="11"/>
        <v>-9.8416377102767461E-2</v>
      </c>
      <c r="M103" s="2">
        <f t="shared" si="11"/>
        <v>-0.14848348119379171</v>
      </c>
      <c r="N103" s="2">
        <f t="shared" si="11"/>
        <v>-0.28113179206526823</v>
      </c>
      <c r="O103" s="2">
        <f t="shared" si="11"/>
        <v>-0.44252392927953377</v>
      </c>
      <c r="P103" s="2">
        <f t="shared" si="11"/>
        <v>-0.29458201746899348</v>
      </c>
      <c r="Q103" s="2">
        <f t="shared" si="11"/>
        <v>-0.31971809189071398</v>
      </c>
      <c r="R103" s="2">
        <f t="shared" si="11"/>
        <v>-0.43336830002646437</v>
      </c>
      <c r="S103" s="2">
        <f t="shared" si="11"/>
        <v>-0.25787434826685085</v>
      </c>
      <c r="T103" s="2">
        <f t="shared" si="11"/>
        <v>-0.14658731071379291</v>
      </c>
      <c r="U103" s="2">
        <f t="shared" si="11"/>
        <v>-0.10319244960260969</v>
      </c>
      <c r="V103" s="2">
        <f t="shared" si="11"/>
        <v>-0.10514319574655893</v>
      </c>
      <c r="W103" s="2">
        <f t="shared" si="15"/>
        <v>-0.1585421206023557</v>
      </c>
      <c r="X103" s="2">
        <f t="shared" si="15"/>
        <v>-0.28419252418620056</v>
      </c>
      <c r="Y103" s="2">
        <f t="shared" si="15"/>
        <v>-0.43748815059356022</v>
      </c>
      <c r="Z103" s="2">
        <f t="shared" si="15"/>
        <v>-0.32997782419557975</v>
      </c>
      <c r="AA103" s="2">
        <f t="shared" si="15"/>
        <v>-0.32245181273432344</v>
      </c>
      <c r="AB103" s="2">
        <f t="shared" si="15"/>
        <v>-0.4703034447982154</v>
      </c>
      <c r="AC103" s="2">
        <f t="shared" si="15"/>
        <v>-0.27977399344873233</v>
      </c>
      <c r="AD103" s="2">
        <f t="shared" si="15"/>
        <v>-0.15498850912531514</v>
      </c>
      <c r="AE103" s="2">
        <f t="shared" si="15"/>
        <v>-9.9856312617644258E-2</v>
      </c>
      <c r="AF103" s="2">
        <f t="shared" si="15"/>
        <v>-9.548055371563581E-2</v>
      </c>
      <c r="AG103" s="2">
        <f t="shared" si="15"/>
        <v>-0.13511521294632603</v>
      </c>
      <c r="AH103" s="2">
        <f t="shared" si="15"/>
        <v>-0.24156746189191383</v>
      </c>
      <c r="AI103" s="2">
        <f t="shared" si="15"/>
        <v>-0.41039080363771485</v>
      </c>
      <c r="AJ103" s="2">
        <f t="shared" si="15"/>
        <v>-0.28835541702618039</v>
      </c>
      <c r="AK103" s="2">
        <f t="shared" si="15"/>
        <v>-0.26307387564089002</v>
      </c>
      <c r="AL103" s="2">
        <f t="shared" si="15"/>
        <v>-0.52355102901839556</v>
      </c>
      <c r="AM103" s="2">
        <f t="shared" si="13"/>
        <v>-0.27493571127598071</v>
      </c>
      <c r="AN103" s="2">
        <f t="shared" si="13"/>
        <v>-0.1393860441891295</v>
      </c>
      <c r="AO103" s="2">
        <f t="shared" si="13"/>
        <v>-8.78416653890252E-2</v>
      </c>
      <c r="AP103" s="2">
        <f t="shared" si="13"/>
        <v>-8.7827510558781643E-2</v>
      </c>
      <c r="AQ103" s="2">
        <f t="shared" si="13"/>
        <v>-0.13244101363247268</v>
      </c>
      <c r="AR103" s="2">
        <f t="shared" si="13"/>
        <v>-0.27842053333947997</v>
      </c>
      <c r="AS103" s="2">
        <f t="shared" si="14"/>
        <v>-0.49093610573724555</v>
      </c>
      <c r="AT103" s="2">
        <f t="shared" si="14"/>
        <v>-0.25285653663600322</v>
      </c>
    </row>
    <row r="104" spans="4:46" x14ac:dyDescent="0.35">
      <c r="D104" s="6">
        <f t="shared" si="10"/>
        <v>-0.26725060580776155</v>
      </c>
      <c r="E104" s="2">
        <f>$E$26</f>
        <v>51.368741609090016</v>
      </c>
      <c r="F104" t="s">
        <v>229</v>
      </c>
      <c r="G104" s="2">
        <f t="shared" si="11"/>
        <v>-0.17748991277469048</v>
      </c>
      <c r="H104" s="2">
        <f t="shared" si="11"/>
        <v>-0.26092735775553361</v>
      </c>
      <c r="I104" s="2">
        <f t="shared" si="11"/>
        <v>-0.1464767127382576</v>
      </c>
      <c r="J104" s="2">
        <f t="shared" si="11"/>
        <v>-8.3934592181208911E-2</v>
      </c>
      <c r="K104" s="2">
        <f t="shared" si="11"/>
        <v>-6.1188346119286051E-2</v>
      </c>
      <c r="L104" s="2">
        <f t="shared" si="11"/>
        <v>-6.2701796279707595E-2</v>
      </c>
      <c r="M104" s="2">
        <f t="shared" si="11"/>
        <v>-9.4576660425477882E-2</v>
      </c>
      <c r="N104" s="2">
        <f t="shared" si="11"/>
        <v>-0.17898647210508642</v>
      </c>
      <c r="O104" s="2">
        <f t="shared" si="11"/>
        <v>-0.281630702869623</v>
      </c>
      <c r="P104" s="2">
        <f t="shared" si="11"/>
        <v>-0.19321028372288859</v>
      </c>
      <c r="Q104" s="2">
        <f t="shared" si="11"/>
        <v>-0.20969308395714656</v>
      </c>
      <c r="R104" s="2">
        <f t="shared" si="11"/>
        <v>-0.27815308643890335</v>
      </c>
      <c r="S104" s="2">
        <f t="shared" si="11"/>
        <v>-0.16558123790954288</v>
      </c>
      <c r="T104" s="2">
        <f t="shared" si="11"/>
        <v>-9.4151901716221051E-2</v>
      </c>
      <c r="U104" s="2">
        <f t="shared" si="11"/>
        <v>-6.6290572517169799E-2</v>
      </c>
      <c r="V104" s="2">
        <f t="shared" si="11"/>
        <v>-6.7543648127018949E-2</v>
      </c>
      <c r="W104" s="2">
        <f t="shared" si="15"/>
        <v>-0.10182402379736408</v>
      </c>
      <c r="X104" s="2">
        <f t="shared" si="15"/>
        <v>-0.1824600377656701</v>
      </c>
      <c r="Y104" s="2">
        <f t="shared" si="15"/>
        <v>-0.28079344161559994</v>
      </c>
      <c r="Z104" s="2">
        <f t="shared" si="15"/>
        <v>-0.21641453684528605</v>
      </c>
      <c r="AA104" s="2">
        <f t="shared" si="15"/>
        <v>-0.21147888196282766</v>
      </c>
      <c r="AB104" s="2">
        <f t="shared" si="15"/>
        <v>-0.30031726302568623</v>
      </c>
      <c r="AC104" s="2">
        <f t="shared" si="15"/>
        <v>-0.17873921458891764</v>
      </c>
      <c r="AD104" s="2">
        <f t="shared" si="15"/>
        <v>-9.9055298874363998E-2</v>
      </c>
      <c r="AE104" s="2">
        <f t="shared" si="15"/>
        <v>-6.3834714150856689E-2</v>
      </c>
      <c r="AF104" s="2">
        <f t="shared" si="15"/>
        <v>-6.1038361890986388E-2</v>
      </c>
      <c r="AG104" s="2">
        <f t="shared" si="15"/>
        <v>-8.636011222151585E-2</v>
      </c>
      <c r="AH104" s="2">
        <f t="shared" si="15"/>
        <v>-0.15435052208047195</v>
      </c>
      <c r="AI104" s="2">
        <f t="shared" si="15"/>
        <v>-0.26211189084790298</v>
      </c>
      <c r="AJ104" s="2">
        <f t="shared" si="15"/>
        <v>-0.1891254997064562</v>
      </c>
      <c r="AK104" s="2">
        <f t="shared" si="15"/>
        <v>-0.172552196479272</v>
      </c>
      <c r="AL104" s="2">
        <f t="shared" si="15"/>
        <v>-0.32800438635473417</v>
      </c>
      <c r="AM104" s="2">
        <f t="shared" si="13"/>
        <v>-0.17235052909162088</v>
      </c>
      <c r="AN104" s="2">
        <f t="shared" si="13"/>
        <v>-8.7414898594378426E-2</v>
      </c>
      <c r="AO104" s="2">
        <f t="shared" si="13"/>
        <v>-5.5102904162065265E-2</v>
      </c>
      <c r="AP104" s="2">
        <f t="shared" si="13"/>
        <v>-5.509438674678975E-2</v>
      </c>
      <c r="AQ104" s="2">
        <f t="shared" si="13"/>
        <v>-8.3063028482605397E-2</v>
      </c>
      <c r="AR104" s="2">
        <f t="shared" si="13"/>
        <v>-0.17453392243539442</v>
      </c>
      <c r="AS104" s="2">
        <f t="shared" si="14"/>
        <v>-0.3076005229190017</v>
      </c>
      <c r="AT104" s="2">
        <f t="shared" si="14"/>
        <v>-0.16585753135605699</v>
      </c>
    </row>
    <row r="105" spans="4:46" x14ac:dyDescent="0.35">
      <c r="D105" s="6">
        <f t="shared" si="10"/>
        <v>-0.16046154719450967</v>
      </c>
      <c r="E105" s="2">
        <f t="shared" ref="E105:E111" si="16">$E$26</f>
        <v>51.368741609090016</v>
      </c>
      <c r="F105" t="s">
        <v>230</v>
      </c>
      <c r="G105" s="2">
        <f t="shared" si="11"/>
        <v>-0.17748991277469048</v>
      </c>
      <c r="H105" s="2">
        <f t="shared" si="11"/>
        <v>-0.26092735775553361</v>
      </c>
      <c r="I105" s="2">
        <f t="shared" si="11"/>
        <v>-0.1464767127382576</v>
      </c>
      <c r="J105" s="2">
        <f t="shared" si="11"/>
        <v>-8.3934592181208911E-2</v>
      </c>
      <c r="K105" s="2">
        <f t="shared" si="11"/>
        <v>-6.1188346119286051E-2</v>
      </c>
      <c r="L105" s="2">
        <f t="shared" si="11"/>
        <v>-6.2701796279707595E-2</v>
      </c>
      <c r="M105" s="2">
        <f t="shared" si="11"/>
        <v>-9.4576660425477882E-2</v>
      </c>
      <c r="N105" s="2">
        <f t="shared" si="11"/>
        <v>-0.17898647210508642</v>
      </c>
      <c r="O105" s="2">
        <f t="shared" si="11"/>
        <v>-0.281630702869623</v>
      </c>
      <c r="P105" s="2">
        <f t="shared" si="11"/>
        <v>-0.19321028372288859</v>
      </c>
      <c r="Q105" s="2">
        <f t="shared" si="11"/>
        <v>-0.20969308395714656</v>
      </c>
      <c r="R105" s="2">
        <f t="shared" si="11"/>
        <v>-0.27815308643890335</v>
      </c>
      <c r="S105" s="2">
        <f t="shared" si="11"/>
        <v>-0.16558123790954288</v>
      </c>
      <c r="T105" s="2">
        <f t="shared" si="11"/>
        <v>-9.4151901716221051E-2</v>
      </c>
      <c r="U105" s="2">
        <f t="shared" si="11"/>
        <v>-6.6290572517169799E-2</v>
      </c>
      <c r="V105" s="2">
        <f t="shared" si="11"/>
        <v>-6.7543648127018949E-2</v>
      </c>
      <c r="W105" s="2">
        <f t="shared" si="15"/>
        <v>-0.10182402379736408</v>
      </c>
      <c r="X105" s="2">
        <f t="shared" si="15"/>
        <v>-0.1824600377656701</v>
      </c>
      <c r="Y105" s="2">
        <f t="shared" si="15"/>
        <v>-0.28079344161559994</v>
      </c>
      <c r="Z105" s="2">
        <f t="shared" si="15"/>
        <v>-0.21641453684528605</v>
      </c>
      <c r="AA105" s="2">
        <f t="shared" si="15"/>
        <v>-0.21147888196282766</v>
      </c>
      <c r="AB105" s="2">
        <f t="shared" si="15"/>
        <v>-0.30031726302568623</v>
      </c>
      <c r="AC105" s="2">
        <f t="shared" si="15"/>
        <v>-0.17873921458891764</v>
      </c>
      <c r="AD105" s="2">
        <f t="shared" si="15"/>
        <v>-9.9055298874363998E-2</v>
      </c>
      <c r="AE105" s="2">
        <f t="shared" si="15"/>
        <v>-6.3834714150856689E-2</v>
      </c>
      <c r="AF105" s="2">
        <f t="shared" si="15"/>
        <v>-6.1038361890986388E-2</v>
      </c>
      <c r="AG105" s="2">
        <f t="shared" si="15"/>
        <v>-8.636011222151585E-2</v>
      </c>
      <c r="AH105" s="2">
        <f t="shared" si="15"/>
        <v>-0.15435052208047195</v>
      </c>
      <c r="AI105" s="2">
        <f t="shared" si="15"/>
        <v>-0.26211189084790298</v>
      </c>
      <c r="AJ105" s="2">
        <f t="shared" si="15"/>
        <v>-0.1891254997064562</v>
      </c>
      <c r="AK105" s="2">
        <f t="shared" si="15"/>
        <v>-0.172552196479272</v>
      </c>
      <c r="AL105" s="2">
        <f t="shared" si="15"/>
        <v>-0.32800438635473417</v>
      </c>
      <c r="AM105" s="2">
        <f t="shared" si="13"/>
        <v>-0.17235052909162088</v>
      </c>
      <c r="AN105" s="2">
        <f t="shared" si="13"/>
        <v>-8.7414898594378426E-2</v>
      </c>
      <c r="AO105" s="2">
        <f t="shared" si="13"/>
        <v>-5.5102904162065265E-2</v>
      </c>
      <c r="AP105" s="2">
        <f t="shared" si="13"/>
        <v>-5.509438674678975E-2</v>
      </c>
      <c r="AQ105" s="2">
        <f t="shared" si="13"/>
        <v>-8.3063028482605397E-2</v>
      </c>
      <c r="AR105" s="2">
        <f t="shared" si="13"/>
        <v>-0.17453392243539442</v>
      </c>
      <c r="AS105" s="2">
        <f t="shared" si="14"/>
        <v>-0.3076005229190017</v>
      </c>
      <c r="AT105" s="2">
        <f t="shared" si="14"/>
        <v>-0.16585753135605699</v>
      </c>
    </row>
    <row r="106" spans="4:46" x14ac:dyDescent="0.35">
      <c r="D106" s="6">
        <f t="shared" si="10"/>
        <v>-9.1817984162919142E-2</v>
      </c>
      <c r="E106" s="2">
        <f t="shared" si="16"/>
        <v>51.368741609090016</v>
      </c>
      <c r="F106" t="s">
        <v>231</v>
      </c>
      <c r="G106" s="2">
        <f t="shared" si="11"/>
        <v>-0.17748991277469048</v>
      </c>
      <c r="H106" s="2">
        <f t="shared" si="11"/>
        <v>-0.26092735775553361</v>
      </c>
      <c r="I106" s="2">
        <f t="shared" si="11"/>
        <v>-0.1464767127382576</v>
      </c>
      <c r="J106" s="2">
        <f t="shared" si="11"/>
        <v>-8.3934592181208911E-2</v>
      </c>
      <c r="K106" s="2">
        <f t="shared" si="11"/>
        <v>-6.1188346119286051E-2</v>
      </c>
      <c r="L106" s="2">
        <f t="shared" si="11"/>
        <v>-6.2701796279707595E-2</v>
      </c>
      <c r="M106" s="2">
        <f t="shared" si="11"/>
        <v>-9.4576660425477882E-2</v>
      </c>
      <c r="N106" s="2">
        <f t="shared" si="11"/>
        <v>-0.17898647210508642</v>
      </c>
      <c r="O106" s="2">
        <f t="shared" si="11"/>
        <v>-0.281630702869623</v>
      </c>
      <c r="P106" s="2">
        <f t="shared" si="11"/>
        <v>-0.19321028372288859</v>
      </c>
      <c r="Q106" s="2">
        <f t="shared" si="11"/>
        <v>-0.20969308395714656</v>
      </c>
      <c r="R106" s="2">
        <f t="shared" si="11"/>
        <v>-0.27815308643890335</v>
      </c>
      <c r="S106" s="2">
        <f t="shared" si="11"/>
        <v>-0.16558123790954288</v>
      </c>
      <c r="T106" s="2">
        <f t="shared" si="11"/>
        <v>-9.4151901716221051E-2</v>
      </c>
      <c r="U106" s="2">
        <f t="shared" si="11"/>
        <v>-6.6290572517169799E-2</v>
      </c>
      <c r="V106" s="2">
        <f t="shared" si="11"/>
        <v>-6.7543648127018949E-2</v>
      </c>
      <c r="W106" s="2">
        <f t="shared" si="15"/>
        <v>-0.10182402379736408</v>
      </c>
      <c r="X106" s="2">
        <f t="shared" si="15"/>
        <v>-0.1824600377656701</v>
      </c>
      <c r="Y106" s="2">
        <f t="shared" si="15"/>
        <v>-0.28079344161559994</v>
      </c>
      <c r="Z106" s="2">
        <f t="shared" si="15"/>
        <v>-0.21641453684528605</v>
      </c>
      <c r="AA106" s="2">
        <f t="shared" si="15"/>
        <v>-0.21147888196282766</v>
      </c>
      <c r="AB106" s="2">
        <f t="shared" si="15"/>
        <v>-0.30031726302568623</v>
      </c>
      <c r="AC106" s="2">
        <f t="shared" si="15"/>
        <v>-0.17873921458891764</v>
      </c>
      <c r="AD106" s="2">
        <f t="shared" si="15"/>
        <v>-9.9055298874363998E-2</v>
      </c>
      <c r="AE106" s="2">
        <f t="shared" si="15"/>
        <v>-6.3834714150856689E-2</v>
      </c>
      <c r="AF106" s="2">
        <f t="shared" si="15"/>
        <v>-6.1038361890986388E-2</v>
      </c>
      <c r="AG106" s="2">
        <f t="shared" si="15"/>
        <v>-8.636011222151585E-2</v>
      </c>
      <c r="AH106" s="2">
        <f t="shared" si="15"/>
        <v>-0.15435052208047195</v>
      </c>
      <c r="AI106" s="2">
        <f t="shared" si="15"/>
        <v>-0.26211189084790298</v>
      </c>
      <c r="AJ106" s="2">
        <f t="shared" si="15"/>
        <v>-0.1891254997064562</v>
      </c>
      <c r="AK106" s="2">
        <f t="shared" si="15"/>
        <v>-0.172552196479272</v>
      </c>
      <c r="AL106" s="2">
        <f t="shared" si="15"/>
        <v>-0.32800438635473417</v>
      </c>
      <c r="AM106" s="2">
        <f t="shared" si="13"/>
        <v>-0.17235052909162088</v>
      </c>
      <c r="AN106" s="2">
        <f t="shared" si="13"/>
        <v>-8.7414898594378426E-2</v>
      </c>
      <c r="AO106" s="2">
        <f t="shared" si="13"/>
        <v>-5.5102904162065265E-2</v>
      </c>
      <c r="AP106" s="2">
        <f t="shared" si="13"/>
        <v>-5.509438674678975E-2</v>
      </c>
      <c r="AQ106" s="2">
        <f t="shared" si="13"/>
        <v>-8.3063028482605397E-2</v>
      </c>
      <c r="AR106" s="2">
        <f t="shared" si="13"/>
        <v>-0.17453392243539442</v>
      </c>
      <c r="AS106" s="2">
        <f t="shared" si="14"/>
        <v>-0.3076005229190017</v>
      </c>
      <c r="AT106" s="2">
        <f t="shared" si="14"/>
        <v>-0.16585753135605699</v>
      </c>
    </row>
    <row r="107" spans="4:46" x14ac:dyDescent="0.35">
      <c r="D107" s="6">
        <f t="shared" si="10"/>
        <v>-6.487102857852306E-2</v>
      </c>
      <c r="E107" s="2">
        <f t="shared" si="16"/>
        <v>51.368741609090016</v>
      </c>
      <c r="F107" t="s">
        <v>232</v>
      </c>
      <c r="G107" s="2">
        <f t="shared" si="11"/>
        <v>-0.17748991277469048</v>
      </c>
      <c r="H107" s="2">
        <f t="shared" si="11"/>
        <v>-0.26092735775553361</v>
      </c>
      <c r="I107" s="2">
        <f t="shared" si="11"/>
        <v>-0.1464767127382576</v>
      </c>
      <c r="J107" s="2">
        <f t="shared" si="11"/>
        <v>-8.3934592181208911E-2</v>
      </c>
      <c r="K107" s="2">
        <f t="shared" si="11"/>
        <v>-6.1188346119286051E-2</v>
      </c>
      <c r="L107" s="2">
        <f t="shared" si="11"/>
        <v>-6.2701796279707595E-2</v>
      </c>
      <c r="M107" s="2">
        <f t="shared" si="11"/>
        <v>-9.4576660425477882E-2</v>
      </c>
      <c r="N107" s="2">
        <f t="shared" si="11"/>
        <v>-0.17898647210508642</v>
      </c>
      <c r="O107" s="2">
        <f t="shared" si="11"/>
        <v>-0.281630702869623</v>
      </c>
      <c r="P107" s="2">
        <f t="shared" si="11"/>
        <v>-0.19321028372288859</v>
      </c>
      <c r="Q107" s="2">
        <f t="shared" si="11"/>
        <v>-0.20969308395714656</v>
      </c>
      <c r="R107" s="2">
        <f t="shared" si="11"/>
        <v>-0.27815308643890335</v>
      </c>
      <c r="S107" s="2">
        <f t="shared" si="11"/>
        <v>-0.16558123790954288</v>
      </c>
      <c r="T107" s="2">
        <f t="shared" si="11"/>
        <v>-9.4151901716221051E-2</v>
      </c>
      <c r="U107" s="2">
        <f t="shared" si="11"/>
        <v>-6.6290572517169799E-2</v>
      </c>
      <c r="V107" s="2">
        <f t="shared" si="11"/>
        <v>-6.7543648127018949E-2</v>
      </c>
      <c r="W107" s="2">
        <f t="shared" si="15"/>
        <v>-0.10182402379736408</v>
      </c>
      <c r="X107" s="2">
        <f t="shared" si="15"/>
        <v>-0.1824600377656701</v>
      </c>
      <c r="Y107" s="2">
        <f t="shared" si="15"/>
        <v>-0.28079344161559994</v>
      </c>
      <c r="Z107" s="2">
        <f t="shared" si="15"/>
        <v>-0.21641453684528605</v>
      </c>
      <c r="AA107" s="2">
        <f t="shared" si="15"/>
        <v>-0.21147888196282766</v>
      </c>
      <c r="AB107" s="2">
        <f t="shared" si="15"/>
        <v>-0.30031726302568623</v>
      </c>
      <c r="AC107" s="2">
        <f t="shared" si="15"/>
        <v>-0.17873921458891764</v>
      </c>
      <c r="AD107" s="2">
        <f t="shared" si="15"/>
        <v>-9.9055298874363998E-2</v>
      </c>
      <c r="AE107" s="2">
        <f t="shared" si="15"/>
        <v>-6.3834714150856689E-2</v>
      </c>
      <c r="AF107" s="2">
        <f t="shared" si="15"/>
        <v>-6.1038361890986388E-2</v>
      </c>
      <c r="AG107" s="2">
        <f t="shared" si="15"/>
        <v>-8.636011222151585E-2</v>
      </c>
      <c r="AH107" s="2">
        <f t="shared" si="15"/>
        <v>-0.15435052208047195</v>
      </c>
      <c r="AI107" s="2">
        <f t="shared" si="15"/>
        <v>-0.26211189084790298</v>
      </c>
      <c r="AJ107" s="2">
        <f t="shared" si="15"/>
        <v>-0.1891254997064562</v>
      </c>
      <c r="AK107" s="2">
        <f t="shared" si="15"/>
        <v>-0.172552196479272</v>
      </c>
      <c r="AL107" s="2">
        <f t="shared" si="15"/>
        <v>-0.32800438635473417</v>
      </c>
      <c r="AM107" s="2">
        <f t="shared" si="13"/>
        <v>-0.17235052909162088</v>
      </c>
      <c r="AN107" s="2">
        <f t="shared" si="13"/>
        <v>-8.7414898594378426E-2</v>
      </c>
      <c r="AO107" s="2">
        <f t="shared" si="13"/>
        <v>-5.5102904162065265E-2</v>
      </c>
      <c r="AP107" s="2">
        <f t="shared" si="13"/>
        <v>-5.509438674678975E-2</v>
      </c>
      <c r="AQ107" s="2">
        <f t="shared" si="13"/>
        <v>-8.3063028482605397E-2</v>
      </c>
      <c r="AR107" s="2">
        <f t="shared" si="13"/>
        <v>-0.17453392243539442</v>
      </c>
      <c r="AS107" s="2">
        <f t="shared" si="14"/>
        <v>-0.3076005229190017</v>
      </c>
      <c r="AT107" s="2">
        <f t="shared" si="14"/>
        <v>-0.16585753135605699</v>
      </c>
    </row>
    <row r="108" spans="4:46" x14ac:dyDescent="0.35">
      <c r="D108" s="6">
        <f t="shared" si="10"/>
        <v>-6.6095643683564964E-2</v>
      </c>
      <c r="E108" s="2">
        <f t="shared" si="16"/>
        <v>51.368741609090016</v>
      </c>
      <c r="F108" t="s">
        <v>233</v>
      </c>
      <c r="G108" s="2">
        <f t="shared" si="11"/>
        <v>-0.17748991277469048</v>
      </c>
      <c r="H108" s="2">
        <f t="shared" si="11"/>
        <v>-0.26092735775553361</v>
      </c>
      <c r="I108" s="2">
        <f t="shared" si="11"/>
        <v>-0.1464767127382576</v>
      </c>
      <c r="J108" s="2">
        <f t="shared" si="11"/>
        <v>-8.3934592181208911E-2</v>
      </c>
      <c r="K108" s="2">
        <f t="shared" si="11"/>
        <v>-6.1188346119286051E-2</v>
      </c>
      <c r="L108" s="2">
        <f t="shared" si="11"/>
        <v>-6.2701796279707595E-2</v>
      </c>
      <c r="M108" s="2">
        <f t="shared" si="11"/>
        <v>-9.4576660425477882E-2</v>
      </c>
      <c r="N108" s="2">
        <f t="shared" si="11"/>
        <v>-0.17898647210508642</v>
      </c>
      <c r="O108" s="2">
        <f t="shared" si="11"/>
        <v>-0.281630702869623</v>
      </c>
      <c r="P108" s="2">
        <f t="shared" si="11"/>
        <v>-0.19321028372288859</v>
      </c>
      <c r="Q108" s="2">
        <f t="shared" si="11"/>
        <v>-0.20969308395714656</v>
      </c>
      <c r="R108" s="2">
        <f t="shared" si="11"/>
        <v>-0.27815308643890335</v>
      </c>
      <c r="S108" s="2">
        <f t="shared" si="11"/>
        <v>-0.16558123790954288</v>
      </c>
      <c r="T108" s="2">
        <f t="shared" si="11"/>
        <v>-9.4151901716221051E-2</v>
      </c>
      <c r="U108" s="2">
        <f t="shared" si="11"/>
        <v>-6.6290572517169799E-2</v>
      </c>
      <c r="V108" s="2">
        <f t="shared" si="11"/>
        <v>-6.7543648127018949E-2</v>
      </c>
      <c r="W108" s="2">
        <f t="shared" si="15"/>
        <v>-0.10182402379736408</v>
      </c>
      <c r="X108" s="2">
        <f t="shared" si="15"/>
        <v>-0.1824600377656701</v>
      </c>
      <c r="Y108" s="2">
        <f t="shared" si="15"/>
        <v>-0.28079344161559994</v>
      </c>
      <c r="Z108" s="2">
        <f t="shared" si="15"/>
        <v>-0.21641453684528605</v>
      </c>
      <c r="AA108" s="2">
        <f t="shared" si="15"/>
        <v>-0.21147888196282766</v>
      </c>
      <c r="AB108" s="2">
        <f t="shared" si="15"/>
        <v>-0.30031726302568623</v>
      </c>
      <c r="AC108" s="2">
        <f t="shared" si="15"/>
        <v>-0.17873921458891764</v>
      </c>
      <c r="AD108" s="2">
        <f t="shared" si="15"/>
        <v>-9.9055298874363998E-2</v>
      </c>
      <c r="AE108" s="2">
        <f t="shared" si="15"/>
        <v>-6.3834714150856689E-2</v>
      </c>
      <c r="AF108" s="2">
        <f t="shared" si="15"/>
        <v>-6.1038361890986388E-2</v>
      </c>
      <c r="AG108" s="2">
        <f t="shared" si="15"/>
        <v>-8.636011222151585E-2</v>
      </c>
      <c r="AH108" s="2">
        <f t="shared" si="15"/>
        <v>-0.15435052208047195</v>
      </c>
      <c r="AI108" s="2">
        <f t="shared" si="15"/>
        <v>-0.26211189084790298</v>
      </c>
      <c r="AJ108" s="2">
        <f t="shared" si="15"/>
        <v>-0.1891254997064562</v>
      </c>
      <c r="AK108" s="2">
        <f t="shared" si="15"/>
        <v>-0.172552196479272</v>
      </c>
      <c r="AL108" s="2">
        <f t="shared" si="15"/>
        <v>-0.32800438635473417</v>
      </c>
      <c r="AM108" s="2">
        <f t="shared" si="13"/>
        <v>-0.17235052909162088</v>
      </c>
      <c r="AN108" s="2">
        <f t="shared" si="13"/>
        <v>-8.7414898594378426E-2</v>
      </c>
      <c r="AO108" s="2">
        <f t="shared" si="13"/>
        <v>-5.5102904162065265E-2</v>
      </c>
      <c r="AP108" s="2">
        <f t="shared" si="13"/>
        <v>-5.509438674678975E-2</v>
      </c>
      <c r="AQ108" s="2">
        <f t="shared" si="13"/>
        <v>-8.3063028482605397E-2</v>
      </c>
      <c r="AR108" s="2">
        <f t="shared" si="13"/>
        <v>-0.17453392243539442</v>
      </c>
      <c r="AS108" s="2">
        <f t="shared" si="14"/>
        <v>-0.3076005229190017</v>
      </c>
      <c r="AT108" s="2">
        <f t="shared" si="14"/>
        <v>-0.16585753135605699</v>
      </c>
    </row>
    <row r="109" spans="4:46" x14ac:dyDescent="0.35">
      <c r="D109" s="6">
        <f t="shared" si="10"/>
        <v>-9.9169126477725161E-2</v>
      </c>
      <c r="E109" s="2">
        <f t="shared" si="16"/>
        <v>51.368741609090016</v>
      </c>
      <c r="F109" t="s">
        <v>234</v>
      </c>
      <c r="G109" s="2">
        <f t="shared" si="11"/>
        <v>-0.17748991277469048</v>
      </c>
      <c r="H109" s="2">
        <f t="shared" si="11"/>
        <v>-0.26092735775553361</v>
      </c>
      <c r="I109" s="2">
        <f t="shared" si="11"/>
        <v>-0.1464767127382576</v>
      </c>
      <c r="J109" s="2">
        <f t="shared" si="11"/>
        <v>-8.3934592181208911E-2</v>
      </c>
      <c r="K109" s="2">
        <f t="shared" si="11"/>
        <v>-6.1188346119286051E-2</v>
      </c>
      <c r="L109" s="2">
        <f t="shared" si="11"/>
        <v>-6.2701796279707595E-2</v>
      </c>
      <c r="M109" s="2">
        <f t="shared" si="11"/>
        <v>-9.4576660425477882E-2</v>
      </c>
      <c r="N109" s="2">
        <f t="shared" si="11"/>
        <v>-0.17898647210508642</v>
      </c>
      <c r="O109" s="2">
        <f t="shared" si="11"/>
        <v>-0.281630702869623</v>
      </c>
      <c r="P109" s="2">
        <f t="shared" si="11"/>
        <v>-0.19321028372288859</v>
      </c>
      <c r="Q109" s="2">
        <f t="shared" si="11"/>
        <v>-0.20969308395714656</v>
      </c>
      <c r="R109" s="2">
        <f t="shared" si="11"/>
        <v>-0.27815308643890335</v>
      </c>
      <c r="S109" s="2">
        <f t="shared" si="11"/>
        <v>-0.16558123790954288</v>
      </c>
      <c r="T109" s="2">
        <f t="shared" si="11"/>
        <v>-9.4151901716221051E-2</v>
      </c>
      <c r="U109" s="2">
        <f t="shared" si="11"/>
        <v>-6.6290572517169799E-2</v>
      </c>
      <c r="V109" s="2">
        <f t="shared" si="11"/>
        <v>-6.7543648127018949E-2</v>
      </c>
      <c r="W109" s="2">
        <f t="shared" si="15"/>
        <v>-0.10182402379736408</v>
      </c>
      <c r="X109" s="2">
        <f t="shared" si="15"/>
        <v>-0.1824600377656701</v>
      </c>
      <c r="Y109" s="2">
        <f t="shared" si="15"/>
        <v>-0.28079344161559994</v>
      </c>
      <c r="Z109" s="2">
        <f t="shared" si="15"/>
        <v>-0.21641453684528605</v>
      </c>
      <c r="AA109" s="2">
        <f t="shared" si="15"/>
        <v>-0.21147888196282766</v>
      </c>
      <c r="AB109" s="2">
        <f t="shared" si="15"/>
        <v>-0.30031726302568623</v>
      </c>
      <c r="AC109" s="2">
        <f t="shared" si="15"/>
        <v>-0.17873921458891764</v>
      </c>
      <c r="AD109" s="2">
        <f t="shared" si="15"/>
        <v>-9.9055298874363998E-2</v>
      </c>
      <c r="AE109" s="2">
        <f t="shared" si="15"/>
        <v>-6.3834714150856689E-2</v>
      </c>
      <c r="AF109" s="2">
        <f t="shared" si="15"/>
        <v>-6.1038361890986388E-2</v>
      </c>
      <c r="AG109" s="2">
        <f t="shared" si="15"/>
        <v>-8.636011222151585E-2</v>
      </c>
      <c r="AH109" s="2">
        <f t="shared" si="15"/>
        <v>-0.15435052208047195</v>
      </c>
      <c r="AI109" s="2">
        <f t="shared" si="15"/>
        <v>-0.26211189084790298</v>
      </c>
      <c r="AJ109" s="2">
        <f t="shared" si="15"/>
        <v>-0.1891254997064562</v>
      </c>
      <c r="AK109" s="2">
        <f t="shared" si="15"/>
        <v>-0.172552196479272</v>
      </c>
      <c r="AL109" s="2">
        <f t="shared" si="15"/>
        <v>-0.32800438635473417</v>
      </c>
      <c r="AM109" s="2">
        <f t="shared" si="13"/>
        <v>-0.17235052909162088</v>
      </c>
      <c r="AN109" s="2">
        <f t="shared" si="13"/>
        <v>-8.7414898594378426E-2</v>
      </c>
      <c r="AO109" s="2">
        <f t="shared" si="13"/>
        <v>-5.5102904162065265E-2</v>
      </c>
      <c r="AP109" s="2">
        <f t="shared" si="13"/>
        <v>-5.509438674678975E-2</v>
      </c>
      <c r="AQ109" s="2">
        <f t="shared" si="13"/>
        <v>-8.3063028482605397E-2</v>
      </c>
      <c r="AR109" s="2">
        <f t="shared" si="13"/>
        <v>-0.17453392243539442</v>
      </c>
      <c r="AS109" s="2">
        <f t="shared" si="14"/>
        <v>-0.3076005229190017</v>
      </c>
      <c r="AT109" s="2">
        <f t="shared" si="14"/>
        <v>-0.16585753135605699</v>
      </c>
    </row>
    <row r="110" spans="4:46" x14ac:dyDescent="0.35">
      <c r="D110" s="6">
        <f t="shared" si="10"/>
        <v>-0.17640720661762099</v>
      </c>
      <c r="E110" s="2">
        <f t="shared" si="16"/>
        <v>51.368741609090016</v>
      </c>
      <c r="F110" t="s">
        <v>235</v>
      </c>
      <c r="G110" s="2">
        <f t="shared" si="11"/>
        <v>-0.17748991277469048</v>
      </c>
      <c r="H110" s="2">
        <f t="shared" si="11"/>
        <v>-0.26092735775553361</v>
      </c>
      <c r="I110" s="2">
        <f t="shared" si="11"/>
        <v>-0.1464767127382576</v>
      </c>
      <c r="J110" s="2">
        <f t="shared" si="11"/>
        <v>-8.3934592181208911E-2</v>
      </c>
      <c r="K110" s="2">
        <f t="shared" si="11"/>
        <v>-6.1188346119286051E-2</v>
      </c>
      <c r="L110" s="2">
        <f t="shared" si="11"/>
        <v>-6.2701796279707595E-2</v>
      </c>
      <c r="M110" s="2">
        <f t="shared" si="11"/>
        <v>-9.4576660425477882E-2</v>
      </c>
      <c r="N110" s="2">
        <f t="shared" si="11"/>
        <v>-0.17898647210508642</v>
      </c>
      <c r="O110" s="2">
        <f t="shared" si="11"/>
        <v>-0.281630702869623</v>
      </c>
      <c r="P110" s="2">
        <f t="shared" si="11"/>
        <v>-0.19321028372288859</v>
      </c>
      <c r="Q110" s="2">
        <f t="shared" si="11"/>
        <v>-0.20969308395714656</v>
      </c>
      <c r="R110" s="2">
        <f t="shared" si="11"/>
        <v>-0.27815308643890335</v>
      </c>
      <c r="S110" s="2">
        <f t="shared" si="11"/>
        <v>-0.16558123790954288</v>
      </c>
      <c r="T110" s="2">
        <f t="shared" si="11"/>
        <v>-9.4151901716221051E-2</v>
      </c>
      <c r="U110" s="2">
        <f t="shared" si="11"/>
        <v>-6.6290572517169799E-2</v>
      </c>
      <c r="V110" s="2">
        <f t="shared" si="11"/>
        <v>-6.7543648127018949E-2</v>
      </c>
      <c r="W110" s="2">
        <f t="shared" si="15"/>
        <v>-0.10182402379736408</v>
      </c>
      <c r="X110" s="2">
        <f t="shared" si="15"/>
        <v>-0.1824600377656701</v>
      </c>
      <c r="Y110" s="2">
        <f t="shared" si="15"/>
        <v>-0.28079344161559994</v>
      </c>
      <c r="Z110" s="2">
        <f t="shared" si="15"/>
        <v>-0.21641453684528605</v>
      </c>
      <c r="AA110" s="2">
        <f t="shared" si="15"/>
        <v>-0.21147888196282766</v>
      </c>
      <c r="AB110" s="2">
        <f t="shared" si="15"/>
        <v>-0.30031726302568623</v>
      </c>
      <c r="AC110" s="2">
        <f t="shared" si="15"/>
        <v>-0.17873921458891764</v>
      </c>
      <c r="AD110" s="2">
        <f t="shared" si="15"/>
        <v>-9.9055298874363998E-2</v>
      </c>
      <c r="AE110" s="2">
        <f t="shared" si="15"/>
        <v>-6.3834714150856689E-2</v>
      </c>
      <c r="AF110" s="2">
        <f t="shared" si="15"/>
        <v>-6.1038361890986388E-2</v>
      </c>
      <c r="AG110" s="2">
        <f t="shared" si="15"/>
        <v>-8.636011222151585E-2</v>
      </c>
      <c r="AH110" s="2">
        <f t="shared" si="15"/>
        <v>-0.15435052208047195</v>
      </c>
      <c r="AI110" s="2">
        <f t="shared" si="15"/>
        <v>-0.26211189084790298</v>
      </c>
      <c r="AJ110" s="2">
        <f t="shared" si="15"/>
        <v>-0.1891254997064562</v>
      </c>
      <c r="AK110" s="2">
        <f t="shared" si="15"/>
        <v>-0.172552196479272</v>
      </c>
      <c r="AL110" s="2">
        <f t="shared" si="15"/>
        <v>-0.32800438635473417</v>
      </c>
      <c r="AM110" s="2">
        <f t="shared" si="13"/>
        <v>-0.17235052909162088</v>
      </c>
      <c r="AN110" s="2">
        <f t="shared" si="13"/>
        <v>-8.7414898594378426E-2</v>
      </c>
      <c r="AO110" s="2">
        <f t="shared" si="13"/>
        <v>-5.5102904162065265E-2</v>
      </c>
      <c r="AP110" s="2">
        <f t="shared" si="13"/>
        <v>-5.509438674678975E-2</v>
      </c>
      <c r="AQ110" s="2">
        <f t="shared" si="13"/>
        <v>-8.3063028482605397E-2</v>
      </c>
      <c r="AR110" s="2">
        <f t="shared" si="13"/>
        <v>-0.17453392243539442</v>
      </c>
      <c r="AS110" s="2">
        <f t="shared" si="14"/>
        <v>-0.3076005229190017</v>
      </c>
      <c r="AT110" s="2">
        <f t="shared" si="14"/>
        <v>-0.16585753135605699</v>
      </c>
    </row>
    <row r="111" spans="4:46" x14ac:dyDescent="0.35">
      <c r="D111" s="6">
        <f t="shared" si="10"/>
        <v>-0.26970762395166376</v>
      </c>
      <c r="E111" s="2">
        <f t="shared" si="16"/>
        <v>51.368741609090016</v>
      </c>
      <c r="F111" t="s">
        <v>236</v>
      </c>
      <c r="G111" s="2">
        <f t="shared" si="11"/>
        <v>-0.17748991277469048</v>
      </c>
      <c r="H111" s="2">
        <f t="shared" si="11"/>
        <v>-0.26092735775553361</v>
      </c>
      <c r="I111" s="2">
        <f t="shared" si="11"/>
        <v>-0.1464767127382576</v>
      </c>
      <c r="J111" s="2">
        <f t="shared" si="11"/>
        <v>-8.3934592181208911E-2</v>
      </c>
      <c r="K111" s="2">
        <f t="shared" si="11"/>
        <v>-6.1188346119286051E-2</v>
      </c>
      <c r="L111" s="2">
        <f t="shared" si="11"/>
        <v>-6.2701796279707595E-2</v>
      </c>
      <c r="M111" s="2">
        <f t="shared" si="11"/>
        <v>-9.4576660425477882E-2</v>
      </c>
      <c r="N111" s="2">
        <f t="shared" si="11"/>
        <v>-0.17898647210508642</v>
      </c>
      <c r="O111" s="2">
        <f t="shared" si="11"/>
        <v>-0.281630702869623</v>
      </c>
      <c r="P111" s="2">
        <f t="shared" si="11"/>
        <v>-0.19321028372288859</v>
      </c>
      <c r="Q111" s="2">
        <f t="shared" si="11"/>
        <v>-0.20969308395714656</v>
      </c>
      <c r="R111" s="2">
        <f t="shared" si="11"/>
        <v>-0.27815308643890335</v>
      </c>
      <c r="S111" s="2">
        <f t="shared" si="11"/>
        <v>-0.16558123790954288</v>
      </c>
      <c r="T111" s="2">
        <f t="shared" si="11"/>
        <v>-9.4151901716221051E-2</v>
      </c>
      <c r="U111" s="2">
        <f t="shared" si="11"/>
        <v>-6.6290572517169799E-2</v>
      </c>
      <c r="V111" s="2">
        <f t="shared" si="11"/>
        <v>-6.7543648127018949E-2</v>
      </c>
      <c r="W111" s="2">
        <f t="shared" si="15"/>
        <v>-0.10182402379736408</v>
      </c>
      <c r="X111" s="2">
        <f t="shared" si="15"/>
        <v>-0.1824600377656701</v>
      </c>
      <c r="Y111" s="2">
        <f t="shared" si="15"/>
        <v>-0.28079344161559994</v>
      </c>
      <c r="Z111" s="2">
        <f t="shared" si="15"/>
        <v>-0.21641453684528605</v>
      </c>
      <c r="AA111" s="2">
        <f t="shared" si="15"/>
        <v>-0.21147888196282766</v>
      </c>
      <c r="AB111" s="2">
        <f t="shared" si="15"/>
        <v>-0.30031726302568623</v>
      </c>
      <c r="AC111" s="2">
        <f t="shared" si="15"/>
        <v>-0.17873921458891764</v>
      </c>
      <c r="AD111" s="2">
        <f t="shared" si="15"/>
        <v>-9.9055298874363998E-2</v>
      </c>
      <c r="AE111" s="2">
        <f t="shared" si="15"/>
        <v>-6.3834714150856689E-2</v>
      </c>
      <c r="AF111" s="2">
        <f t="shared" si="15"/>
        <v>-6.1038361890986388E-2</v>
      </c>
      <c r="AG111" s="2">
        <f t="shared" si="15"/>
        <v>-8.636011222151585E-2</v>
      </c>
      <c r="AH111" s="2">
        <f t="shared" si="15"/>
        <v>-0.15435052208047195</v>
      </c>
      <c r="AI111" s="2">
        <f t="shared" si="15"/>
        <v>-0.26211189084790298</v>
      </c>
      <c r="AJ111" s="2">
        <f t="shared" si="15"/>
        <v>-0.1891254997064562</v>
      </c>
      <c r="AK111" s="2">
        <f t="shared" si="15"/>
        <v>-0.172552196479272</v>
      </c>
      <c r="AL111" s="2">
        <f t="shared" si="15"/>
        <v>-0.32800438635473417</v>
      </c>
      <c r="AM111" s="2">
        <f t="shared" si="13"/>
        <v>-0.17235052909162088</v>
      </c>
      <c r="AN111" s="2">
        <f t="shared" si="13"/>
        <v>-8.7414898594378426E-2</v>
      </c>
      <c r="AO111" s="2">
        <f t="shared" si="13"/>
        <v>-5.5102904162065265E-2</v>
      </c>
      <c r="AP111" s="2">
        <f t="shared" si="13"/>
        <v>-5.509438674678975E-2</v>
      </c>
      <c r="AQ111" s="2">
        <f t="shared" si="13"/>
        <v>-8.3063028482605397E-2</v>
      </c>
      <c r="AR111" s="2">
        <f t="shared" si="13"/>
        <v>-0.17453392243539442</v>
      </c>
      <c r="AS111" s="2">
        <f t="shared" si="14"/>
        <v>-0.3076005229190017</v>
      </c>
      <c r="AT111" s="2">
        <f t="shared" si="14"/>
        <v>-0.16585753135605699</v>
      </c>
    </row>
    <row r="112" spans="4:46" x14ac:dyDescent="0.35">
      <c r="D112" s="6">
        <f t="shared" si="10"/>
        <v>-0.32378590102794197</v>
      </c>
      <c r="E112" s="2">
        <f>$E$24</f>
        <v>68.478011722715223</v>
      </c>
      <c r="F112" t="s">
        <v>237</v>
      </c>
      <c r="G112" s="2">
        <f t="shared" si="11"/>
        <v>-0.27060352330124432</v>
      </c>
      <c r="H112" s="2">
        <f t="shared" si="11"/>
        <v>-0.40993747359377064</v>
      </c>
      <c r="I112" s="2">
        <f t="shared" si="11"/>
        <v>-0.23002412247045159</v>
      </c>
      <c r="J112" s="2">
        <f t="shared" si="11"/>
        <v>-0.13176643471033131</v>
      </c>
      <c r="K112" s="2">
        <f t="shared" si="11"/>
        <v>-9.6039435077998975E-2</v>
      </c>
      <c r="L112" s="2">
        <f t="shared" si="11"/>
        <v>-9.8416377102767461E-2</v>
      </c>
      <c r="M112" s="2">
        <f t="shared" si="11"/>
        <v>-0.14848348119379171</v>
      </c>
      <c r="N112" s="2">
        <f t="shared" si="11"/>
        <v>-0.28113179206526823</v>
      </c>
      <c r="O112" s="2">
        <f t="shared" si="11"/>
        <v>-0.44252392927953377</v>
      </c>
      <c r="P112" s="2">
        <f t="shared" si="11"/>
        <v>-0.29458201746899348</v>
      </c>
      <c r="Q112" s="2">
        <f t="shared" si="11"/>
        <v>-0.31971809189071398</v>
      </c>
      <c r="R112" s="2">
        <f t="shared" si="11"/>
        <v>-0.43336830002646437</v>
      </c>
      <c r="S112" s="2">
        <f t="shared" si="11"/>
        <v>-0.25787434826685085</v>
      </c>
      <c r="T112" s="2">
        <f t="shared" si="11"/>
        <v>-0.14658731071379291</v>
      </c>
      <c r="U112" s="2">
        <f t="shared" si="11"/>
        <v>-0.10319244960260969</v>
      </c>
      <c r="V112" s="2">
        <f t="shared" si="11"/>
        <v>-0.10514319574655893</v>
      </c>
      <c r="W112" s="2">
        <f t="shared" si="15"/>
        <v>-0.1585421206023557</v>
      </c>
      <c r="X112" s="2">
        <f t="shared" si="15"/>
        <v>-0.28419252418620056</v>
      </c>
      <c r="Y112" s="2">
        <f t="shared" si="15"/>
        <v>-0.43748815059356022</v>
      </c>
      <c r="Z112" s="2">
        <f t="shared" si="15"/>
        <v>-0.32997782419557975</v>
      </c>
      <c r="AA112" s="2">
        <f t="shared" si="15"/>
        <v>-0.32245181273432344</v>
      </c>
      <c r="AB112" s="2">
        <f t="shared" si="15"/>
        <v>-0.4703034447982154</v>
      </c>
      <c r="AC112" s="2">
        <f t="shared" si="15"/>
        <v>-0.27977399344873233</v>
      </c>
      <c r="AD112" s="2">
        <f t="shared" si="15"/>
        <v>-0.15498850912531514</v>
      </c>
      <c r="AE112" s="2">
        <f t="shared" si="15"/>
        <v>-9.9856312617644258E-2</v>
      </c>
      <c r="AF112" s="2">
        <f t="shared" si="15"/>
        <v>-9.548055371563581E-2</v>
      </c>
      <c r="AG112" s="2">
        <f t="shared" si="15"/>
        <v>-0.13511521294632603</v>
      </c>
      <c r="AH112" s="2">
        <f t="shared" si="15"/>
        <v>-0.24156746189191383</v>
      </c>
      <c r="AI112" s="2">
        <f t="shared" si="15"/>
        <v>-0.41039080363771485</v>
      </c>
      <c r="AJ112" s="2">
        <f t="shared" si="15"/>
        <v>-0.28835541702618039</v>
      </c>
      <c r="AK112" s="2">
        <f t="shared" si="15"/>
        <v>-0.26307387564089002</v>
      </c>
      <c r="AL112" s="2">
        <f t="shared" si="15"/>
        <v>-0.52355102901839556</v>
      </c>
      <c r="AM112" s="2">
        <f t="shared" si="13"/>
        <v>-0.27493571127598071</v>
      </c>
      <c r="AN112" s="2">
        <f t="shared" si="13"/>
        <v>-0.1393860441891295</v>
      </c>
      <c r="AO112" s="2">
        <f t="shared" si="13"/>
        <v>-8.78416653890252E-2</v>
      </c>
      <c r="AP112" s="2">
        <f t="shared" si="13"/>
        <v>-8.7827510558781643E-2</v>
      </c>
      <c r="AQ112" s="2">
        <f t="shared" si="13"/>
        <v>-0.13244101363247268</v>
      </c>
      <c r="AR112" s="2">
        <f t="shared" si="13"/>
        <v>-0.27842053333947997</v>
      </c>
      <c r="AS112" s="2">
        <f t="shared" si="14"/>
        <v>-0.49093610573724555</v>
      </c>
      <c r="AT112" s="2">
        <f t="shared" si="14"/>
        <v>-0.25285653663600322</v>
      </c>
    </row>
    <row r="113" spans="4:46" x14ac:dyDescent="0.35">
      <c r="D113" s="6">
        <f t="shared" si="10"/>
        <v>-0.31640889968019076</v>
      </c>
      <c r="E113" s="2">
        <f>$E$24</f>
        <v>68.478011722715223</v>
      </c>
      <c r="F113" t="s">
        <v>238</v>
      </c>
      <c r="G113" s="2">
        <f t="shared" si="11"/>
        <v>-0.27060352330124432</v>
      </c>
      <c r="H113" s="2">
        <f t="shared" si="11"/>
        <v>-0.40993747359377064</v>
      </c>
      <c r="I113" s="2">
        <f t="shared" si="11"/>
        <v>-0.23002412247045159</v>
      </c>
      <c r="J113" s="2">
        <f t="shared" si="11"/>
        <v>-0.13176643471033131</v>
      </c>
      <c r="K113" s="2">
        <f t="shared" si="11"/>
        <v>-9.6039435077998975E-2</v>
      </c>
      <c r="L113" s="2">
        <f t="shared" si="11"/>
        <v>-9.8416377102767461E-2</v>
      </c>
      <c r="M113" s="2">
        <f t="shared" si="11"/>
        <v>-0.14848348119379171</v>
      </c>
      <c r="N113" s="2">
        <f t="shared" si="11"/>
        <v>-0.28113179206526823</v>
      </c>
      <c r="O113" s="2">
        <f t="shared" si="11"/>
        <v>-0.44252392927953377</v>
      </c>
      <c r="P113" s="2">
        <f t="shared" si="11"/>
        <v>-0.29458201746899348</v>
      </c>
      <c r="Q113" s="2">
        <f t="shared" si="11"/>
        <v>-0.31971809189071398</v>
      </c>
      <c r="R113" s="2">
        <f t="shared" si="11"/>
        <v>-0.43336830002646437</v>
      </c>
      <c r="S113" s="2">
        <f t="shared" si="11"/>
        <v>-0.25787434826685085</v>
      </c>
      <c r="T113" s="2">
        <f t="shared" si="11"/>
        <v>-0.14658731071379291</v>
      </c>
      <c r="U113" s="2">
        <f t="shared" si="11"/>
        <v>-0.10319244960260969</v>
      </c>
      <c r="V113" s="2">
        <f t="shared" si="11"/>
        <v>-0.10514319574655893</v>
      </c>
      <c r="W113" s="2">
        <f t="shared" si="15"/>
        <v>-0.1585421206023557</v>
      </c>
      <c r="X113" s="2">
        <f t="shared" si="15"/>
        <v>-0.28419252418620056</v>
      </c>
      <c r="Y113" s="2">
        <f t="shared" si="15"/>
        <v>-0.43748815059356022</v>
      </c>
      <c r="Z113" s="2">
        <f t="shared" si="15"/>
        <v>-0.32997782419557975</v>
      </c>
      <c r="AA113" s="2">
        <f t="shared" si="15"/>
        <v>-0.32245181273432344</v>
      </c>
      <c r="AB113" s="2">
        <f t="shared" si="15"/>
        <v>-0.4703034447982154</v>
      </c>
      <c r="AC113" s="2">
        <f t="shared" si="15"/>
        <v>-0.27977399344873233</v>
      </c>
      <c r="AD113" s="2">
        <f t="shared" si="15"/>
        <v>-0.15498850912531514</v>
      </c>
      <c r="AE113" s="2">
        <f t="shared" si="15"/>
        <v>-9.9856312617644258E-2</v>
      </c>
      <c r="AF113" s="2">
        <f t="shared" si="15"/>
        <v>-9.548055371563581E-2</v>
      </c>
      <c r="AG113" s="2">
        <f t="shared" si="15"/>
        <v>-0.13511521294632603</v>
      </c>
      <c r="AH113" s="2">
        <f t="shared" si="15"/>
        <v>-0.24156746189191383</v>
      </c>
      <c r="AI113" s="2">
        <f t="shared" si="15"/>
        <v>-0.41039080363771485</v>
      </c>
      <c r="AJ113" s="2">
        <f t="shared" si="15"/>
        <v>-0.28835541702618039</v>
      </c>
      <c r="AK113" s="2">
        <f t="shared" si="15"/>
        <v>-0.26307387564089002</v>
      </c>
      <c r="AL113" s="2">
        <f t="shared" si="15"/>
        <v>-0.52355102901839556</v>
      </c>
      <c r="AM113" s="2">
        <f t="shared" si="13"/>
        <v>-0.27493571127598071</v>
      </c>
      <c r="AN113" s="2">
        <f t="shared" si="13"/>
        <v>-0.1393860441891295</v>
      </c>
      <c r="AO113" s="2">
        <f t="shared" si="13"/>
        <v>-8.78416653890252E-2</v>
      </c>
      <c r="AP113" s="2">
        <f t="shared" si="13"/>
        <v>-8.7827510558781643E-2</v>
      </c>
      <c r="AQ113" s="2">
        <f t="shared" si="13"/>
        <v>-0.13244101363247268</v>
      </c>
      <c r="AR113" s="2">
        <f t="shared" si="13"/>
        <v>-0.27842053333947997</v>
      </c>
      <c r="AS113" s="2">
        <f t="shared" si="14"/>
        <v>-0.49093610573724555</v>
      </c>
      <c r="AT113" s="2">
        <f t="shared" si="14"/>
        <v>-0.25285653663600322</v>
      </c>
    </row>
    <row r="114" spans="4:46" x14ac:dyDescent="0.35">
      <c r="D114" s="6">
        <f t="shared" si="10"/>
        <v>-0.25865178516143938</v>
      </c>
      <c r="E114" s="2">
        <f>$E$25</f>
        <v>47.930515079079207</v>
      </c>
      <c r="F114" t="s">
        <v>239</v>
      </c>
      <c r="G114" s="2">
        <f t="shared" si="11"/>
        <v>-0.16082810203906686</v>
      </c>
      <c r="H114" s="2">
        <f t="shared" si="11"/>
        <v>-0.2347275339446028</v>
      </c>
      <c r="I114" s="2">
        <f t="shared" si="11"/>
        <v>-0.13178332243581289</v>
      </c>
      <c r="J114" s="2">
        <f t="shared" si="11"/>
        <v>-7.5520952644747147E-2</v>
      </c>
      <c r="K114" s="2">
        <f t="shared" si="11"/>
        <v>-5.5057379775253205E-2</v>
      </c>
      <c r="L114" s="2">
        <f t="shared" si="11"/>
        <v>-5.6418977379372848E-2</v>
      </c>
      <c r="M114" s="2">
        <f t="shared" si="11"/>
        <v>-8.5094795628836914E-2</v>
      </c>
      <c r="N114" s="2">
        <f t="shared" si="11"/>
        <v>-0.16102422416498388</v>
      </c>
      <c r="O114" s="2">
        <f t="shared" si="11"/>
        <v>-0.25334362693771301</v>
      </c>
      <c r="P114" s="2">
        <f t="shared" si="11"/>
        <v>-0.17507118024285945</v>
      </c>
      <c r="Q114" s="2">
        <f t="shared" si="11"/>
        <v>-0.19000579426190414</v>
      </c>
      <c r="R114" s="2">
        <f t="shared" si="11"/>
        <v>-0.25073451089523635</v>
      </c>
      <c r="S114" s="2">
        <f t="shared" si="11"/>
        <v>-0.14927400699842402</v>
      </c>
      <c r="T114" s="2">
        <f t="shared" si="11"/>
        <v>-8.4885533246747899E-2</v>
      </c>
      <c r="U114" s="2">
        <f t="shared" si="11"/>
        <v>-5.9768675242810397E-2</v>
      </c>
      <c r="V114" s="2">
        <f t="shared" si="11"/>
        <v>-6.0898451646950215E-2</v>
      </c>
      <c r="W114" s="2">
        <f t="shared" si="15"/>
        <v>-9.1801177231221553E-2</v>
      </c>
      <c r="X114" s="2">
        <f t="shared" si="15"/>
        <v>-0.16448609611330747</v>
      </c>
      <c r="Y114" s="2">
        <f t="shared" si="15"/>
        <v>-0.25311373538533588</v>
      </c>
      <c r="Z114" s="2">
        <f t="shared" si="15"/>
        <v>-0.19609456887094409</v>
      </c>
      <c r="AA114" s="2">
        <f t="shared" si="15"/>
        <v>-0.1916223940849946</v>
      </c>
      <c r="AB114" s="2">
        <f t="shared" si="15"/>
        <v>-0.27037589665862333</v>
      </c>
      <c r="AC114" s="2">
        <f t="shared" si="15"/>
        <v>-0.16093813880775884</v>
      </c>
      <c r="AD114" s="2">
        <f t="shared" si="15"/>
        <v>-8.9198458950159362E-2</v>
      </c>
      <c r="AE114" s="2">
        <f t="shared" si="15"/>
        <v>-5.7485957648208325E-2</v>
      </c>
      <c r="AF114" s="2">
        <f t="shared" si="15"/>
        <v>-5.4967922372077385E-2</v>
      </c>
      <c r="AG114" s="2">
        <f t="shared" si="15"/>
        <v>-7.7767895803963816E-2</v>
      </c>
      <c r="AH114" s="2">
        <f t="shared" si="15"/>
        <v>-0.13898284850303966</v>
      </c>
      <c r="AI114" s="2">
        <f t="shared" si="15"/>
        <v>-0.23599112669583736</v>
      </c>
      <c r="AJ114" s="2">
        <f t="shared" si="15"/>
        <v>-0.17136969701193761</v>
      </c>
      <c r="AK114" s="2">
        <f t="shared" si="15"/>
        <v>-0.15635412874694365</v>
      </c>
      <c r="AL114" s="2">
        <f t="shared" si="15"/>
        <v>-0.29391168126883094</v>
      </c>
      <c r="AM114" s="2">
        <f t="shared" si="13"/>
        <v>-0.15445968524841402</v>
      </c>
      <c r="AN114" s="2">
        <f t="shared" si="13"/>
        <v>-7.8349136242901921E-2</v>
      </c>
      <c r="AO114" s="2">
        <f t="shared" si="13"/>
        <v>-4.9391271365204256E-2</v>
      </c>
      <c r="AP114" s="2">
        <f t="shared" si="13"/>
        <v>-4.9383717957627686E-2</v>
      </c>
      <c r="AQ114" s="2">
        <f t="shared" si="13"/>
        <v>-7.4449416065702489E-2</v>
      </c>
      <c r="AR114" s="2">
        <f t="shared" si="13"/>
        <v>-0.15641617185584061</v>
      </c>
      <c r="AS114" s="2">
        <f t="shared" si="14"/>
        <v>-0.27563518389729397</v>
      </c>
      <c r="AT114" s="2">
        <f t="shared" si="14"/>
        <v>-0.15028940886494976</v>
      </c>
    </row>
    <row r="115" spans="4:46" x14ac:dyDescent="0.35">
      <c r="D115" s="6">
        <f t="shared" si="10"/>
        <v>-0.15555599036515547</v>
      </c>
      <c r="E115" s="2">
        <f t="shared" ref="E115:E121" si="17">$E$25</f>
        <v>47.930515079079207</v>
      </c>
      <c r="F115" t="s">
        <v>240</v>
      </c>
      <c r="G115" s="2">
        <f t="shared" si="11"/>
        <v>-0.16082810203906686</v>
      </c>
      <c r="H115" s="2">
        <f t="shared" si="11"/>
        <v>-0.2347275339446028</v>
      </c>
      <c r="I115" s="2">
        <f t="shared" si="11"/>
        <v>-0.13178332243581289</v>
      </c>
      <c r="J115" s="2">
        <f t="shared" si="11"/>
        <v>-7.5520952644747147E-2</v>
      </c>
      <c r="K115" s="2">
        <f t="shared" si="11"/>
        <v>-5.5057379775253205E-2</v>
      </c>
      <c r="L115" s="2">
        <f t="shared" si="11"/>
        <v>-5.6418977379372848E-2</v>
      </c>
      <c r="M115" s="2">
        <f t="shared" si="11"/>
        <v>-8.5094795628836914E-2</v>
      </c>
      <c r="N115" s="2">
        <f t="shared" si="11"/>
        <v>-0.16102422416498388</v>
      </c>
      <c r="O115" s="2">
        <f t="shared" si="11"/>
        <v>-0.25334362693771301</v>
      </c>
      <c r="P115" s="2">
        <f t="shared" ref="P115:AE130" si="18">P$90/2*(($E115/P$91)+($E115/P$91)^2)</f>
        <v>-0.17507118024285945</v>
      </c>
      <c r="Q115" s="2">
        <f t="shared" si="18"/>
        <v>-0.19000579426190414</v>
      </c>
      <c r="R115" s="2">
        <f t="shared" si="18"/>
        <v>-0.25073451089523635</v>
      </c>
      <c r="S115" s="2">
        <f t="shared" si="18"/>
        <v>-0.14927400699842402</v>
      </c>
      <c r="T115" s="2">
        <f t="shared" si="18"/>
        <v>-8.4885533246747899E-2</v>
      </c>
      <c r="U115" s="2">
        <f t="shared" si="18"/>
        <v>-5.9768675242810397E-2</v>
      </c>
      <c r="V115" s="2">
        <f t="shared" si="18"/>
        <v>-6.0898451646950215E-2</v>
      </c>
      <c r="W115" s="2">
        <f t="shared" si="18"/>
        <v>-9.1801177231221553E-2</v>
      </c>
      <c r="X115" s="2">
        <f t="shared" si="18"/>
        <v>-0.16448609611330747</v>
      </c>
      <c r="Y115" s="2">
        <f t="shared" si="18"/>
        <v>-0.25311373538533588</v>
      </c>
      <c r="Z115" s="2">
        <f t="shared" si="18"/>
        <v>-0.19609456887094409</v>
      </c>
      <c r="AA115" s="2">
        <f t="shared" si="18"/>
        <v>-0.1916223940849946</v>
      </c>
      <c r="AB115" s="2">
        <f t="shared" si="18"/>
        <v>-0.27037589665862333</v>
      </c>
      <c r="AC115" s="2">
        <f t="shared" si="18"/>
        <v>-0.16093813880775884</v>
      </c>
      <c r="AD115" s="2">
        <f t="shared" si="18"/>
        <v>-8.9198458950159362E-2</v>
      </c>
      <c r="AE115" s="2">
        <f t="shared" si="18"/>
        <v>-5.7485957648208325E-2</v>
      </c>
      <c r="AF115" s="2">
        <f t="shared" si="15"/>
        <v>-5.4967922372077385E-2</v>
      </c>
      <c r="AG115" s="2">
        <f t="shared" si="15"/>
        <v>-7.7767895803963816E-2</v>
      </c>
      <c r="AH115" s="2">
        <f t="shared" si="15"/>
        <v>-0.13898284850303966</v>
      </c>
      <c r="AI115" s="2">
        <f t="shared" si="15"/>
        <v>-0.23599112669583736</v>
      </c>
      <c r="AJ115" s="2">
        <f t="shared" si="15"/>
        <v>-0.17136969701193761</v>
      </c>
      <c r="AK115" s="2">
        <f t="shared" si="15"/>
        <v>-0.15635412874694365</v>
      </c>
      <c r="AL115" s="2">
        <f t="shared" si="15"/>
        <v>-0.29391168126883094</v>
      </c>
      <c r="AM115" s="2">
        <f t="shared" si="13"/>
        <v>-0.15445968524841402</v>
      </c>
      <c r="AN115" s="2">
        <f t="shared" si="13"/>
        <v>-7.8349136242901921E-2</v>
      </c>
      <c r="AO115" s="2">
        <f t="shared" si="13"/>
        <v>-4.9391271365204256E-2</v>
      </c>
      <c r="AP115" s="2">
        <f t="shared" si="13"/>
        <v>-4.9383717957627686E-2</v>
      </c>
      <c r="AQ115" s="2">
        <f t="shared" si="13"/>
        <v>-7.4449416065702489E-2</v>
      </c>
      <c r="AR115" s="2">
        <f t="shared" si="13"/>
        <v>-0.15641617185584061</v>
      </c>
      <c r="AS115" s="2">
        <f t="shared" si="14"/>
        <v>-0.27563518389729397</v>
      </c>
      <c r="AT115" s="2">
        <f t="shared" si="14"/>
        <v>-0.15028940886494976</v>
      </c>
    </row>
    <row r="116" spans="4:46" x14ac:dyDescent="0.35">
      <c r="D116" s="6">
        <f t="shared" si="10"/>
        <v>-8.6917692369820249E-2</v>
      </c>
      <c r="E116" s="2">
        <f t="shared" si="17"/>
        <v>47.930515079079207</v>
      </c>
      <c r="F116" t="s">
        <v>241</v>
      </c>
      <c r="G116" s="2">
        <f t="shared" ref="G116:V131" si="19">G$90/2*(($E116/G$91)+($E116/G$91)^2)</f>
        <v>-0.16082810203906686</v>
      </c>
      <c r="H116" s="2">
        <f t="shared" si="19"/>
        <v>-0.2347275339446028</v>
      </c>
      <c r="I116" s="2">
        <f t="shared" si="19"/>
        <v>-0.13178332243581289</v>
      </c>
      <c r="J116" s="2">
        <f t="shared" si="19"/>
        <v>-7.5520952644747147E-2</v>
      </c>
      <c r="K116" s="2">
        <f t="shared" si="19"/>
        <v>-5.5057379775253205E-2</v>
      </c>
      <c r="L116" s="2">
        <f t="shared" si="19"/>
        <v>-5.6418977379372848E-2</v>
      </c>
      <c r="M116" s="2">
        <f t="shared" si="19"/>
        <v>-8.5094795628836914E-2</v>
      </c>
      <c r="N116" s="2">
        <f t="shared" si="19"/>
        <v>-0.16102422416498388</v>
      </c>
      <c r="O116" s="2">
        <f t="shared" si="19"/>
        <v>-0.25334362693771301</v>
      </c>
      <c r="P116" s="2">
        <f t="shared" si="19"/>
        <v>-0.17507118024285945</v>
      </c>
      <c r="Q116" s="2">
        <f t="shared" si="19"/>
        <v>-0.19000579426190414</v>
      </c>
      <c r="R116" s="2">
        <f t="shared" si="19"/>
        <v>-0.25073451089523635</v>
      </c>
      <c r="S116" s="2">
        <f t="shared" si="19"/>
        <v>-0.14927400699842402</v>
      </c>
      <c r="T116" s="2">
        <f t="shared" si="19"/>
        <v>-8.4885533246747899E-2</v>
      </c>
      <c r="U116" s="2">
        <f t="shared" si="19"/>
        <v>-5.9768675242810397E-2</v>
      </c>
      <c r="V116" s="2">
        <f t="shared" si="19"/>
        <v>-6.0898451646950215E-2</v>
      </c>
      <c r="W116" s="2">
        <f t="shared" si="18"/>
        <v>-9.1801177231221553E-2</v>
      </c>
      <c r="X116" s="2">
        <f t="shared" si="18"/>
        <v>-0.16448609611330747</v>
      </c>
      <c r="Y116" s="2">
        <f t="shared" si="18"/>
        <v>-0.25311373538533588</v>
      </c>
      <c r="Z116" s="2">
        <f t="shared" si="18"/>
        <v>-0.19609456887094409</v>
      </c>
      <c r="AA116" s="2">
        <f t="shared" si="18"/>
        <v>-0.1916223940849946</v>
      </c>
      <c r="AB116" s="2">
        <f t="shared" si="18"/>
        <v>-0.27037589665862333</v>
      </c>
      <c r="AC116" s="2">
        <f t="shared" si="18"/>
        <v>-0.16093813880775884</v>
      </c>
      <c r="AD116" s="2">
        <f t="shared" si="18"/>
        <v>-8.9198458950159362E-2</v>
      </c>
      <c r="AE116" s="2">
        <f t="shared" si="18"/>
        <v>-5.7485957648208325E-2</v>
      </c>
      <c r="AF116" s="2">
        <f t="shared" si="15"/>
        <v>-5.4967922372077385E-2</v>
      </c>
      <c r="AG116" s="2">
        <f t="shared" si="15"/>
        <v>-7.7767895803963816E-2</v>
      </c>
      <c r="AH116" s="2">
        <f t="shared" si="15"/>
        <v>-0.13898284850303966</v>
      </c>
      <c r="AI116" s="2">
        <f t="shared" si="15"/>
        <v>-0.23599112669583736</v>
      </c>
      <c r="AJ116" s="2">
        <f t="shared" si="15"/>
        <v>-0.17136969701193761</v>
      </c>
      <c r="AK116" s="2">
        <f t="shared" si="15"/>
        <v>-0.15635412874694365</v>
      </c>
      <c r="AL116" s="2">
        <f t="shared" si="15"/>
        <v>-0.29391168126883094</v>
      </c>
      <c r="AM116" s="2">
        <f t="shared" si="13"/>
        <v>-0.15445968524841402</v>
      </c>
      <c r="AN116" s="2">
        <f t="shared" si="13"/>
        <v>-7.8349136242901921E-2</v>
      </c>
      <c r="AO116" s="2">
        <f t="shared" si="13"/>
        <v>-4.9391271365204256E-2</v>
      </c>
      <c r="AP116" s="2">
        <f t="shared" si="13"/>
        <v>-4.9383717957627686E-2</v>
      </c>
      <c r="AQ116" s="2">
        <f t="shared" si="13"/>
        <v>-7.4449416065702489E-2</v>
      </c>
      <c r="AR116" s="2">
        <f t="shared" si="13"/>
        <v>-0.15641617185584061</v>
      </c>
      <c r="AS116" s="2">
        <f t="shared" si="14"/>
        <v>-0.27563518389729397</v>
      </c>
      <c r="AT116" s="2">
        <f t="shared" si="14"/>
        <v>-0.15028940886494976</v>
      </c>
    </row>
    <row r="117" spans="4:46" x14ac:dyDescent="0.35">
      <c r="D117" s="6">
        <f t="shared" si="10"/>
        <v>-5.6299380027103198E-2</v>
      </c>
      <c r="E117" s="2">
        <f t="shared" si="17"/>
        <v>47.930515079079207</v>
      </c>
      <c r="F117" t="s">
        <v>242</v>
      </c>
      <c r="G117" s="2">
        <f t="shared" si="19"/>
        <v>-0.16082810203906686</v>
      </c>
      <c r="H117" s="2">
        <f t="shared" si="19"/>
        <v>-0.2347275339446028</v>
      </c>
      <c r="I117" s="2">
        <f t="shared" si="19"/>
        <v>-0.13178332243581289</v>
      </c>
      <c r="J117" s="2">
        <f t="shared" si="19"/>
        <v>-7.5520952644747147E-2</v>
      </c>
      <c r="K117" s="2">
        <f t="shared" si="19"/>
        <v>-5.5057379775253205E-2</v>
      </c>
      <c r="L117" s="2">
        <f t="shared" si="19"/>
        <v>-5.6418977379372848E-2</v>
      </c>
      <c r="M117" s="2">
        <f t="shared" si="19"/>
        <v>-8.5094795628836914E-2</v>
      </c>
      <c r="N117" s="2">
        <f t="shared" si="19"/>
        <v>-0.16102422416498388</v>
      </c>
      <c r="O117" s="2">
        <f t="shared" si="19"/>
        <v>-0.25334362693771301</v>
      </c>
      <c r="P117" s="2">
        <f t="shared" si="19"/>
        <v>-0.17507118024285945</v>
      </c>
      <c r="Q117" s="2">
        <f t="shared" si="19"/>
        <v>-0.19000579426190414</v>
      </c>
      <c r="R117" s="2">
        <f t="shared" si="19"/>
        <v>-0.25073451089523635</v>
      </c>
      <c r="S117" s="2">
        <f t="shared" si="19"/>
        <v>-0.14927400699842402</v>
      </c>
      <c r="T117" s="2">
        <f t="shared" si="19"/>
        <v>-8.4885533246747899E-2</v>
      </c>
      <c r="U117" s="2">
        <f t="shared" si="19"/>
        <v>-5.9768675242810397E-2</v>
      </c>
      <c r="V117" s="2">
        <f t="shared" si="19"/>
        <v>-6.0898451646950215E-2</v>
      </c>
      <c r="W117" s="2">
        <f t="shared" si="18"/>
        <v>-9.1801177231221553E-2</v>
      </c>
      <c r="X117" s="2">
        <f t="shared" si="18"/>
        <v>-0.16448609611330747</v>
      </c>
      <c r="Y117" s="2">
        <f t="shared" si="18"/>
        <v>-0.25311373538533588</v>
      </c>
      <c r="Z117" s="2">
        <f t="shared" si="18"/>
        <v>-0.19609456887094409</v>
      </c>
      <c r="AA117" s="2">
        <f t="shared" si="18"/>
        <v>-0.1916223940849946</v>
      </c>
      <c r="AB117" s="2">
        <f t="shared" si="18"/>
        <v>-0.27037589665862333</v>
      </c>
      <c r="AC117" s="2">
        <f t="shared" si="18"/>
        <v>-0.16093813880775884</v>
      </c>
      <c r="AD117" s="2">
        <f t="shared" si="18"/>
        <v>-8.9198458950159362E-2</v>
      </c>
      <c r="AE117" s="2">
        <f t="shared" si="18"/>
        <v>-5.7485957648208325E-2</v>
      </c>
      <c r="AF117" s="2">
        <f t="shared" si="15"/>
        <v>-5.4967922372077385E-2</v>
      </c>
      <c r="AG117" s="2">
        <f t="shared" ref="AG117:AT117" si="20">AG$90/2*(($E117/AG$91)+($E117/AG$91)^2)</f>
        <v>-7.7767895803963816E-2</v>
      </c>
      <c r="AH117" s="2">
        <f t="shared" si="20"/>
        <v>-0.13898284850303966</v>
      </c>
      <c r="AI117" s="2">
        <f t="shared" si="20"/>
        <v>-0.23599112669583736</v>
      </c>
      <c r="AJ117" s="2">
        <f t="shared" si="20"/>
        <v>-0.17136969701193761</v>
      </c>
      <c r="AK117" s="2">
        <f t="shared" si="20"/>
        <v>-0.15635412874694365</v>
      </c>
      <c r="AL117" s="2">
        <f t="shared" si="20"/>
        <v>-0.29391168126883094</v>
      </c>
      <c r="AM117" s="2">
        <f t="shared" si="20"/>
        <v>-0.15445968524841402</v>
      </c>
      <c r="AN117" s="2">
        <f t="shared" si="20"/>
        <v>-7.8349136242901921E-2</v>
      </c>
      <c r="AO117" s="2">
        <f t="shared" si="20"/>
        <v>-4.9391271365204256E-2</v>
      </c>
      <c r="AP117" s="2">
        <f t="shared" si="20"/>
        <v>-4.9383717957627686E-2</v>
      </c>
      <c r="AQ117" s="2">
        <f t="shared" si="20"/>
        <v>-7.4449416065702489E-2</v>
      </c>
      <c r="AR117" s="2">
        <f t="shared" si="20"/>
        <v>-0.15641617185584061</v>
      </c>
      <c r="AS117" s="2">
        <f t="shared" si="20"/>
        <v>-0.27563518389729397</v>
      </c>
      <c r="AT117" s="2">
        <f t="shared" si="20"/>
        <v>-0.15028940886494976</v>
      </c>
    </row>
    <row r="118" spans="4:46" x14ac:dyDescent="0.35">
      <c r="D118" s="6">
        <f t="shared" si="10"/>
        <v>-5.3850548801265746E-2</v>
      </c>
      <c r="E118" s="2">
        <f t="shared" si="17"/>
        <v>47.930515079079207</v>
      </c>
      <c r="F118" t="s">
        <v>243</v>
      </c>
      <c r="G118" s="2">
        <f t="shared" si="19"/>
        <v>-0.16082810203906686</v>
      </c>
      <c r="H118" s="2">
        <f t="shared" si="19"/>
        <v>-0.2347275339446028</v>
      </c>
      <c r="I118" s="2">
        <f t="shared" si="19"/>
        <v>-0.13178332243581289</v>
      </c>
      <c r="J118" s="2">
        <f t="shared" si="19"/>
        <v>-7.5520952644747147E-2</v>
      </c>
      <c r="K118" s="2">
        <f t="shared" si="19"/>
        <v>-5.5057379775253205E-2</v>
      </c>
      <c r="L118" s="2">
        <f t="shared" si="19"/>
        <v>-5.6418977379372848E-2</v>
      </c>
      <c r="M118" s="2">
        <f t="shared" si="19"/>
        <v>-8.5094795628836914E-2</v>
      </c>
      <c r="N118" s="2">
        <f t="shared" si="19"/>
        <v>-0.16102422416498388</v>
      </c>
      <c r="O118" s="2">
        <f t="shared" si="19"/>
        <v>-0.25334362693771301</v>
      </c>
      <c r="P118" s="2">
        <f t="shared" si="19"/>
        <v>-0.17507118024285945</v>
      </c>
      <c r="Q118" s="2">
        <f t="shared" si="19"/>
        <v>-0.19000579426190414</v>
      </c>
      <c r="R118" s="2">
        <f t="shared" si="19"/>
        <v>-0.25073451089523635</v>
      </c>
      <c r="S118" s="2">
        <f t="shared" si="19"/>
        <v>-0.14927400699842402</v>
      </c>
      <c r="T118" s="2">
        <f t="shared" si="19"/>
        <v>-8.4885533246747899E-2</v>
      </c>
      <c r="U118" s="2">
        <f t="shared" si="19"/>
        <v>-5.9768675242810397E-2</v>
      </c>
      <c r="V118" s="2">
        <f t="shared" si="19"/>
        <v>-6.0898451646950215E-2</v>
      </c>
      <c r="W118" s="2">
        <f t="shared" si="18"/>
        <v>-9.1801177231221553E-2</v>
      </c>
      <c r="X118" s="2">
        <f t="shared" si="18"/>
        <v>-0.16448609611330747</v>
      </c>
      <c r="Y118" s="2">
        <f t="shared" si="18"/>
        <v>-0.25311373538533588</v>
      </c>
      <c r="Z118" s="2">
        <f t="shared" si="18"/>
        <v>-0.19609456887094409</v>
      </c>
      <c r="AA118" s="2">
        <f t="shared" si="18"/>
        <v>-0.1916223940849946</v>
      </c>
      <c r="AB118" s="2">
        <f t="shared" si="18"/>
        <v>-0.27037589665862333</v>
      </c>
      <c r="AC118" s="2">
        <f t="shared" si="18"/>
        <v>-0.16093813880775884</v>
      </c>
      <c r="AD118" s="2">
        <f t="shared" si="18"/>
        <v>-8.9198458950159362E-2</v>
      </c>
      <c r="AE118" s="2">
        <f t="shared" si="18"/>
        <v>-5.7485957648208325E-2</v>
      </c>
      <c r="AF118" s="2">
        <f t="shared" ref="AF118:AT131" si="21">AF$90/2*(($E118/AF$91)+($E118/AF$91)^2)</f>
        <v>-5.4967922372077385E-2</v>
      </c>
      <c r="AG118" s="2">
        <f t="shared" si="21"/>
        <v>-7.7767895803963816E-2</v>
      </c>
      <c r="AH118" s="2">
        <f t="shared" si="21"/>
        <v>-0.13898284850303966</v>
      </c>
      <c r="AI118" s="2">
        <f t="shared" si="21"/>
        <v>-0.23599112669583736</v>
      </c>
      <c r="AJ118" s="2">
        <f t="shared" si="21"/>
        <v>-0.17136969701193761</v>
      </c>
      <c r="AK118" s="2">
        <f t="shared" si="21"/>
        <v>-0.15635412874694365</v>
      </c>
      <c r="AL118" s="2">
        <f t="shared" si="21"/>
        <v>-0.29391168126883094</v>
      </c>
      <c r="AM118" s="2">
        <f t="shared" si="21"/>
        <v>-0.15445968524841402</v>
      </c>
      <c r="AN118" s="2">
        <f t="shared" si="21"/>
        <v>-7.8349136242901921E-2</v>
      </c>
      <c r="AO118" s="2">
        <f t="shared" si="21"/>
        <v>-4.9391271365204256E-2</v>
      </c>
      <c r="AP118" s="2">
        <f t="shared" si="21"/>
        <v>-4.9383717957627686E-2</v>
      </c>
      <c r="AQ118" s="2">
        <f t="shared" si="21"/>
        <v>-7.4449416065702489E-2</v>
      </c>
      <c r="AR118" s="2">
        <f t="shared" si="21"/>
        <v>-0.15641617185584061</v>
      </c>
      <c r="AS118" s="2">
        <f t="shared" si="21"/>
        <v>-0.27563518389729397</v>
      </c>
      <c r="AT118" s="2">
        <f t="shared" si="21"/>
        <v>-0.15028940886494976</v>
      </c>
    </row>
    <row r="119" spans="4:46" x14ac:dyDescent="0.35">
      <c r="D119" s="6">
        <f t="shared" si="10"/>
        <v>-7.5893409604016776E-2</v>
      </c>
      <c r="E119" s="2">
        <f t="shared" si="17"/>
        <v>47.930515079079207</v>
      </c>
      <c r="F119" t="s">
        <v>244</v>
      </c>
      <c r="G119" s="2">
        <f t="shared" si="19"/>
        <v>-0.16082810203906686</v>
      </c>
      <c r="H119" s="2">
        <f t="shared" si="19"/>
        <v>-0.2347275339446028</v>
      </c>
      <c r="I119" s="2">
        <f t="shared" si="19"/>
        <v>-0.13178332243581289</v>
      </c>
      <c r="J119" s="2">
        <f t="shared" si="19"/>
        <v>-7.5520952644747147E-2</v>
      </c>
      <c r="K119" s="2">
        <f t="shared" si="19"/>
        <v>-5.5057379775253205E-2</v>
      </c>
      <c r="L119" s="2">
        <f t="shared" si="19"/>
        <v>-5.6418977379372848E-2</v>
      </c>
      <c r="M119" s="2">
        <f t="shared" si="19"/>
        <v>-8.5094795628836914E-2</v>
      </c>
      <c r="N119" s="2">
        <f t="shared" si="19"/>
        <v>-0.16102422416498388</v>
      </c>
      <c r="O119" s="2">
        <f t="shared" si="19"/>
        <v>-0.25334362693771301</v>
      </c>
      <c r="P119" s="2">
        <f t="shared" si="19"/>
        <v>-0.17507118024285945</v>
      </c>
      <c r="Q119" s="2">
        <f t="shared" si="19"/>
        <v>-0.19000579426190414</v>
      </c>
      <c r="R119" s="2">
        <f t="shared" si="19"/>
        <v>-0.25073451089523635</v>
      </c>
      <c r="S119" s="2">
        <f t="shared" si="19"/>
        <v>-0.14927400699842402</v>
      </c>
      <c r="T119" s="2">
        <f t="shared" si="19"/>
        <v>-8.4885533246747899E-2</v>
      </c>
      <c r="U119" s="2">
        <f t="shared" si="19"/>
        <v>-5.9768675242810397E-2</v>
      </c>
      <c r="V119" s="2">
        <f t="shared" si="19"/>
        <v>-6.0898451646950215E-2</v>
      </c>
      <c r="W119" s="2">
        <f t="shared" si="18"/>
        <v>-9.1801177231221553E-2</v>
      </c>
      <c r="X119" s="2">
        <f t="shared" si="18"/>
        <v>-0.16448609611330747</v>
      </c>
      <c r="Y119" s="2">
        <f t="shared" si="18"/>
        <v>-0.25311373538533588</v>
      </c>
      <c r="Z119" s="2">
        <f t="shared" si="18"/>
        <v>-0.19609456887094409</v>
      </c>
      <c r="AA119" s="2">
        <f t="shared" si="18"/>
        <v>-0.1916223940849946</v>
      </c>
      <c r="AB119" s="2">
        <f t="shared" si="18"/>
        <v>-0.27037589665862333</v>
      </c>
      <c r="AC119" s="2">
        <f t="shared" si="18"/>
        <v>-0.16093813880775884</v>
      </c>
      <c r="AD119" s="2">
        <f t="shared" si="18"/>
        <v>-8.9198458950159362E-2</v>
      </c>
      <c r="AE119" s="2">
        <f t="shared" si="18"/>
        <v>-5.7485957648208325E-2</v>
      </c>
      <c r="AF119" s="2">
        <f t="shared" si="21"/>
        <v>-5.4967922372077385E-2</v>
      </c>
      <c r="AG119" s="2">
        <f t="shared" si="21"/>
        <v>-7.7767895803963816E-2</v>
      </c>
      <c r="AH119" s="2">
        <f t="shared" si="21"/>
        <v>-0.13898284850303966</v>
      </c>
      <c r="AI119" s="2">
        <f t="shared" si="21"/>
        <v>-0.23599112669583736</v>
      </c>
      <c r="AJ119" s="2">
        <f t="shared" si="21"/>
        <v>-0.17136969701193761</v>
      </c>
      <c r="AK119" s="2">
        <f t="shared" si="21"/>
        <v>-0.15635412874694365</v>
      </c>
      <c r="AL119" s="2">
        <f t="shared" si="21"/>
        <v>-0.29391168126883094</v>
      </c>
      <c r="AM119" s="2">
        <f t="shared" si="21"/>
        <v>-0.15445968524841402</v>
      </c>
      <c r="AN119" s="2">
        <f t="shared" si="21"/>
        <v>-7.8349136242901921E-2</v>
      </c>
      <c r="AO119" s="2">
        <f t="shared" si="21"/>
        <v>-4.9391271365204256E-2</v>
      </c>
      <c r="AP119" s="2">
        <f t="shared" si="21"/>
        <v>-4.9383717957627686E-2</v>
      </c>
      <c r="AQ119" s="2">
        <f t="shared" si="21"/>
        <v>-7.4449416065702489E-2</v>
      </c>
      <c r="AR119" s="2">
        <f t="shared" si="21"/>
        <v>-0.15641617185584061</v>
      </c>
      <c r="AS119" s="2">
        <f t="shared" si="21"/>
        <v>-0.27563518389729397</v>
      </c>
      <c r="AT119" s="2">
        <f t="shared" si="21"/>
        <v>-0.15028940886494976</v>
      </c>
    </row>
    <row r="120" spans="4:46" x14ac:dyDescent="0.35">
      <c r="D120" s="6">
        <f t="shared" si="10"/>
        <v>-0.134711572031459</v>
      </c>
      <c r="E120" s="2">
        <f t="shared" si="17"/>
        <v>47.930515079079207</v>
      </c>
      <c r="F120" t="s">
        <v>245</v>
      </c>
      <c r="G120" s="2">
        <f t="shared" si="19"/>
        <v>-0.16082810203906686</v>
      </c>
      <c r="H120" s="2">
        <f t="shared" si="19"/>
        <v>-0.2347275339446028</v>
      </c>
      <c r="I120" s="2">
        <f t="shared" si="19"/>
        <v>-0.13178332243581289</v>
      </c>
      <c r="J120" s="2">
        <f t="shared" si="19"/>
        <v>-7.5520952644747147E-2</v>
      </c>
      <c r="K120" s="2">
        <f t="shared" si="19"/>
        <v>-5.5057379775253205E-2</v>
      </c>
      <c r="L120" s="2">
        <f t="shared" si="19"/>
        <v>-5.6418977379372848E-2</v>
      </c>
      <c r="M120" s="2">
        <f t="shared" si="19"/>
        <v>-8.5094795628836914E-2</v>
      </c>
      <c r="N120" s="2">
        <f t="shared" si="19"/>
        <v>-0.16102422416498388</v>
      </c>
      <c r="O120" s="2">
        <f t="shared" si="19"/>
        <v>-0.25334362693771301</v>
      </c>
      <c r="P120" s="2">
        <f t="shared" si="19"/>
        <v>-0.17507118024285945</v>
      </c>
      <c r="Q120" s="2">
        <f t="shared" si="19"/>
        <v>-0.19000579426190414</v>
      </c>
      <c r="R120" s="2">
        <f t="shared" si="19"/>
        <v>-0.25073451089523635</v>
      </c>
      <c r="S120" s="2">
        <f t="shared" si="19"/>
        <v>-0.14927400699842402</v>
      </c>
      <c r="T120" s="2">
        <f t="shared" si="19"/>
        <v>-8.4885533246747899E-2</v>
      </c>
      <c r="U120" s="2">
        <f t="shared" si="19"/>
        <v>-5.9768675242810397E-2</v>
      </c>
      <c r="V120" s="2">
        <f t="shared" si="19"/>
        <v>-6.0898451646950215E-2</v>
      </c>
      <c r="W120" s="2">
        <f t="shared" si="18"/>
        <v>-9.1801177231221553E-2</v>
      </c>
      <c r="X120" s="2">
        <f t="shared" si="18"/>
        <v>-0.16448609611330747</v>
      </c>
      <c r="Y120" s="2">
        <f t="shared" si="18"/>
        <v>-0.25311373538533588</v>
      </c>
      <c r="Z120" s="2">
        <f t="shared" si="18"/>
        <v>-0.19609456887094409</v>
      </c>
      <c r="AA120" s="2">
        <f t="shared" si="18"/>
        <v>-0.1916223940849946</v>
      </c>
      <c r="AB120" s="2">
        <f t="shared" si="18"/>
        <v>-0.27037589665862333</v>
      </c>
      <c r="AC120" s="2">
        <f t="shared" si="18"/>
        <v>-0.16093813880775884</v>
      </c>
      <c r="AD120" s="2">
        <f t="shared" si="18"/>
        <v>-8.9198458950159362E-2</v>
      </c>
      <c r="AE120" s="2">
        <f t="shared" si="18"/>
        <v>-5.7485957648208325E-2</v>
      </c>
      <c r="AF120" s="2">
        <f t="shared" si="21"/>
        <v>-5.4967922372077385E-2</v>
      </c>
      <c r="AG120" s="2">
        <f t="shared" si="21"/>
        <v>-7.7767895803963816E-2</v>
      </c>
      <c r="AH120" s="2">
        <f t="shared" si="21"/>
        <v>-0.13898284850303966</v>
      </c>
      <c r="AI120" s="2">
        <f t="shared" si="21"/>
        <v>-0.23599112669583736</v>
      </c>
      <c r="AJ120" s="2">
        <f t="shared" si="21"/>
        <v>-0.17136969701193761</v>
      </c>
      <c r="AK120" s="2">
        <f t="shared" si="21"/>
        <v>-0.15635412874694365</v>
      </c>
      <c r="AL120" s="2">
        <f t="shared" si="21"/>
        <v>-0.29391168126883094</v>
      </c>
      <c r="AM120" s="2">
        <f t="shared" si="21"/>
        <v>-0.15445968524841402</v>
      </c>
      <c r="AN120" s="2">
        <f t="shared" si="21"/>
        <v>-7.8349136242901921E-2</v>
      </c>
      <c r="AO120" s="2">
        <f t="shared" si="21"/>
        <v>-4.9391271365204256E-2</v>
      </c>
      <c r="AP120" s="2">
        <f t="shared" si="21"/>
        <v>-4.9383717957627686E-2</v>
      </c>
      <c r="AQ120" s="2">
        <f t="shared" si="21"/>
        <v>-7.4449416065702489E-2</v>
      </c>
      <c r="AR120" s="2">
        <f t="shared" si="21"/>
        <v>-0.15641617185584061</v>
      </c>
      <c r="AS120" s="2">
        <f t="shared" si="21"/>
        <v>-0.27563518389729397</v>
      </c>
      <c r="AT120" s="2">
        <f t="shared" si="21"/>
        <v>-0.15028940886494976</v>
      </c>
    </row>
    <row r="121" spans="4:46" x14ac:dyDescent="0.35">
      <c r="D121" s="6">
        <f t="shared" si="10"/>
        <v>-0.22672342208599547</v>
      </c>
      <c r="E121" s="2">
        <f t="shared" si="17"/>
        <v>47.930515079079207</v>
      </c>
      <c r="F121" t="s">
        <v>246</v>
      </c>
      <c r="G121" s="2">
        <f t="shared" si="19"/>
        <v>-0.16082810203906686</v>
      </c>
      <c r="H121" s="2">
        <f t="shared" si="19"/>
        <v>-0.2347275339446028</v>
      </c>
      <c r="I121" s="2">
        <f t="shared" si="19"/>
        <v>-0.13178332243581289</v>
      </c>
      <c r="J121" s="2">
        <f t="shared" si="19"/>
        <v>-7.5520952644747147E-2</v>
      </c>
      <c r="K121" s="2">
        <f t="shared" si="19"/>
        <v>-5.5057379775253205E-2</v>
      </c>
      <c r="L121" s="2">
        <f t="shared" si="19"/>
        <v>-5.6418977379372848E-2</v>
      </c>
      <c r="M121" s="2">
        <f t="shared" si="19"/>
        <v>-8.5094795628836914E-2</v>
      </c>
      <c r="N121" s="2">
        <f t="shared" si="19"/>
        <v>-0.16102422416498388</v>
      </c>
      <c r="O121" s="2">
        <f t="shared" si="19"/>
        <v>-0.25334362693771301</v>
      </c>
      <c r="P121" s="2">
        <f t="shared" si="19"/>
        <v>-0.17507118024285945</v>
      </c>
      <c r="Q121" s="2">
        <f t="shared" si="19"/>
        <v>-0.19000579426190414</v>
      </c>
      <c r="R121" s="2">
        <f t="shared" si="19"/>
        <v>-0.25073451089523635</v>
      </c>
      <c r="S121" s="2">
        <f t="shared" si="19"/>
        <v>-0.14927400699842402</v>
      </c>
      <c r="T121" s="2">
        <f t="shared" si="19"/>
        <v>-8.4885533246747899E-2</v>
      </c>
      <c r="U121" s="2">
        <f t="shared" si="19"/>
        <v>-5.9768675242810397E-2</v>
      </c>
      <c r="V121" s="2">
        <f t="shared" si="19"/>
        <v>-6.0898451646950215E-2</v>
      </c>
      <c r="W121" s="2">
        <f t="shared" si="18"/>
        <v>-9.1801177231221553E-2</v>
      </c>
      <c r="X121" s="2">
        <f t="shared" si="18"/>
        <v>-0.16448609611330747</v>
      </c>
      <c r="Y121" s="2">
        <f t="shared" si="18"/>
        <v>-0.25311373538533588</v>
      </c>
      <c r="Z121" s="2">
        <f t="shared" si="18"/>
        <v>-0.19609456887094409</v>
      </c>
      <c r="AA121" s="2">
        <f t="shared" si="18"/>
        <v>-0.1916223940849946</v>
      </c>
      <c r="AB121" s="2">
        <f t="shared" si="18"/>
        <v>-0.27037589665862333</v>
      </c>
      <c r="AC121" s="2">
        <f t="shared" si="18"/>
        <v>-0.16093813880775884</v>
      </c>
      <c r="AD121" s="2">
        <f t="shared" si="18"/>
        <v>-8.9198458950159362E-2</v>
      </c>
      <c r="AE121" s="2">
        <f t="shared" si="18"/>
        <v>-5.7485957648208325E-2</v>
      </c>
      <c r="AF121" s="2">
        <f t="shared" si="21"/>
        <v>-5.4967922372077385E-2</v>
      </c>
      <c r="AG121" s="2">
        <f t="shared" si="21"/>
        <v>-7.7767895803963816E-2</v>
      </c>
      <c r="AH121" s="2">
        <f t="shared" si="21"/>
        <v>-0.13898284850303966</v>
      </c>
      <c r="AI121" s="2">
        <f t="shared" si="21"/>
        <v>-0.23599112669583736</v>
      </c>
      <c r="AJ121" s="2">
        <f t="shared" si="21"/>
        <v>-0.17136969701193761</v>
      </c>
      <c r="AK121" s="2">
        <f t="shared" si="21"/>
        <v>-0.15635412874694365</v>
      </c>
      <c r="AL121" s="2">
        <f t="shared" si="21"/>
        <v>-0.29391168126883094</v>
      </c>
      <c r="AM121" s="2">
        <f t="shared" si="21"/>
        <v>-0.15445968524841402</v>
      </c>
      <c r="AN121" s="2">
        <f t="shared" si="21"/>
        <v>-7.8349136242901921E-2</v>
      </c>
      <c r="AO121" s="2">
        <f t="shared" si="21"/>
        <v>-4.9391271365204256E-2</v>
      </c>
      <c r="AP121" s="2">
        <f t="shared" si="21"/>
        <v>-4.9383717957627686E-2</v>
      </c>
      <c r="AQ121" s="2">
        <f t="shared" si="21"/>
        <v>-7.4449416065702489E-2</v>
      </c>
      <c r="AR121" s="2">
        <f t="shared" si="21"/>
        <v>-0.15641617185584061</v>
      </c>
      <c r="AS121" s="2">
        <f t="shared" si="21"/>
        <v>-0.27563518389729397</v>
      </c>
      <c r="AT121" s="2">
        <f t="shared" si="21"/>
        <v>-0.15028940886494976</v>
      </c>
    </row>
    <row r="122" spans="4:46" x14ac:dyDescent="0.35">
      <c r="D122" s="6">
        <f t="shared" si="10"/>
        <v>-0.28322291023487395</v>
      </c>
      <c r="E122" s="2">
        <f>$E$24</f>
        <v>68.478011722715223</v>
      </c>
      <c r="F122" t="s">
        <v>247</v>
      </c>
      <c r="G122" s="2">
        <f t="shared" si="19"/>
        <v>-0.27060352330124432</v>
      </c>
      <c r="H122" s="2">
        <f t="shared" si="19"/>
        <v>-0.40993747359377064</v>
      </c>
      <c r="I122" s="2">
        <f t="shared" si="19"/>
        <v>-0.23002412247045159</v>
      </c>
      <c r="J122" s="2">
        <f t="shared" si="19"/>
        <v>-0.13176643471033131</v>
      </c>
      <c r="K122" s="2">
        <f t="shared" si="19"/>
        <v>-9.6039435077998975E-2</v>
      </c>
      <c r="L122" s="2">
        <f t="shared" si="19"/>
        <v>-9.8416377102767461E-2</v>
      </c>
      <c r="M122" s="2">
        <f t="shared" si="19"/>
        <v>-0.14848348119379171</v>
      </c>
      <c r="N122" s="2">
        <f t="shared" si="19"/>
        <v>-0.28113179206526823</v>
      </c>
      <c r="O122" s="2">
        <f t="shared" si="19"/>
        <v>-0.44252392927953377</v>
      </c>
      <c r="P122" s="2">
        <f t="shared" si="19"/>
        <v>-0.29458201746899348</v>
      </c>
      <c r="Q122" s="2">
        <f t="shared" si="19"/>
        <v>-0.31971809189071398</v>
      </c>
      <c r="R122" s="2">
        <f t="shared" si="19"/>
        <v>-0.43336830002646437</v>
      </c>
      <c r="S122" s="2">
        <f t="shared" si="19"/>
        <v>-0.25787434826685085</v>
      </c>
      <c r="T122" s="2">
        <f t="shared" si="19"/>
        <v>-0.14658731071379291</v>
      </c>
      <c r="U122" s="2">
        <f t="shared" si="19"/>
        <v>-0.10319244960260969</v>
      </c>
      <c r="V122" s="2">
        <f t="shared" si="19"/>
        <v>-0.10514319574655893</v>
      </c>
      <c r="W122" s="2">
        <f t="shared" si="18"/>
        <v>-0.1585421206023557</v>
      </c>
      <c r="X122" s="2">
        <f t="shared" si="18"/>
        <v>-0.28419252418620056</v>
      </c>
      <c r="Y122" s="2">
        <f t="shared" si="18"/>
        <v>-0.43748815059356022</v>
      </c>
      <c r="Z122" s="2">
        <f t="shared" si="18"/>
        <v>-0.32997782419557975</v>
      </c>
      <c r="AA122" s="2">
        <f t="shared" si="18"/>
        <v>-0.32245181273432344</v>
      </c>
      <c r="AB122" s="2">
        <f t="shared" si="18"/>
        <v>-0.4703034447982154</v>
      </c>
      <c r="AC122" s="2">
        <f t="shared" si="18"/>
        <v>-0.27977399344873233</v>
      </c>
      <c r="AD122" s="2">
        <f t="shared" si="18"/>
        <v>-0.15498850912531514</v>
      </c>
      <c r="AE122" s="2">
        <f t="shared" si="18"/>
        <v>-9.9856312617644258E-2</v>
      </c>
      <c r="AF122" s="2">
        <f t="shared" si="21"/>
        <v>-9.548055371563581E-2</v>
      </c>
      <c r="AG122" s="2">
        <f t="shared" si="21"/>
        <v>-0.13511521294632603</v>
      </c>
      <c r="AH122" s="2">
        <f t="shared" si="21"/>
        <v>-0.24156746189191383</v>
      </c>
      <c r="AI122" s="2">
        <f t="shared" si="21"/>
        <v>-0.41039080363771485</v>
      </c>
      <c r="AJ122" s="2">
        <f t="shared" si="21"/>
        <v>-0.28835541702618039</v>
      </c>
      <c r="AK122" s="2">
        <f t="shared" si="21"/>
        <v>-0.26307387564089002</v>
      </c>
      <c r="AL122" s="2">
        <f t="shared" si="21"/>
        <v>-0.52355102901839556</v>
      </c>
      <c r="AM122" s="2">
        <f t="shared" si="21"/>
        <v>-0.27493571127598071</v>
      </c>
      <c r="AN122" s="2">
        <f t="shared" si="21"/>
        <v>-0.1393860441891295</v>
      </c>
      <c r="AO122" s="2">
        <f t="shared" si="21"/>
        <v>-8.78416653890252E-2</v>
      </c>
      <c r="AP122" s="2">
        <f t="shared" si="21"/>
        <v>-8.7827510558781643E-2</v>
      </c>
      <c r="AQ122" s="2">
        <f t="shared" si="21"/>
        <v>-0.13244101363247268</v>
      </c>
      <c r="AR122" s="2">
        <f t="shared" si="21"/>
        <v>-0.27842053333947997</v>
      </c>
      <c r="AS122" s="2">
        <f t="shared" si="21"/>
        <v>-0.49093610573724555</v>
      </c>
      <c r="AT122" s="2">
        <f t="shared" si="21"/>
        <v>-0.25285653663600322</v>
      </c>
    </row>
    <row r="123" spans="4:46" x14ac:dyDescent="0.35">
      <c r="D123" s="6">
        <f t="shared" si="10"/>
        <v>-0.25865178516143938</v>
      </c>
      <c r="E123" s="2">
        <f>$E$24</f>
        <v>68.478011722715223</v>
      </c>
      <c r="F123" t="s">
        <v>248</v>
      </c>
      <c r="G123" s="2">
        <f t="shared" si="19"/>
        <v>-0.27060352330124432</v>
      </c>
      <c r="H123" s="2">
        <f t="shared" si="19"/>
        <v>-0.40993747359377064</v>
      </c>
      <c r="I123" s="2">
        <f t="shared" si="19"/>
        <v>-0.23002412247045159</v>
      </c>
      <c r="J123" s="2">
        <f t="shared" si="19"/>
        <v>-0.13176643471033131</v>
      </c>
      <c r="K123" s="2">
        <f t="shared" si="19"/>
        <v>-9.6039435077998975E-2</v>
      </c>
      <c r="L123" s="2">
        <f t="shared" si="19"/>
        <v>-9.8416377102767461E-2</v>
      </c>
      <c r="M123" s="2">
        <f t="shared" si="19"/>
        <v>-0.14848348119379171</v>
      </c>
      <c r="N123" s="2">
        <f t="shared" si="19"/>
        <v>-0.28113179206526823</v>
      </c>
      <c r="O123" s="2">
        <f t="shared" si="19"/>
        <v>-0.44252392927953377</v>
      </c>
      <c r="P123" s="2">
        <f t="shared" si="19"/>
        <v>-0.29458201746899348</v>
      </c>
      <c r="Q123" s="2">
        <f t="shared" si="19"/>
        <v>-0.31971809189071398</v>
      </c>
      <c r="R123" s="2">
        <f t="shared" si="19"/>
        <v>-0.43336830002646437</v>
      </c>
      <c r="S123" s="2">
        <f t="shared" si="19"/>
        <v>-0.25787434826685085</v>
      </c>
      <c r="T123" s="2">
        <f t="shared" si="19"/>
        <v>-0.14658731071379291</v>
      </c>
      <c r="U123" s="2">
        <f t="shared" si="19"/>
        <v>-0.10319244960260969</v>
      </c>
      <c r="V123" s="2">
        <f t="shared" si="19"/>
        <v>-0.10514319574655893</v>
      </c>
      <c r="W123" s="2">
        <f t="shared" si="18"/>
        <v>-0.1585421206023557</v>
      </c>
      <c r="X123" s="2">
        <f t="shared" si="18"/>
        <v>-0.28419252418620056</v>
      </c>
      <c r="Y123" s="2">
        <f t="shared" si="18"/>
        <v>-0.43748815059356022</v>
      </c>
      <c r="Z123" s="2">
        <f t="shared" si="18"/>
        <v>-0.32997782419557975</v>
      </c>
      <c r="AA123" s="2">
        <f t="shared" si="18"/>
        <v>-0.32245181273432344</v>
      </c>
      <c r="AB123" s="2">
        <f t="shared" si="18"/>
        <v>-0.4703034447982154</v>
      </c>
      <c r="AC123" s="2">
        <f t="shared" si="18"/>
        <v>-0.27977399344873233</v>
      </c>
      <c r="AD123" s="2">
        <f t="shared" si="18"/>
        <v>-0.15498850912531514</v>
      </c>
      <c r="AE123" s="2">
        <f t="shared" si="18"/>
        <v>-9.9856312617644258E-2</v>
      </c>
      <c r="AF123" s="2">
        <f t="shared" si="21"/>
        <v>-9.548055371563581E-2</v>
      </c>
      <c r="AG123" s="2">
        <f t="shared" si="21"/>
        <v>-0.13511521294632603</v>
      </c>
      <c r="AH123" s="2">
        <f t="shared" si="21"/>
        <v>-0.24156746189191383</v>
      </c>
      <c r="AI123" s="2">
        <f t="shared" si="21"/>
        <v>-0.41039080363771485</v>
      </c>
      <c r="AJ123" s="2">
        <f t="shared" si="21"/>
        <v>-0.28835541702618039</v>
      </c>
      <c r="AK123" s="2">
        <f t="shared" si="21"/>
        <v>-0.26307387564089002</v>
      </c>
      <c r="AL123" s="2">
        <f t="shared" si="21"/>
        <v>-0.52355102901839556</v>
      </c>
      <c r="AM123" s="2">
        <f t="shared" si="21"/>
        <v>-0.27493571127598071</v>
      </c>
      <c r="AN123" s="2">
        <f t="shared" si="21"/>
        <v>-0.1393860441891295</v>
      </c>
      <c r="AO123" s="2">
        <f t="shared" si="21"/>
        <v>-8.78416653890252E-2</v>
      </c>
      <c r="AP123" s="2">
        <f t="shared" si="21"/>
        <v>-8.7827510558781643E-2</v>
      </c>
      <c r="AQ123" s="2">
        <f t="shared" si="21"/>
        <v>-0.13244101363247268</v>
      </c>
      <c r="AR123" s="2">
        <f t="shared" si="21"/>
        <v>-0.27842053333947997</v>
      </c>
      <c r="AS123" s="2">
        <f t="shared" si="21"/>
        <v>-0.49093610573724555</v>
      </c>
      <c r="AT123" s="2">
        <f t="shared" si="21"/>
        <v>-0.25285653663600322</v>
      </c>
    </row>
    <row r="124" spans="4:46" x14ac:dyDescent="0.35">
      <c r="D124" s="6">
        <f t="shared" si="10"/>
        <v>-0.18376808306786957</v>
      </c>
      <c r="E124" s="2">
        <f>$E$22</f>
        <v>36.502504993614721</v>
      </c>
      <c r="F124" t="s">
        <v>249</v>
      </c>
      <c r="G124" s="2">
        <f t="shared" si="19"/>
        <v>-0.11037728554363048</v>
      </c>
      <c r="H124" s="2">
        <f t="shared" si="19"/>
        <v>-0.15664977291319276</v>
      </c>
      <c r="I124" s="2">
        <f t="shared" si="19"/>
        <v>-8.7985843702703362E-2</v>
      </c>
      <c r="J124" s="2">
        <f t="shared" si="19"/>
        <v>-5.043776806119369E-2</v>
      </c>
      <c r="K124" s="2">
        <f t="shared" si="19"/>
        <v>-3.6777644748888713E-2</v>
      </c>
      <c r="L124" s="2">
        <f t="shared" si="19"/>
        <v>-3.7686630419806341E-2</v>
      </c>
      <c r="M124" s="2">
        <f t="shared" si="19"/>
        <v>-5.6827966585394123E-2</v>
      </c>
      <c r="N124" s="2">
        <f t="shared" si="19"/>
        <v>-0.10748838382090201</v>
      </c>
      <c r="O124" s="2">
        <f t="shared" si="19"/>
        <v>-0.16905145913839201</v>
      </c>
      <c r="P124" s="2">
        <f t="shared" si="19"/>
        <v>-0.12014836064359183</v>
      </c>
      <c r="Q124" s="2">
        <f t="shared" si="19"/>
        <v>-0.13039581166148734</v>
      </c>
      <c r="R124" s="2">
        <f t="shared" si="19"/>
        <v>-0.16867368022680984</v>
      </c>
      <c r="S124" s="2">
        <f t="shared" si="19"/>
        <v>-0.10045792318153095</v>
      </c>
      <c r="T124" s="2">
        <f t="shared" si="19"/>
        <v>-5.7142122549126956E-2</v>
      </c>
      <c r="U124" s="2">
        <f t="shared" si="19"/>
        <v>-4.0240515903552349E-2</v>
      </c>
      <c r="V124" s="2">
        <f t="shared" si="19"/>
        <v>-4.1001116367112705E-2</v>
      </c>
      <c r="W124" s="2">
        <f t="shared" si="18"/>
        <v>-6.1793855531007205E-2</v>
      </c>
      <c r="X124" s="2">
        <f t="shared" si="18"/>
        <v>-0.1106837609813805</v>
      </c>
      <c r="Y124" s="2">
        <f t="shared" si="18"/>
        <v>-0.17027197161880861</v>
      </c>
      <c r="Z124" s="2">
        <f t="shared" si="18"/>
        <v>-0.13457013245875288</v>
      </c>
      <c r="AA124" s="2">
        <f t="shared" si="18"/>
        <v>-0.13150123545024267</v>
      </c>
      <c r="AB124" s="2">
        <f t="shared" si="18"/>
        <v>-0.18100121715500136</v>
      </c>
      <c r="AC124" s="2">
        <f t="shared" si="18"/>
        <v>-0.10778890959933196</v>
      </c>
      <c r="AD124" s="2">
        <f t="shared" si="18"/>
        <v>-5.976281919477993E-2</v>
      </c>
      <c r="AE124" s="2">
        <f t="shared" si="18"/>
        <v>-3.8524249657227151E-2</v>
      </c>
      <c r="AF124" s="2">
        <f t="shared" si="21"/>
        <v>-3.6837317840289228E-2</v>
      </c>
      <c r="AG124" s="2">
        <f t="shared" si="21"/>
        <v>-5.2107888875405468E-2</v>
      </c>
      <c r="AH124" s="2">
        <f t="shared" si="21"/>
        <v>-9.309600560101837E-2</v>
      </c>
      <c r="AI124" s="2">
        <f t="shared" si="21"/>
        <v>-0.15801290575220378</v>
      </c>
      <c r="AJ124" s="2">
        <f t="shared" si="21"/>
        <v>-0.1176076012582658</v>
      </c>
      <c r="AK124" s="2">
        <f t="shared" si="21"/>
        <v>-0.10730733508637015</v>
      </c>
      <c r="AL124" s="2">
        <f t="shared" si="21"/>
        <v>-0.19310797948408201</v>
      </c>
      <c r="AM124" s="2">
        <f t="shared" si="21"/>
        <v>-0.10154545882892076</v>
      </c>
      <c r="AN124" s="2">
        <f t="shared" si="21"/>
        <v>-5.1530558730316485E-2</v>
      </c>
      <c r="AO124" s="2">
        <f t="shared" si="21"/>
        <v>-3.2492928383733903E-2</v>
      </c>
      <c r="AP124" s="2">
        <f t="shared" si="21"/>
        <v>-3.2488173056338387E-2</v>
      </c>
      <c r="AQ124" s="2">
        <f t="shared" si="21"/>
        <v>-4.8967855304108125E-2</v>
      </c>
      <c r="AR124" s="2">
        <f t="shared" si="21"/>
        <v>-0.10283101527095856</v>
      </c>
      <c r="AS124" s="2">
        <f t="shared" si="21"/>
        <v>-0.18111720092536712</v>
      </c>
      <c r="AT124" s="2">
        <f t="shared" si="21"/>
        <v>-0.1031489540580251</v>
      </c>
    </row>
    <row r="125" spans="4:46" x14ac:dyDescent="0.35">
      <c r="D125" s="6">
        <f t="shared" si="10"/>
        <v>-9.7943877368095053E-2</v>
      </c>
      <c r="E125" s="2">
        <f t="shared" ref="E125:E131" si="22">$E$22</f>
        <v>36.502504993614721</v>
      </c>
      <c r="F125" t="s">
        <v>250</v>
      </c>
      <c r="G125" s="2">
        <f t="shared" si="19"/>
        <v>-0.11037728554363048</v>
      </c>
      <c r="H125" s="2">
        <f t="shared" si="19"/>
        <v>-0.15664977291319276</v>
      </c>
      <c r="I125" s="2">
        <f t="shared" si="19"/>
        <v>-8.7985843702703362E-2</v>
      </c>
      <c r="J125" s="2">
        <f t="shared" si="19"/>
        <v>-5.043776806119369E-2</v>
      </c>
      <c r="K125" s="2">
        <f t="shared" si="19"/>
        <v>-3.6777644748888713E-2</v>
      </c>
      <c r="L125" s="2">
        <f t="shared" si="19"/>
        <v>-3.7686630419806341E-2</v>
      </c>
      <c r="M125" s="2">
        <f t="shared" si="19"/>
        <v>-5.6827966585394123E-2</v>
      </c>
      <c r="N125" s="2">
        <f t="shared" si="19"/>
        <v>-0.10748838382090201</v>
      </c>
      <c r="O125" s="2">
        <f t="shared" si="19"/>
        <v>-0.16905145913839201</v>
      </c>
      <c r="P125" s="2">
        <f t="shared" si="19"/>
        <v>-0.12014836064359183</v>
      </c>
      <c r="Q125" s="2">
        <f t="shared" si="19"/>
        <v>-0.13039581166148734</v>
      </c>
      <c r="R125" s="2">
        <f t="shared" si="19"/>
        <v>-0.16867368022680984</v>
      </c>
      <c r="S125" s="2">
        <f t="shared" si="19"/>
        <v>-0.10045792318153095</v>
      </c>
      <c r="T125" s="2">
        <f t="shared" si="19"/>
        <v>-5.7142122549126956E-2</v>
      </c>
      <c r="U125" s="2">
        <f t="shared" si="19"/>
        <v>-4.0240515903552349E-2</v>
      </c>
      <c r="V125" s="2">
        <f t="shared" si="19"/>
        <v>-4.1001116367112705E-2</v>
      </c>
      <c r="W125" s="2">
        <f t="shared" si="18"/>
        <v>-6.1793855531007205E-2</v>
      </c>
      <c r="X125" s="2">
        <f t="shared" si="18"/>
        <v>-0.1106837609813805</v>
      </c>
      <c r="Y125" s="2">
        <f t="shared" si="18"/>
        <v>-0.17027197161880861</v>
      </c>
      <c r="Z125" s="2">
        <f t="shared" si="18"/>
        <v>-0.13457013245875288</v>
      </c>
      <c r="AA125" s="2">
        <f t="shared" si="18"/>
        <v>-0.13150123545024267</v>
      </c>
      <c r="AB125" s="2">
        <f t="shared" si="18"/>
        <v>-0.18100121715500136</v>
      </c>
      <c r="AC125" s="2">
        <f t="shared" si="18"/>
        <v>-0.10778890959933196</v>
      </c>
      <c r="AD125" s="2">
        <f t="shared" si="18"/>
        <v>-5.976281919477993E-2</v>
      </c>
      <c r="AE125" s="2">
        <f t="shared" si="18"/>
        <v>-3.8524249657227151E-2</v>
      </c>
      <c r="AF125" s="2">
        <f t="shared" si="21"/>
        <v>-3.6837317840289228E-2</v>
      </c>
      <c r="AG125" s="2">
        <f t="shared" si="21"/>
        <v>-5.2107888875405468E-2</v>
      </c>
      <c r="AH125" s="2">
        <f t="shared" si="21"/>
        <v>-9.309600560101837E-2</v>
      </c>
      <c r="AI125" s="2">
        <f t="shared" si="21"/>
        <v>-0.15801290575220378</v>
      </c>
      <c r="AJ125" s="2">
        <f t="shared" si="21"/>
        <v>-0.1176076012582658</v>
      </c>
      <c r="AK125" s="2">
        <f t="shared" si="21"/>
        <v>-0.10730733508637015</v>
      </c>
      <c r="AL125" s="2">
        <f t="shared" si="21"/>
        <v>-0.19310797948408201</v>
      </c>
      <c r="AM125" s="2">
        <f t="shared" si="21"/>
        <v>-0.10154545882892076</v>
      </c>
      <c r="AN125" s="2">
        <f t="shared" si="21"/>
        <v>-5.1530558730316485E-2</v>
      </c>
      <c r="AO125" s="2">
        <f t="shared" si="21"/>
        <v>-3.2492928383733903E-2</v>
      </c>
      <c r="AP125" s="2">
        <f t="shared" si="21"/>
        <v>-3.2488173056338387E-2</v>
      </c>
      <c r="AQ125" s="2">
        <f t="shared" si="21"/>
        <v>-4.8967855304108125E-2</v>
      </c>
      <c r="AR125" s="2">
        <f t="shared" si="21"/>
        <v>-0.10283101527095856</v>
      </c>
      <c r="AS125" s="2">
        <f t="shared" si="21"/>
        <v>-0.18111720092536712</v>
      </c>
      <c r="AT125" s="2">
        <f t="shared" si="21"/>
        <v>-0.1031489540580251</v>
      </c>
    </row>
    <row r="126" spans="4:46" x14ac:dyDescent="0.35">
      <c r="D126" s="6">
        <f t="shared" si="10"/>
        <v>-5.0177477956740289E-2</v>
      </c>
      <c r="E126" s="2">
        <f t="shared" si="22"/>
        <v>36.502504993614721</v>
      </c>
      <c r="F126" t="s">
        <v>251</v>
      </c>
      <c r="G126" s="2">
        <f t="shared" si="19"/>
        <v>-0.11037728554363048</v>
      </c>
      <c r="H126" s="2">
        <f t="shared" si="19"/>
        <v>-0.15664977291319276</v>
      </c>
      <c r="I126" s="2">
        <f t="shared" si="19"/>
        <v>-8.7985843702703362E-2</v>
      </c>
      <c r="J126" s="2">
        <f t="shared" si="19"/>
        <v>-5.043776806119369E-2</v>
      </c>
      <c r="K126" s="2">
        <f t="shared" si="19"/>
        <v>-3.6777644748888713E-2</v>
      </c>
      <c r="L126" s="2">
        <f t="shared" si="19"/>
        <v>-3.7686630419806341E-2</v>
      </c>
      <c r="M126" s="2">
        <f t="shared" si="19"/>
        <v>-5.6827966585394123E-2</v>
      </c>
      <c r="N126" s="2">
        <f t="shared" si="19"/>
        <v>-0.10748838382090201</v>
      </c>
      <c r="O126" s="2">
        <f t="shared" si="19"/>
        <v>-0.16905145913839201</v>
      </c>
      <c r="P126" s="2">
        <f t="shared" si="19"/>
        <v>-0.12014836064359183</v>
      </c>
      <c r="Q126" s="2">
        <f t="shared" si="19"/>
        <v>-0.13039581166148734</v>
      </c>
      <c r="R126" s="2">
        <f t="shared" si="19"/>
        <v>-0.16867368022680984</v>
      </c>
      <c r="S126" s="2">
        <f t="shared" si="19"/>
        <v>-0.10045792318153095</v>
      </c>
      <c r="T126" s="2">
        <f t="shared" si="19"/>
        <v>-5.7142122549126956E-2</v>
      </c>
      <c r="U126" s="2">
        <f t="shared" si="19"/>
        <v>-4.0240515903552349E-2</v>
      </c>
      <c r="V126" s="2">
        <f t="shared" si="19"/>
        <v>-4.1001116367112705E-2</v>
      </c>
      <c r="W126" s="2">
        <f t="shared" si="18"/>
        <v>-6.1793855531007205E-2</v>
      </c>
      <c r="X126" s="2">
        <f t="shared" si="18"/>
        <v>-0.1106837609813805</v>
      </c>
      <c r="Y126" s="2">
        <f t="shared" si="18"/>
        <v>-0.17027197161880861</v>
      </c>
      <c r="Z126" s="2">
        <f t="shared" si="18"/>
        <v>-0.13457013245875288</v>
      </c>
      <c r="AA126" s="2">
        <f t="shared" si="18"/>
        <v>-0.13150123545024267</v>
      </c>
      <c r="AB126" s="2">
        <f t="shared" si="18"/>
        <v>-0.18100121715500136</v>
      </c>
      <c r="AC126" s="2">
        <f t="shared" si="18"/>
        <v>-0.10778890959933196</v>
      </c>
      <c r="AD126" s="2">
        <f t="shared" si="18"/>
        <v>-5.976281919477993E-2</v>
      </c>
      <c r="AE126" s="2">
        <f t="shared" si="18"/>
        <v>-3.8524249657227151E-2</v>
      </c>
      <c r="AF126" s="2">
        <f t="shared" si="21"/>
        <v>-3.6837317840289228E-2</v>
      </c>
      <c r="AG126" s="2">
        <f t="shared" si="21"/>
        <v>-5.2107888875405468E-2</v>
      </c>
      <c r="AH126" s="2">
        <f t="shared" si="21"/>
        <v>-9.309600560101837E-2</v>
      </c>
      <c r="AI126" s="2">
        <f t="shared" si="21"/>
        <v>-0.15801290575220378</v>
      </c>
      <c r="AJ126" s="2">
        <f t="shared" si="21"/>
        <v>-0.1176076012582658</v>
      </c>
      <c r="AK126" s="2">
        <f t="shared" si="21"/>
        <v>-0.10730733508637015</v>
      </c>
      <c r="AL126" s="2">
        <f t="shared" si="21"/>
        <v>-0.19310797948408201</v>
      </c>
      <c r="AM126" s="2">
        <f t="shared" si="21"/>
        <v>-0.10154545882892076</v>
      </c>
      <c r="AN126" s="2">
        <f t="shared" si="21"/>
        <v>-5.1530558730316485E-2</v>
      </c>
      <c r="AO126" s="2">
        <f t="shared" si="21"/>
        <v>-3.2492928383733903E-2</v>
      </c>
      <c r="AP126" s="2">
        <f t="shared" si="21"/>
        <v>-3.2488173056338387E-2</v>
      </c>
      <c r="AQ126" s="2">
        <f t="shared" si="21"/>
        <v>-4.8967855304108125E-2</v>
      </c>
      <c r="AR126" s="2">
        <f t="shared" si="21"/>
        <v>-0.10283101527095856</v>
      </c>
      <c r="AS126" s="2">
        <f t="shared" si="21"/>
        <v>-0.18111720092536712</v>
      </c>
      <c r="AT126" s="2">
        <f t="shared" si="21"/>
        <v>-0.1031489540580251</v>
      </c>
    </row>
    <row r="127" spans="4:46" x14ac:dyDescent="0.35">
      <c r="D127" s="6">
        <f t="shared" si="10"/>
        <v>-3.1815291024096873E-2</v>
      </c>
      <c r="E127" s="2">
        <f t="shared" si="22"/>
        <v>36.502504993614721</v>
      </c>
      <c r="F127" t="s">
        <v>252</v>
      </c>
      <c r="G127" s="2">
        <f t="shared" si="19"/>
        <v>-0.11037728554363048</v>
      </c>
      <c r="H127" s="2">
        <f t="shared" si="19"/>
        <v>-0.15664977291319276</v>
      </c>
      <c r="I127" s="2">
        <f t="shared" si="19"/>
        <v>-8.7985843702703362E-2</v>
      </c>
      <c r="J127" s="2">
        <f t="shared" si="19"/>
        <v>-5.043776806119369E-2</v>
      </c>
      <c r="K127" s="2">
        <f t="shared" si="19"/>
        <v>-3.6777644748888713E-2</v>
      </c>
      <c r="L127" s="2">
        <f t="shared" si="19"/>
        <v>-3.7686630419806341E-2</v>
      </c>
      <c r="M127" s="2">
        <f t="shared" si="19"/>
        <v>-5.6827966585394123E-2</v>
      </c>
      <c r="N127" s="2">
        <f t="shared" si="19"/>
        <v>-0.10748838382090201</v>
      </c>
      <c r="O127" s="2">
        <f t="shared" si="19"/>
        <v>-0.16905145913839201</v>
      </c>
      <c r="P127" s="2">
        <f t="shared" si="19"/>
        <v>-0.12014836064359183</v>
      </c>
      <c r="Q127" s="2">
        <f t="shared" si="19"/>
        <v>-0.13039581166148734</v>
      </c>
      <c r="R127" s="2">
        <f t="shared" si="19"/>
        <v>-0.16867368022680984</v>
      </c>
      <c r="S127" s="2">
        <f t="shared" si="19"/>
        <v>-0.10045792318153095</v>
      </c>
      <c r="T127" s="2">
        <f t="shared" si="19"/>
        <v>-5.7142122549126956E-2</v>
      </c>
      <c r="U127" s="2">
        <f t="shared" si="19"/>
        <v>-4.0240515903552349E-2</v>
      </c>
      <c r="V127" s="2">
        <f t="shared" si="19"/>
        <v>-4.1001116367112705E-2</v>
      </c>
      <c r="W127" s="2">
        <f t="shared" si="18"/>
        <v>-6.1793855531007205E-2</v>
      </c>
      <c r="X127" s="2">
        <f t="shared" si="18"/>
        <v>-0.1106837609813805</v>
      </c>
      <c r="Y127" s="2">
        <f t="shared" si="18"/>
        <v>-0.17027197161880861</v>
      </c>
      <c r="Z127" s="2">
        <f t="shared" si="18"/>
        <v>-0.13457013245875288</v>
      </c>
      <c r="AA127" s="2">
        <f t="shared" si="18"/>
        <v>-0.13150123545024267</v>
      </c>
      <c r="AB127" s="2">
        <f t="shared" si="18"/>
        <v>-0.18100121715500136</v>
      </c>
      <c r="AC127" s="2">
        <f t="shared" si="18"/>
        <v>-0.10778890959933196</v>
      </c>
      <c r="AD127" s="2">
        <f t="shared" si="18"/>
        <v>-5.976281919477993E-2</v>
      </c>
      <c r="AE127" s="2">
        <f t="shared" si="18"/>
        <v>-3.8524249657227151E-2</v>
      </c>
      <c r="AF127" s="2">
        <f t="shared" si="21"/>
        <v>-3.6837317840289228E-2</v>
      </c>
      <c r="AG127" s="2">
        <f t="shared" si="21"/>
        <v>-5.2107888875405468E-2</v>
      </c>
      <c r="AH127" s="2">
        <f t="shared" si="21"/>
        <v>-9.309600560101837E-2</v>
      </c>
      <c r="AI127" s="2">
        <f t="shared" si="21"/>
        <v>-0.15801290575220378</v>
      </c>
      <c r="AJ127" s="2">
        <f t="shared" si="21"/>
        <v>-0.1176076012582658</v>
      </c>
      <c r="AK127" s="2">
        <f t="shared" si="21"/>
        <v>-0.10730733508637015</v>
      </c>
      <c r="AL127" s="2">
        <f t="shared" si="21"/>
        <v>-0.19310797948408201</v>
      </c>
      <c r="AM127" s="2">
        <f t="shared" si="21"/>
        <v>-0.10154545882892076</v>
      </c>
      <c r="AN127" s="2">
        <f t="shared" si="21"/>
        <v>-5.1530558730316485E-2</v>
      </c>
      <c r="AO127" s="2">
        <f t="shared" si="21"/>
        <v>-3.2492928383733903E-2</v>
      </c>
      <c r="AP127" s="2">
        <f t="shared" si="21"/>
        <v>-3.2488173056338387E-2</v>
      </c>
      <c r="AQ127" s="2">
        <f t="shared" si="21"/>
        <v>-4.8967855304108125E-2</v>
      </c>
      <c r="AR127" s="2">
        <f t="shared" si="21"/>
        <v>-0.10283101527095856</v>
      </c>
      <c r="AS127" s="2">
        <f t="shared" si="21"/>
        <v>-0.18111720092536712</v>
      </c>
      <c r="AT127" s="2">
        <f t="shared" si="21"/>
        <v>-0.1031489540580251</v>
      </c>
    </row>
    <row r="128" spans="4:46" x14ac:dyDescent="0.35">
      <c r="D128" s="6">
        <f t="shared" si="10"/>
        <v>-3.1815291024096873E-2</v>
      </c>
      <c r="E128" s="2">
        <f t="shared" si="22"/>
        <v>36.502504993614721</v>
      </c>
      <c r="F128" t="s">
        <v>253</v>
      </c>
      <c r="G128" s="2">
        <f t="shared" si="19"/>
        <v>-0.11037728554363048</v>
      </c>
      <c r="H128" s="2">
        <f t="shared" si="19"/>
        <v>-0.15664977291319276</v>
      </c>
      <c r="I128" s="2">
        <f t="shared" si="19"/>
        <v>-8.7985843702703362E-2</v>
      </c>
      <c r="J128" s="2">
        <f t="shared" si="19"/>
        <v>-5.043776806119369E-2</v>
      </c>
      <c r="K128" s="2">
        <f t="shared" si="19"/>
        <v>-3.6777644748888713E-2</v>
      </c>
      <c r="L128" s="2">
        <f t="shared" si="19"/>
        <v>-3.7686630419806341E-2</v>
      </c>
      <c r="M128" s="2">
        <f t="shared" si="19"/>
        <v>-5.6827966585394123E-2</v>
      </c>
      <c r="N128" s="2">
        <f t="shared" si="19"/>
        <v>-0.10748838382090201</v>
      </c>
      <c r="O128" s="2">
        <f t="shared" si="19"/>
        <v>-0.16905145913839201</v>
      </c>
      <c r="P128" s="2">
        <f t="shared" si="19"/>
        <v>-0.12014836064359183</v>
      </c>
      <c r="Q128" s="2">
        <f t="shared" si="19"/>
        <v>-0.13039581166148734</v>
      </c>
      <c r="R128" s="2">
        <f t="shared" si="19"/>
        <v>-0.16867368022680984</v>
      </c>
      <c r="S128" s="2">
        <f t="shared" si="19"/>
        <v>-0.10045792318153095</v>
      </c>
      <c r="T128" s="2">
        <f t="shared" si="19"/>
        <v>-5.7142122549126956E-2</v>
      </c>
      <c r="U128" s="2">
        <f t="shared" si="19"/>
        <v>-4.0240515903552349E-2</v>
      </c>
      <c r="V128" s="2">
        <f t="shared" si="19"/>
        <v>-4.1001116367112705E-2</v>
      </c>
      <c r="W128" s="2">
        <f t="shared" si="18"/>
        <v>-6.1793855531007205E-2</v>
      </c>
      <c r="X128" s="2">
        <f t="shared" si="18"/>
        <v>-0.1106837609813805</v>
      </c>
      <c r="Y128" s="2">
        <f t="shared" si="18"/>
        <v>-0.17027197161880861</v>
      </c>
      <c r="Z128" s="2">
        <f t="shared" si="18"/>
        <v>-0.13457013245875288</v>
      </c>
      <c r="AA128" s="2">
        <f t="shared" si="18"/>
        <v>-0.13150123545024267</v>
      </c>
      <c r="AB128" s="2">
        <f t="shared" si="18"/>
        <v>-0.18100121715500136</v>
      </c>
      <c r="AC128" s="2">
        <f t="shared" si="18"/>
        <v>-0.10778890959933196</v>
      </c>
      <c r="AD128" s="2">
        <f t="shared" si="18"/>
        <v>-5.976281919477993E-2</v>
      </c>
      <c r="AE128" s="2">
        <f t="shared" si="18"/>
        <v>-3.8524249657227151E-2</v>
      </c>
      <c r="AF128" s="2">
        <f t="shared" si="21"/>
        <v>-3.6837317840289228E-2</v>
      </c>
      <c r="AG128" s="2">
        <f t="shared" si="21"/>
        <v>-5.2107888875405468E-2</v>
      </c>
      <c r="AH128" s="2">
        <f t="shared" si="21"/>
        <v>-9.309600560101837E-2</v>
      </c>
      <c r="AI128" s="2">
        <f t="shared" si="21"/>
        <v>-0.15801290575220378</v>
      </c>
      <c r="AJ128" s="2">
        <f t="shared" si="21"/>
        <v>-0.1176076012582658</v>
      </c>
      <c r="AK128" s="2">
        <f t="shared" si="21"/>
        <v>-0.10730733508637015</v>
      </c>
      <c r="AL128" s="2">
        <f t="shared" si="21"/>
        <v>-0.19310797948408201</v>
      </c>
      <c r="AM128" s="2">
        <f t="shared" si="21"/>
        <v>-0.10154545882892076</v>
      </c>
      <c r="AN128" s="2">
        <f t="shared" si="21"/>
        <v>-5.1530558730316485E-2</v>
      </c>
      <c r="AO128" s="2">
        <f t="shared" si="21"/>
        <v>-3.2492928383733903E-2</v>
      </c>
      <c r="AP128" s="2">
        <f t="shared" si="21"/>
        <v>-3.2488173056338387E-2</v>
      </c>
      <c r="AQ128" s="2">
        <f t="shared" si="21"/>
        <v>-4.8967855304108125E-2</v>
      </c>
      <c r="AR128" s="2">
        <f t="shared" si="21"/>
        <v>-0.10283101527095856</v>
      </c>
      <c r="AS128" s="2">
        <f t="shared" si="21"/>
        <v>-0.18111720092536712</v>
      </c>
      <c r="AT128" s="2">
        <f t="shared" si="21"/>
        <v>-0.1031489540580251</v>
      </c>
    </row>
    <row r="129" spans="3:46" x14ac:dyDescent="0.35">
      <c r="D129" s="6">
        <f t="shared" si="10"/>
        <v>-4.7728881382061529E-2</v>
      </c>
      <c r="E129" s="2">
        <f t="shared" si="22"/>
        <v>36.502504993614721</v>
      </c>
      <c r="F129" t="s">
        <v>254</v>
      </c>
      <c r="G129" s="2">
        <f t="shared" si="19"/>
        <v>-0.11037728554363048</v>
      </c>
      <c r="H129" s="2">
        <f t="shared" si="19"/>
        <v>-0.15664977291319276</v>
      </c>
      <c r="I129" s="2">
        <f t="shared" si="19"/>
        <v>-8.7985843702703362E-2</v>
      </c>
      <c r="J129" s="2">
        <f t="shared" si="19"/>
        <v>-5.043776806119369E-2</v>
      </c>
      <c r="K129" s="2">
        <f t="shared" si="19"/>
        <v>-3.6777644748888713E-2</v>
      </c>
      <c r="L129" s="2">
        <f t="shared" si="19"/>
        <v>-3.7686630419806341E-2</v>
      </c>
      <c r="M129" s="2">
        <f t="shared" si="19"/>
        <v>-5.6827966585394123E-2</v>
      </c>
      <c r="N129" s="2">
        <f t="shared" si="19"/>
        <v>-0.10748838382090201</v>
      </c>
      <c r="O129" s="2">
        <f t="shared" si="19"/>
        <v>-0.16905145913839201</v>
      </c>
      <c r="P129" s="2">
        <f t="shared" si="19"/>
        <v>-0.12014836064359183</v>
      </c>
      <c r="Q129" s="2">
        <f t="shared" si="19"/>
        <v>-0.13039581166148734</v>
      </c>
      <c r="R129" s="2">
        <f t="shared" si="19"/>
        <v>-0.16867368022680984</v>
      </c>
      <c r="S129" s="2">
        <f t="shared" si="19"/>
        <v>-0.10045792318153095</v>
      </c>
      <c r="T129" s="2">
        <f t="shared" si="19"/>
        <v>-5.7142122549126956E-2</v>
      </c>
      <c r="U129" s="2">
        <f t="shared" si="19"/>
        <v>-4.0240515903552349E-2</v>
      </c>
      <c r="V129" s="2">
        <f t="shared" si="19"/>
        <v>-4.1001116367112705E-2</v>
      </c>
      <c r="W129" s="2">
        <f t="shared" si="18"/>
        <v>-6.1793855531007205E-2</v>
      </c>
      <c r="X129" s="2">
        <f t="shared" si="18"/>
        <v>-0.1106837609813805</v>
      </c>
      <c r="Y129" s="2">
        <f t="shared" si="18"/>
        <v>-0.17027197161880861</v>
      </c>
      <c r="Z129" s="2">
        <f t="shared" si="18"/>
        <v>-0.13457013245875288</v>
      </c>
      <c r="AA129" s="2">
        <f t="shared" si="18"/>
        <v>-0.13150123545024267</v>
      </c>
      <c r="AB129" s="2">
        <f t="shared" si="18"/>
        <v>-0.18100121715500136</v>
      </c>
      <c r="AC129" s="2">
        <f t="shared" si="18"/>
        <v>-0.10778890959933196</v>
      </c>
      <c r="AD129" s="2">
        <f t="shared" si="18"/>
        <v>-5.976281919477993E-2</v>
      </c>
      <c r="AE129" s="2">
        <f t="shared" si="18"/>
        <v>-3.8524249657227151E-2</v>
      </c>
      <c r="AF129" s="2">
        <f t="shared" si="21"/>
        <v>-3.6837317840289228E-2</v>
      </c>
      <c r="AG129" s="2">
        <f t="shared" si="21"/>
        <v>-5.2107888875405468E-2</v>
      </c>
      <c r="AH129" s="2">
        <f t="shared" si="21"/>
        <v>-9.309600560101837E-2</v>
      </c>
      <c r="AI129" s="2">
        <f t="shared" si="21"/>
        <v>-0.15801290575220378</v>
      </c>
      <c r="AJ129" s="2">
        <f t="shared" si="21"/>
        <v>-0.1176076012582658</v>
      </c>
      <c r="AK129" s="2">
        <f t="shared" si="21"/>
        <v>-0.10730733508637015</v>
      </c>
      <c r="AL129" s="2">
        <f t="shared" si="21"/>
        <v>-0.19310797948408201</v>
      </c>
      <c r="AM129" s="2">
        <f t="shared" si="21"/>
        <v>-0.10154545882892076</v>
      </c>
      <c r="AN129" s="2">
        <f t="shared" si="21"/>
        <v>-5.1530558730316485E-2</v>
      </c>
      <c r="AO129" s="2">
        <f t="shared" si="21"/>
        <v>-3.2492928383733903E-2</v>
      </c>
      <c r="AP129" s="2">
        <f t="shared" si="21"/>
        <v>-3.2488173056338387E-2</v>
      </c>
      <c r="AQ129" s="2">
        <f t="shared" si="21"/>
        <v>-4.8967855304108125E-2</v>
      </c>
      <c r="AR129" s="2">
        <f t="shared" si="21"/>
        <v>-0.10283101527095856</v>
      </c>
      <c r="AS129" s="2">
        <f t="shared" si="21"/>
        <v>-0.18111720092536712</v>
      </c>
      <c r="AT129" s="2">
        <f t="shared" si="21"/>
        <v>-0.1031489540580251</v>
      </c>
    </row>
    <row r="130" spans="3:46" x14ac:dyDescent="0.35">
      <c r="D130" s="6">
        <f t="shared" si="10"/>
        <v>-9.9169126477725161E-2</v>
      </c>
      <c r="E130" s="2">
        <f t="shared" si="22"/>
        <v>36.502504993614721</v>
      </c>
      <c r="F130" t="s">
        <v>255</v>
      </c>
      <c r="G130" s="2">
        <f t="shared" si="19"/>
        <v>-0.11037728554363048</v>
      </c>
      <c r="H130" s="2">
        <f t="shared" si="19"/>
        <v>-0.15664977291319276</v>
      </c>
      <c r="I130" s="2">
        <f t="shared" si="19"/>
        <v>-8.7985843702703362E-2</v>
      </c>
      <c r="J130" s="2">
        <f t="shared" si="19"/>
        <v>-5.043776806119369E-2</v>
      </c>
      <c r="K130" s="2">
        <f t="shared" si="19"/>
        <v>-3.6777644748888713E-2</v>
      </c>
      <c r="L130" s="2">
        <f t="shared" si="19"/>
        <v>-3.7686630419806341E-2</v>
      </c>
      <c r="M130" s="2">
        <f t="shared" si="19"/>
        <v>-5.6827966585394123E-2</v>
      </c>
      <c r="N130" s="2">
        <f t="shared" si="19"/>
        <v>-0.10748838382090201</v>
      </c>
      <c r="O130" s="2">
        <f t="shared" si="19"/>
        <v>-0.16905145913839201</v>
      </c>
      <c r="P130" s="2">
        <f t="shared" si="19"/>
        <v>-0.12014836064359183</v>
      </c>
      <c r="Q130" s="2">
        <f t="shared" si="19"/>
        <v>-0.13039581166148734</v>
      </c>
      <c r="R130" s="2">
        <f t="shared" si="19"/>
        <v>-0.16867368022680984</v>
      </c>
      <c r="S130" s="2">
        <f t="shared" si="19"/>
        <v>-0.10045792318153095</v>
      </c>
      <c r="T130" s="2">
        <f t="shared" si="19"/>
        <v>-5.7142122549126956E-2</v>
      </c>
      <c r="U130" s="2">
        <f t="shared" si="19"/>
        <v>-4.0240515903552349E-2</v>
      </c>
      <c r="V130" s="2">
        <f t="shared" si="19"/>
        <v>-4.1001116367112705E-2</v>
      </c>
      <c r="W130" s="2">
        <f t="shared" si="18"/>
        <v>-6.1793855531007205E-2</v>
      </c>
      <c r="X130" s="2">
        <f t="shared" si="18"/>
        <v>-0.1106837609813805</v>
      </c>
      <c r="Y130" s="2">
        <f t="shared" si="18"/>
        <v>-0.17027197161880861</v>
      </c>
      <c r="Z130" s="2">
        <f t="shared" si="18"/>
        <v>-0.13457013245875288</v>
      </c>
      <c r="AA130" s="2">
        <f t="shared" si="18"/>
        <v>-0.13150123545024267</v>
      </c>
      <c r="AB130" s="2">
        <f t="shared" si="18"/>
        <v>-0.18100121715500136</v>
      </c>
      <c r="AC130" s="2">
        <f t="shared" si="18"/>
        <v>-0.10778890959933196</v>
      </c>
      <c r="AD130" s="2">
        <f t="shared" si="18"/>
        <v>-5.976281919477993E-2</v>
      </c>
      <c r="AE130" s="2">
        <f t="shared" si="18"/>
        <v>-3.8524249657227151E-2</v>
      </c>
      <c r="AF130" s="2">
        <f t="shared" si="21"/>
        <v>-3.6837317840289228E-2</v>
      </c>
      <c r="AG130" s="2">
        <f t="shared" si="21"/>
        <v>-5.2107888875405468E-2</v>
      </c>
      <c r="AH130" s="2">
        <f t="shared" si="21"/>
        <v>-9.309600560101837E-2</v>
      </c>
      <c r="AI130" s="2">
        <f t="shared" si="21"/>
        <v>-0.15801290575220378</v>
      </c>
      <c r="AJ130" s="2">
        <f t="shared" si="21"/>
        <v>-0.1176076012582658</v>
      </c>
      <c r="AK130" s="2">
        <f t="shared" si="21"/>
        <v>-0.10730733508637015</v>
      </c>
      <c r="AL130" s="2">
        <f t="shared" si="21"/>
        <v>-0.19310797948408201</v>
      </c>
      <c r="AM130" s="2">
        <f t="shared" si="21"/>
        <v>-0.10154545882892076</v>
      </c>
      <c r="AN130" s="2">
        <f t="shared" si="21"/>
        <v>-5.1530558730316485E-2</v>
      </c>
      <c r="AO130" s="2">
        <f t="shared" si="21"/>
        <v>-3.2492928383733903E-2</v>
      </c>
      <c r="AP130" s="2">
        <f t="shared" si="21"/>
        <v>-3.2488173056338387E-2</v>
      </c>
      <c r="AQ130" s="2">
        <f t="shared" si="21"/>
        <v>-4.8967855304108125E-2</v>
      </c>
      <c r="AR130" s="2">
        <f t="shared" si="21"/>
        <v>-0.10283101527095856</v>
      </c>
      <c r="AS130" s="2">
        <f t="shared" si="21"/>
        <v>-0.18111720092536712</v>
      </c>
      <c r="AT130" s="2">
        <f t="shared" si="21"/>
        <v>-0.1031489540580251</v>
      </c>
    </row>
    <row r="131" spans="3:46" x14ac:dyDescent="0.35">
      <c r="D131" s="6">
        <f t="shared" si="10"/>
        <v>-0.17272708610683754</v>
      </c>
      <c r="E131" s="2">
        <f t="shared" si="22"/>
        <v>36.502504993614721</v>
      </c>
      <c r="F131" t="s">
        <v>256</v>
      </c>
      <c r="G131" s="2">
        <f t="shared" si="19"/>
        <v>-0.11037728554363048</v>
      </c>
      <c r="H131" s="2">
        <f t="shared" si="19"/>
        <v>-0.15664977291319276</v>
      </c>
      <c r="I131" s="2">
        <f t="shared" si="19"/>
        <v>-8.7985843702703362E-2</v>
      </c>
      <c r="J131" s="2">
        <f t="shared" si="19"/>
        <v>-5.043776806119369E-2</v>
      </c>
      <c r="K131" s="2">
        <f t="shared" si="19"/>
        <v>-3.6777644748888713E-2</v>
      </c>
      <c r="L131" s="2">
        <f t="shared" si="19"/>
        <v>-3.7686630419806341E-2</v>
      </c>
      <c r="M131" s="2">
        <f t="shared" si="19"/>
        <v>-5.6827966585394123E-2</v>
      </c>
      <c r="N131" s="2">
        <f t="shared" si="19"/>
        <v>-0.10748838382090201</v>
      </c>
      <c r="O131" s="2">
        <f t="shared" si="19"/>
        <v>-0.16905145913839201</v>
      </c>
      <c r="P131" s="2">
        <f t="shared" si="19"/>
        <v>-0.12014836064359183</v>
      </c>
      <c r="Q131" s="2">
        <f t="shared" si="19"/>
        <v>-0.13039581166148734</v>
      </c>
      <c r="R131" s="2">
        <f t="shared" si="19"/>
        <v>-0.16867368022680984</v>
      </c>
      <c r="S131" s="2">
        <f t="shared" si="19"/>
        <v>-0.10045792318153095</v>
      </c>
      <c r="T131" s="2">
        <f t="shared" si="19"/>
        <v>-5.7142122549126956E-2</v>
      </c>
      <c r="U131" s="2">
        <f t="shared" si="19"/>
        <v>-4.0240515903552349E-2</v>
      </c>
      <c r="V131" s="2">
        <f t="shared" ref="V131:AK131" si="23">V$90/2*(($E131/V$91)+($E131/V$91)^2)</f>
        <v>-4.1001116367112705E-2</v>
      </c>
      <c r="W131" s="2">
        <f t="shared" si="23"/>
        <v>-6.1793855531007205E-2</v>
      </c>
      <c r="X131" s="2">
        <f t="shared" si="23"/>
        <v>-0.1106837609813805</v>
      </c>
      <c r="Y131" s="2">
        <f t="shared" si="23"/>
        <v>-0.17027197161880861</v>
      </c>
      <c r="Z131" s="2">
        <f t="shared" si="23"/>
        <v>-0.13457013245875288</v>
      </c>
      <c r="AA131" s="2">
        <f t="shared" si="23"/>
        <v>-0.13150123545024267</v>
      </c>
      <c r="AB131" s="2">
        <f t="shared" si="23"/>
        <v>-0.18100121715500136</v>
      </c>
      <c r="AC131" s="2">
        <f t="shared" si="23"/>
        <v>-0.10778890959933196</v>
      </c>
      <c r="AD131" s="2">
        <f t="shared" si="23"/>
        <v>-5.976281919477993E-2</v>
      </c>
      <c r="AE131" s="2">
        <f t="shared" si="23"/>
        <v>-3.8524249657227151E-2</v>
      </c>
      <c r="AF131" s="2">
        <f t="shared" si="23"/>
        <v>-3.6837317840289228E-2</v>
      </c>
      <c r="AG131" s="2">
        <f t="shared" si="23"/>
        <v>-5.2107888875405468E-2</v>
      </c>
      <c r="AH131" s="2">
        <f t="shared" si="23"/>
        <v>-9.309600560101837E-2</v>
      </c>
      <c r="AI131" s="2">
        <f t="shared" si="23"/>
        <v>-0.15801290575220378</v>
      </c>
      <c r="AJ131" s="2">
        <f t="shared" si="23"/>
        <v>-0.1176076012582658</v>
      </c>
      <c r="AK131" s="2">
        <f t="shared" si="23"/>
        <v>-0.10730733508637015</v>
      </c>
      <c r="AL131" s="2">
        <f t="shared" si="21"/>
        <v>-0.19310797948408201</v>
      </c>
      <c r="AM131" s="2">
        <f t="shared" si="21"/>
        <v>-0.10154545882892076</v>
      </c>
      <c r="AN131" s="2">
        <f t="shared" si="21"/>
        <v>-5.1530558730316485E-2</v>
      </c>
      <c r="AO131" s="2">
        <f t="shared" si="21"/>
        <v>-3.2492928383733903E-2</v>
      </c>
      <c r="AP131" s="2">
        <f t="shared" si="21"/>
        <v>-3.2488173056338387E-2</v>
      </c>
      <c r="AQ131" s="2">
        <f t="shared" si="21"/>
        <v>-4.8967855304108125E-2</v>
      </c>
      <c r="AR131" s="2">
        <f t="shared" si="21"/>
        <v>-0.10283101527095856</v>
      </c>
      <c r="AS131" s="2">
        <f t="shared" si="21"/>
        <v>-0.18111720092536712</v>
      </c>
      <c r="AT131" s="2">
        <f t="shared" si="21"/>
        <v>-0.1031489540580251</v>
      </c>
    </row>
    <row r="132" spans="3:46" x14ac:dyDescent="0.35">
      <c r="D132" s="6">
        <f t="shared" si="10"/>
        <v>-0.2488259763010518</v>
      </c>
      <c r="E132" s="2">
        <f>$E$24</f>
        <v>68.478011722715223</v>
      </c>
      <c r="F132" t="s">
        <v>257</v>
      </c>
      <c r="G132" s="2">
        <f t="shared" ref="G132:AT132" si="24">G$90/2*(($E132/G$91)+($E132/G$91)^2)</f>
        <v>-0.27060352330124432</v>
      </c>
      <c r="H132" s="2">
        <f t="shared" si="24"/>
        <v>-0.40993747359377064</v>
      </c>
      <c r="I132" s="2">
        <f t="shared" si="24"/>
        <v>-0.23002412247045159</v>
      </c>
      <c r="J132" s="2">
        <f t="shared" si="24"/>
        <v>-0.13176643471033131</v>
      </c>
      <c r="K132" s="2">
        <f t="shared" si="24"/>
        <v>-9.6039435077998975E-2</v>
      </c>
      <c r="L132" s="2">
        <f t="shared" si="24"/>
        <v>-9.8416377102767461E-2</v>
      </c>
      <c r="M132" s="2">
        <f t="shared" si="24"/>
        <v>-0.14848348119379171</v>
      </c>
      <c r="N132" s="2">
        <f t="shared" si="24"/>
        <v>-0.28113179206526823</v>
      </c>
      <c r="O132" s="2">
        <f t="shared" si="24"/>
        <v>-0.44252392927953377</v>
      </c>
      <c r="P132" s="2">
        <f t="shared" si="24"/>
        <v>-0.29458201746899348</v>
      </c>
      <c r="Q132" s="2">
        <f t="shared" si="24"/>
        <v>-0.31971809189071398</v>
      </c>
      <c r="R132" s="2">
        <f t="shared" si="24"/>
        <v>-0.43336830002646437</v>
      </c>
      <c r="S132" s="2">
        <f t="shared" si="24"/>
        <v>-0.25787434826685085</v>
      </c>
      <c r="T132" s="2">
        <f t="shared" si="24"/>
        <v>-0.14658731071379291</v>
      </c>
      <c r="U132" s="2">
        <f t="shared" si="24"/>
        <v>-0.10319244960260969</v>
      </c>
      <c r="V132" s="2">
        <f t="shared" si="24"/>
        <v>-0.10514319574655893</v>
      </c>
      <c r="W132" s="2">
        <f t="shared" si="24"/>
        <v>-0.1585421206023557</v>
      </c>
      <c r="X132" s="2">
        <f t="shared" si="24"/>
        <v>-0.28419252418620056</v>
      </c>
      <c r="Y132" s="2">
        <f t="shared" si="24"/>
        <v>-0.43748815059356022</v>
      </c>
      <c r="Z132" s="2">
        <f t="shared" si="24"/>
        <v>-0.32997782419557975</v>
      </c>
      <c r="AA132" s="2">
        <f t="shared" si="24"/>
        <v>-0.32245181273432344</v>
      </c>
      <c r="AB132" s="2">
        <f t="shared" si="24"/>
        <v>-0.4703034447982154</v>
      </c>
      <c r="AC132" s="2">
        <f t="shared" si="24"/>
        <v>-0.27977399344873233</v>
      </c>
      <c r="AD132" s="2">
        <f t="shared" si="24"/>
        <v>-0.15498850912531514</v>
      </c>
      <c r="AE132" s="2">
        <f t="shared" si="24"/>
        <v>-9.9856312617644258E-2</v>
      </c>
      <c r="AF132" s="2">
        <f t="shared" si="24"/>
        <v>-9.548055371563581E-2</v>
      </c>
      <c r="AG132" s="2">
        <f t="shared" si="24"/>
        <v>-0.13511521294632603</v>
      </c>
      <c r="AH132" s="2">
        <f t="shared" si="24"/>
        <v>-0.24156746189191383</v>
      </c>
      <c r="AI132" s="2">
        <f t="shared" si="24"/>
        <v>-0.41039080363771485</v>
      </c>
      <c r="AJ132" s="2">
        <f t="shared" si="24"/>
        <v>-0.28835541702618039</v>
      </c>
      <c r="AK132" s="2">
        <f t="shared" si="24"/>
        <v>-0.26307387564089002</v>
      </c>
      <c r="AL132" s="2">
        <f t="shared" si="24"/>
        <v>-0.52355102901839556</v>
      </c>
      <c r="AM132" s="2">
        <f t="shared" si="24"/>
        <v>-0.27493571127598071</v>
      </c>
      <c r="AN132" s="2">
        <f t="shared" si="24"/>
        <v>-0.1393860441891295</v>
      </c>
      <c r="AO132" s="2">
        <f t="shared" si="24"/>
        <v>-8.78416653890252E-2</v>
      </c>
      <c r="AP132" s="2">
        <f t="shared" si="24"/>
        <v>-8.7827510558781643E-2</v>
      </c>
      <c r="AQ132" s="2">
        <f t="shared" si="24"/>
        <v>-0.13244101363247268</v>
      </c>
      <c r="AR132" s="2">
        <f t="shared" si="24"/>
        <v>-0.27842053333947997</v>
      </c>
      <c r="AS132" s="2">
        <f t="shared" si="24"/>
        <v>-0.49093610573724555</v>
      </c>
      <c r="AT132" s="2">
        <f t="shared" si="24"/>
        <v>-0.25285653663600322</v>
      </c>
    </row>
    <row r="133" spans="3:46" x14ac:dyDescent="0.3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5" spans="3:46" x14ac:dyDescent="0.35">
      <c r="G135" t="s">
        <v>258</v>
      </c>
      <c r="H135" t="s">
        <v>219</v>
      </c>
      <c r="I135" t="s">
        <v>220</v>
      </c>
      <c r="J135" t="s">
        <v>221</v>
      </c>
      <c r="K135" t="s">
        <v>222</v>
      </c>
      <c r="L135" t="s">
        <v>223</v>
      </c>
      <c r="M135" t="s">
        <v>224</v>
      </c>
      <c r="N135" t="s">
        <v>225</v>
      </c>
      <c r="O135" t="s">
        <v>226</v>
      </c>
      <c r="P135" t="s">
        <v>227</v>
      </c>
      <c r="Q135" t="s">
        <v>228</v>
      </c>
      <c r="R135" t="s">
        <v>229</v>
      </c>
      <c r="S135" t="s">
        <v>230</v>
      </c>
      <c r="T135" t="s">
        <v>231</v>
      </c>
      <c r="U135" t="s">
        <v>232</v>
      </c>
      <c r="V135" t="s">
        <v>233</v>
      </c>
      <c r="W135" t="s">
        <v>234</v>
      </c>
      <c r="X135" t="s">
        <v>235</v>
      </c>
      <c r="Y135" t="s">
        <v>236</v>
      </c>
      <c r="Z135" t="s">
        <v>237</v>
      </c>
      <c r="AA135" t="s">
        <v>238</v>
      </c>
      <c r="AB135" t="s">
        <v>239</v>
      </c>
      <c r="AC135" t="s">
        <v>240</v>
      </c>
      <c r="AD135" t="s">
        <v>241</v>
      </c>
      <c r="AE135" t="s">
        <v>242</v>
      </c>
      <c r="AF135" t="s">
        <v>243</v>
      </c>
      <c r="AG135" t="s">
        <v>244</v>
      </c>
      <c r="AH135" t="s">
        <v>245</v>
      </c>
      <c r="AI135" t="s">
        <v>246</v>
      </c>
      <c r="AJ135" t="s">
        <v>247</v>
      </c>
      <c r="AK135" t="s">
        <v>248</v>
      </c>
      <c r="AL135" t="s">
        <v>249</v>
      </c>
      <c r="AM135" t="s">
        <v>250</v>
      </c>
      <c r="AN135" t="s">
        <v>251</v>
      </c>
      <c r="AO135" t="s">
        <v>252</v>
      </c>
      <c r="AP135" t="s">
        <v>253</v>
      </c>
      <c r="AQ135" t="s">
        <v>254</v>
      </c>
      <c r="AR135" t="s">
        <v>255</v>
      </c>
      <c r="AS135" t="s">
        <v>256</v>
      </c>
      <c r="AT135" t="s">
        <v>257</v>
      </c>
    </row>
    <row r="136" spans="3:46" x14ac:dyDescent="0.35">
      <c r="F136" t="s">
        <v>258</v>
      </c>
      <c r="G136" s="70">
        <f>(G93-$D93)/$D93</f>
        <v>1.7221842231095626E-2</v>
      </c>
      <c r="H136" s="70">
        <f>(H93-$D93)/$D93</f>
        <v>0.54099010612068776</v>
      </c>
      <c r="I136" s="70">
        <f>(I93-$D93)/$D93</f>
        <v>-0.13531960425916603</v>
      </c>
      <c r="J136" s="70">
        <f>(J93-$D93)/$D93</f>
        <v>-0.50467867592746063</v>
      </c>
      <c r="K136" s="70">
        <f t="shared" ref="K136:AT136" si="25">(K93-$D93)/$D93</f>
        <v>-0.63897953032887733</v>
      </c>
      <c r="L136" s="70">
        <f t="shared" si="25"/>
        <v>-0.63004440148866681</v>
      </c>
      <c r="M136" s="70">
        <f t="shared" si="25"/>
        <v>-0.44183786508687889</v>
      </c>
      <c r="N136" s="70">
        <f t="shared" si="25"/>
        <v>5.6798507076372802E-2</v>
      </c>
      <c r="O136" s="70">
        <f t="shared" si="25"/>
        <v>0.66348538659622291</v>
      </c>
      <c r="P136" s="70">
        <f t="shared" si="25"/>
        <v>0.10735905742208951</v>
      </c>
      <c r="Q136" s="70">
        <f t="shared" si="25"/>
        <v>0.20184771602412951</v>
      </c>
      <c r="R136" s="70">
        <f t="shared" si="25"/>
        <v>0.62906859134546667</v>
      </c>
      <c r="S136" s="70">
        <f t="shared" si="25"/>
        <v>-3.0628217962515511E-2</v>
      </c>
      <c r="T136" s="70">
        <f t="shared" si="25"/>
        <v>-0.44896573247499627</v>
      </c>
      <c r="U136" s="70">
        <f t="shared" si="25"/>
        <v>-0.61209073552138982</v>
      </c>
      <c r="V136" s="70">
        <f t="shared" si="25"/>
        <v>-0.60475771353385188</v>
      </c>
      <c r="W136" s="70">
        <f t="shared" si="25"/>
        <v>-0.40402657724888824</v>
      </c>
      <c r="X136" s="70">
        <f t="shared" si="25"/>
        <v>6.830406150762347E-2</v>
      </c>
      <c r="Y136" s="70">
        <f t="shared" si="25"/>
        <v>0.64455546281133724</v>
      </c>
      <c r="Z136" s="70">
        <f t="shared" si="25"/>
        <v>0.24041492929849359</v>
      </c>
      <c r="AA136" s="70">
        <f t="shared" si="25"/>
        <v>0.21212400703009057</v>
      </c>
      <c r="AB136" s="70">
        <f t="shared" si="25"/>
        <v>0.76791096689712324</v>
      </c>
      <c r="AC136" s="70">
        <f t="shared" si="25"/>
        <v>5.1694425676242974E-2</v>
      </c>
      <c r="AD136" s="70">
        <f t="shared" si="25"/>
        <v>-0.41738490743302498</v>
      </c>
      <c r="AE136" s="70">
        <f t="shared" si="25"/>
        <v>-0.6246315604462892</v>
      </c>
      <c r="AF136" s="70">
        <f t="shared" si="25"/>
        <v>-0.64108041328145737</v>
      </c>
      <c r="AG136" s="70">
        <f t="shared" si="25"/>
        <v>-0.49209033145624032</v>
      </c>
      <c r="AH136" s="70">
        <f t="shared" si="25"/>
        <v>-9.1927201793190236E-2</v>
      </c>
      <c r="AI136" s="70">
        <f t="shared" si="25"/>
        <v>0.54269421261868889</v>
      </c>
      <c r="AJ136" s="70">
        <f t="shared" si="25"/>
        <v>8.3952732567167856E-2</v>
      </c>
      <c r="AK136" s="70">
        <f t="shared" si="25"/>
        <v>-1.1082748821438683E-2</v>
      </c>
      <c r="AL136" s="70">
        <f t="shared" si="25"/>
        <v>0.96807320075876202</v>
      </c>
      <c r="AM136" s="70">
        <f t="shared" si="25"/>
        <v>3.3506908215424909E-2</v>
      </c>
      <c r="AN136" s="70">
        <f t="shared" si="25"/>
        <v>-0.47603591068720119</v>
      </c>
      <c r="AO136" s="70">
        <f t="shared" si="25"/>
        <v>-0.66979564936336944</v>
      </c>
      <c r="AP136" s="70">
        <f t="shared" si="25"/>
        <v>-0.66984885858371213</v>
      </c>
      <c r="AQ136" s="70">
        <f t="shared" si="25"/>
        <v>-0.50214287592922102</v>
      </c>
      <c r="AR136" s="70">
        <f t="shared" si="25"/>
        <v>4.6606653096921004E-2</v>
      </c>
      <c r="AS136" s="70">
        <f t="shared" si="25"/>
        <v>0.84547090815171411</v>
      </c>
      <c r="AT136" s="70">
        <f t="shared" si="25"/>
        <v>-4.9490602046913641E-2</v>
      </c>
    </row>
    <row r="137" spans="3:46" x14ac:dyDescent="0.35">
      <c r="F137" t="s">
        <v>219</v>
      </c>
      <c r="G137" s="70">
        <f t="shared" ref="G137:AT143" si="26">(G94-$D94)/$D94</f>
        <v>-0.28185175891319358</v>
      </c>
      <c r="H137" s="70">
        <f t="shared" si="26"/>
        <v>4.2993438566234485E-2</v>
      </c>
      <c r="I137" s="70">
        <f t="shared" si="26"/>
        <v>-0.41438741318136624</v>
      </c>
      <c r="J137" s="70">
        <f t="shared" si="26"/>
        <v>-0.66438524574295621</v>
      </c>
      <c r="K137" s="70">
        <f t="shared" si="26"/>
        <v>-0.75531743717416711</v>
      </c>
      <c r="L137" s="70">
        <f t="shared" si="26"/>
        <v>-0.74926693989218562</v>
      </c>
      <c r="M137" s="70">
        <f t="shared" si="26"/>
        <v>-0.62184356323900658</v>
      </c>
      <c r="N137" s="70">
        <f t="shared" si="26"/>
        <v>-0.28447153186275076</v>
      </c>
      <c r="O137" s="70">
        <f t="shared" si="26"/>
        <v>0.12568703156987049</v>
      </c>
      <c r="P137" s="70">
        <f t="shared" si="26"/>
        <v>-0.21825658314717575</v>
      </c>
      <c r="Q137" s="70">
        <f t="shared" si="26"/>
        <v>-0.15157143447293914</v>
      </c>
      <c r="R137" s="70">
        <f t="shared" si="26"/>
        <v>0.11566995072341527</v>
      </c>
      <c r="S137" s="70">
        <f t="shared" si="26"/>
        <v>-0.3357447862833749</v>
      </c>
      <c r="T137" s="70">
        <f t="shared" si="26"/>
        <v>-0.62224874574670375</v>
      </c>
      <c r="U137" s="70">
        <f t="shared" si="26"/>
        <v>-0.73401470902944466</v>
      </c>
      <c r="V137" s="70">
        <f t="shared" si="26"/>
        <v>-0.72898697871620177</v>
      </c>
      <c r="W137" s="70">
        <f t="shared" si="26"/>
        <v>-0.59147748246941689</v>
      </c>
      <c r="X137" s="70">
        <f t="shared" si="26"/>
        <v>-0.2680657736480675</v>
      </c>
      <c r="Y137" s="70">
        <f t="shared" si="26"/>
        <v>0.1262539552879377</v>
      </c>
      <c r="Z137" s="70">
        <f t="shared" si="26"/>
        <v>-0.1243882688423545</v>
      </c>
      <c r="AA137" s="70">
        <f t="shared" si="26"/>
        <v>-0.14435749786223451</v>
      </c>
      <c r="AB137" s="70">
        <f t="shared" si="26"/>
        <v>0.20204255612352812</v>
      </c>
      <c r="AC137" s="70">
        <f t="shared" si="26"/>
        <v>-0.28444018292818424</v>
      </c>
      <c r="AD137" s="70">
        <f t="shared" si="26"/>
        <v>-0.6033824298724183</v>
      </c>
      <c r="AE137" s="70">
        <f t="shared" si="26"/>
        <v>-0.74438074589130288</v>
      </c>
      <c r="AF137" s="70">
        <f t="shared" si="26"/>
        <v>-0.7555769237192379</v>
      </c>
      <c r="AG137" s="70">
        <f t="shared" si="26"/>
        <v>-0.6542039173107923</v>
      </c>
      <c r="AH137" s="70">
        <f t="shared" si="26"/>
        <v>-0.3820437756868747</v>
      </c>
      <c r="AI137" s="70">
        <f t="shared" si="26"/>
        <v>4.920912222420986E-2</v>
      </c>
      <c r="AJ137" s="70">
        <f t="shared" si="26"/>
        <v>-0.23478534742772567</v>
      </c>
      <c r="AK137" s="70">
        <f t="shared" si="26"/>
        <v>-0.30182880971621912</v>
      </c>
      <c r="AL137" s="70">
        <f t="shared" si="26"/>
        <v>0.30245963093049444</v>
      </c>
      <c r="AM137" s="70">
        <f t="shared" si="26"/>
        <v>-0.3154463528504598</v>
      </c>
      <c r="AN137" s="70">
        <f t="shared" si="26"/>
        <v>-0.65273714126480842</v>
      </c>
      <c r="AO137" s="70">
        <f t="shared" si="26"/>
        <v>-0.78107625931821933</v>
      </c>
      <c r="AP137" s="70">
        <f t="shared" si="26"/>
        <v>-0.78110949213114012</v>
      </c>
      <c r="AQ137" s="70">
        <f t="shared" si="26"/>
        <v>-0.67001917491015872</v>
      </c>
      <c r="AR137" s="70">
        <f t="shared" si="26"/>
        <v>-0.30677614318211349</v>
      </c>
      <c r="AS137" s="70">
        <f t="shared" si="26"/>
        <v>0.22148804468719066</v>
      </c>
      <c r="AT137" s="70">
        <f t="shared" si="26"/>
        <v>-0.32890522138255235</v>
      </c>
    </row>
    <row r="138" spans="3:46" x14ac:dyDescent="0.35">
      <c r="F138" t="s">
        <v>220</v>
      </c>
      <c r="G138" s="70">
        <f t="shared" si="26"/>
        <v>0.2669127652089428</v>
      </c>
      <c r="H138" s="70">
        <f t="shared" si="26"/>
        <v>0.83998459614553211</v>
      </c>
      <c r="I138" s="70">
        <f t="shared" si="26"/>
        <v>3.3101550990051833E-2</v>
      </c>
      <c r="J138" s="70">
        <f t="shared" si="26"/>
        <v>-0.4079291822573502</v>
      </c>
      <c r="K138" s="70">
        <f t="shared" si="26"/>
        <v>-0.56834613728363004</v>
      </c>
      <c r="L138" s="70">
        <f t="shared" si="26"/>
        <v>-0.55767222373229441</v>
      </c>
      <c r="M138" s="70">
        <f t="shared" si="26"/>
        <v>-0.33287977388428824</v>
      </c>
      <c r="N138" s="70">
        <f t="shared" si="26"/>
        <v>0.26229112360090895</v>
      </c>
      <c r="O138" s="70">
        <f t="shared" si="26"/>
        <v>0.98586752474360662</v>
      </c>
      <c r="P138" s="70">
        <f t="shared" si="26"/>
        <v>0.37910344587084188</v>
      </c>
      <c r="Q138" s="70">
        <f t="shared" si="26"/>
        <v>0.49674526586248136</v>
      </c>
      <c r="R138" s="70">
        <f t="shared" si="26"/>
        <v>0.96819600949308038</v>
      </c>
      <c r="S138" s="70">
        <f t="shared" si="26"/>
        <v>0.17183801542231128</v>
      </c>
      <c r="T138" s="70">
        <f t="shared" si="26"/>
        <v>-0.3335945718352854</v>
      </c>
      <c r="U138" s="70">
        <f t="shared" si="26"/>
        <v>-0.53076518021064267</v>
      </c>
      <c r="V138" s="70">
        <f t="shared" si="26"/>
        <v>-0.52189556896681955</v>
      </c>
      <c r="W138" s="70">
        <f t="shared" si="26"/>
        <v>-0.27930980997525084</v>
      </c>
      <c r="X138" s="70">
        <f t="shared" si="26"/>
        <v>0.29123314882074292</v>
      </c>
      <c r="Y138" s="70">
        <f t="shared" si="26"/>
        <v>0.98686765654680109</v>
      </c>
      <c r="Z138" s="70">
        <f t="shared" si="26"/>
        <v>0.54470012749948682</v>
      </c>
      <c r="AA138" s="70">
        <f t="shared" si="26"/>
        <v>0.50947164720914973</v>
      </c>
      <c r="AB138" s="70">
        <f t="shared" si="26"/>
        <v>1.120569224499717</v>
      </c>
      <c r="AC138" s="70">
        <f t="shared" si="26"/>
        <v>0.26234642745477332</v>
      </c>
      <c r="AD138" s="70">
        <f t="shared" si="26"/>
        <v>-0.30031178278685111</v>
      </c>
      <c r="AE138" s="70">
        <f t="shared" si="26"/>
        <v>-0.54905230210770406</v>
      </c>
      <c r="AF138" s="70">
        <f t="shared" si="26"/>
        <v>-0.56880390741734599</v>
      </c>
      <c r="AG138" s="70">
        <f t="shared" si="26"/>
        <v>-0.38996791156207861</v>
      </c>
      <c r="AH138" s="70">
        <f t="shared" si="26"/>
        <v>9.0160198314802265E-2</v>
      </c>
      <c r="AI138" s="70">
        <f t="shared" si="26"/>
        <v>0.85094992129744285</v>
      </c>
      <c r="AJ138" s="70">
        <f t="shared" si="26"/>
        <v>0.34994442094798184</v>
      </c>
      <c r="AK138" s="70">
        <f t="shared" si="26"/>
        <v>0.23167048621195038</v>
      </c>
      <c r="AL138" s="70">
        <f t="shared" si="26"/>
        <v>1.2977188248738118</v>
      </c>
      <c r="AM138" s="70">
        <f t="shared" si="26"/>
        <v>0.20764725780238927</v>
      </c>
      <c r="AN138" s="70">
        <f t="shared" si="26"/>
        <v>-0.38738031586798144</v>
      </c>
      <c r="AO138" s="70">
        <f t="shared" si="26"/>
        <v>-0.61378826012676313</v>
      </c>
      <c r="AP138" s="70">
        <f t="shared" si="26"/>
        <v>-0.61384688740244864</v>
      </c>
      <c r="AQ138" s="70">
        <f t="shared" si="26"/>
        <v>-0.41786821207299091</v>
      </c>
      <c r="AR138" s="70">
        <f t="shared" si="26"/>
        <v>0.22294270611991596</v>
      </c>
      <c r="AS138" s="70">
        <f t="shared" si="26"/>
        <v>1.1548737542298826</v>
      </c>
      <c r="AT138" s="70">
        <f t="shared" si="26"/>
        <v>0.18390395332423223</v>
      </c>
    </row>
    <row r="139" spans="3:46" x14ac:dyDescent="0.35">
      <c r="C139" s="86">
        <f>'Tapp 100'!C181</f>
        <v>2</v>
      </c>
      <c r="D139">
        <f>COUNTIF(G136:AT175,"&gt;"&amp;C139)</f>
        <v>170</v>
      </c>
      <c r="F139" t="s">
        <v>221</v>
      </c>
      <c r="G139" s="70">
        <f t="shared" si="26"/>
        <v>1.1953365293549716</v>
      </c>
      <c r="H139" s="70">
        <f t="shared" si="26"/>
        <v>2.1883690087395675</v>
      </c>
      <c r="I139" s="70">
        <f t="shared" si="26"/>
        <v>0.79018290422521142</v>
      </c>
      <c r="J139" s="70">
        <f t="shared" si="26"/>
        <v>2.5954374957413127E-2</v>
      </c>
      <c r="K139" s="70">
        <f t="shared" si="26"/>
        <v>-0.25201993469365819</v>
      </c>
      <c r="L139" s="70">
        <f t="shared" si="26"/>
        <v>-0.2335239237812102</v>
      </c>
      <c r="M139" s="70">
        <f t="shared" si="26"/>
        <v>0.15600177224659376</v>
      </c>
      <c r="N139" s="70">
        <f t="shared" si="26"/>
        <v>1.1873280390103107</v>
      </c>
      <c r="O139" s="70">
        <f t="shared" si="26"/>
        <v>2.4411584122055734</v>
      </c>
      <c r="P139" s="70">
        <f t="shared" si="26"/>
        <v>1.3897432053897225</v>
      </c>
      <c r="Q139" s="70">
        <f t="shared" si="26"/>
        <v>1.5935957451222862</v>
      </c>
      <c r="R139" s="70">
        <f t="shared" si="26"/>
        <v>2.4105367908722872</v>
      </c>
      <c r="S139" s="70">
        <f t="shared" si="26"/>
        <v>1.0305887448526558</v>
      </c>
      <c r="T139" s="70">
        <f t="shared" si="26"/>
        <v>0.15476315338030316</v>
      </c>
      <c r="U139" s="70">
        <f t="shared" si="26"/>
        <v>-0.18689875971138245</v>
      </c>
      <c r="V139" s="70">
        <f t="shared" si="26"/>
        <v>-0.17152928669045917</v>
      </c>
      <c r="W139" s="70">
        <f t="shared" si="26"/>
        <v>0.24882907802114848</v>
      </c>
      <c r="X139" s="70">
        <f t="shared" si="26"/>
        <v>1.2374794676985641</v>
      </c>
      <c r="Y139" s="70">
        <f t="shared" si="26"/>
        <v>2.4428914643477704</v>
      </c>
      <c r="Z139" s="70">
        <f t="shared" si="26"/>
        <v>1.6766930683184251</v>
      </c>
      <c r="AA139" s="70">
        <f t="shared" si="26"/>
        <v>1.6156483209776058</v>
      </c>
      <c r="AB139" s="70">
        <f t="shared" si="26"/>
        <v>2.6745727167745419</v>
      </c>
      <c r="AC139" s="70">
        <f t="shared" si="26"/>
        <v>1.1874238708417806</v>
      </c>
      <c r="AD139" s="70">
        <f t="shared" si="26"/>
        <v>0.21243636072602987</v>
      </c>
      <c r="AE139" s="70">
        <f t="shared" si="26"/>
        <v>-0.21858711886274465</v>
      </c>
      <c r="AF139" s="70">
        <f t="shared" si="26"/>
        <v>-0.25281316965362688</v>
      </c>
      <c r="AG139" s="70">
        <f t="shared" si="26"/>
        <v>5.7078091407187441E-2</v>
      </c>
      <c r="AH139" s="70">
        <f t="shared" si="26"/>
        <v>0.88905548348045971</v>
      </c>
      <c r="AI139" s="70">
        <f t="shared" si="26"/>
        <v>2.2073699845946608</v>
      </c>
      <c r="AJ139" s="70">
        <f t="shared" si="26"/>
        <v>1.3392157544622159</v>
      </c>
      <c r="AK139" s="70">
        <f t="shared" si="26"/>
        <v>1.1342678712875338</v>
      </c>
      <c r="AL139" s="70">
        <f t="shared" si="26"/>
        <v>2.9815417516928591</v>
      </c>
      <c r="AM139" s="70">
        <f t="shared" si="26"/>
        <v>1.0926398505359631</v>
      </c>
      <c r="AN139" s="70">
        <f t="shared" si="26"/>
        <v>6.156193868258867E-2</v>
      </c>
      <c r="AO139" s="70">
        <f t="shared" si="26"/>
        <v>-0.33076312442899342</v>
      </c>
      <c r="AP139" s="70">
        <f t="shared" si="26"/>
        <v>-0.33086471516472782</v>
      </c>
      <c r="AQ139" s="70">
        <f t="shared" si="26"/>
        <v>8.7317880360272583E-3</v>
      </c>
      <c r="AR139" s="70">
        <f t="shared" si="26"/>
        <v>1.1191441666549893</v>
      </c>
      <c r="AS139" s="70">
        <f t="shared" si="26"/>
        <v>2.7340164206404163</v>
      </c>
      <c r="AT139" s="70">
        <f t="shared" si="26"/>
        <v>1.0514968886210605</v>
      </c>
    </row>
    <row r="140" spans="3:46" x14ac:dyDescent="0.35">
      <c r="C140">
        <f>-C139</f>
        <v>-2</v>
      </c>
      <c r="D140">
        <f>COUNTIF(G136:AT175,"&lt;"&amp;C140)</f>
        <v>0</v>
      </c>
      <c r="F140" t="s">
        <v>222</v>
      </c>
      <c r="G140" s="70">
        <f t="shared" si="26"/>
        <v>1.9989394899937565</v>
      </c>
      <c r="H140" s="70">
        <f t="shared" si="26"/>
        <v>3.3554715193441167</v>
      </c>
      <c r="I140" s="70">
        <f t="shared" si="26"/>
        <v>1.4454793759433784</v>
      </c>
      <c r="J140" s="70">
        <f t="shared" si="26"/>
        <v>0.40150498515854349</v>
      </c>
      <c r="K140" s="70">
        <f t="shared" si="26"/>
        <v>2.177817641214826E-2</v>
      </c>
      <c r="L140" s="70">
        <f t="shared" si="26"/>
        <v>4.7044652321877364E-2</v>
      </c>
      <c r="M140" s="70">
        <f t="shared" si="26"/>
        <v>0.57915623365119295</v>
      </c>
      <c r="N140" s="70">
        <f t="shared" si="26"/>
        <v>1.9879994916706318</v>
      </c>
      <c r="O140" s="70">
        <f t="shared" si="26"/>
        <v>3.70079448672029</v>
      </c>
      <c r="P140" s="70">
        <f t="shared" si="26"/>
        <v>2.26450873192239</v>
      </c>
      <c r="Q140" s="70">
        <f t="shared" si="26"/>
        <v>2.5429814960589798</v>
      </c>
      <c r="R140" s="70">
        <f t="shared" si="26"/>
        <v>3.6589638205622377</v>
      </c>
      <c r="S140" s="70">
        <f t="shared" si="26"/>
        <v>1.7738857771681686</v>
      </c>
      <c r="T140" s="70">
        <f t="shared" si="26"/>
        <v>0.57746421833531725</v>
      </c>
      <c r="U140" s="70">
        <f t="shared" si="26"/>
        <v>0.11073695821063685</v>
      </c>
      <c r="V140" s="70">
        <f t="shared" si="26"/>
        <v>0.13173242699937113</v>
      </c>
      <c r="W140" s="70">
        <f t="shared" si="26"/>
        <v>0.70596297572222821</v>
      </c>
      <c r="X140" s="70">
        <f t="shared" si="26"/>
        <v>2.0565088513800518</v>
      </c>
      <c r="Y140" s="70">
        <f t="shared" si="26"/>
        <v>3.7031619226181385</v>
      </c>
      <c r="Z140" s="70">
        <f t="shared" si="26"/>
        <v>2.6564965953220963</v>
      </c>
      <c r="AA140" s="70">
        <f t="shared" si="26"/>
        <v>2.5731064175479106</v>
      </c>
      <c r="AB140" s="70">
        <f t="shared" si="26"/>
        <v>4.019650100035749</v>
      </c>
      <c r="AC140" s="70">
        <f t="shared" si="26"/>
        <v>1.9881304027450619</v>
      </c>
      <c r="AD140" s="70">
        <f t="shared" si="26"/>
        <v>0.65624870386224277</v>
      </c>
      <c r="AE140" s="70">
        <f t="shared" si="26"/>
        <v>6.7449074844505713E-2</v>
      </c>
      <c r="AF140" s="70">
        <f t="shared" si="26"/>
        <v>2.0694577786386423E-2</v>
      </c>
      <c r="AG140" s="70">
        <f t="shared" si="26"/>
        <v>0.44402153835598007</v>
      </c>
      <c r="AH140" s="70">
        <f t="shared" si="26"/>
        <v>1.5805442639189915</v>
      </c>
      <c r="AI140" s="70">
        <f t="shared" si="26"/>
        <v>3.3814278026192826</v>
      </c>
      <c r="AJ140" s="70">
        <f t="shared" si="26"/>
        <v>2.195485707028916</v>
      </c>
      <c r="AK140" s="70">
        <f t="shared" si="26"/>
        <v>1.9155166489712119</v>
      </c>
      <c r="AL140" s="70">
        <f t="shared" si="26"/>
        <v>4.4389851535513465</v>
      </c>
      <c r="AM140" s="70">
        <f t="shared" si="26"/>
        <v>1.8586506907671432</v>
      </c>
      <c r="AN140" s="70">
        <f t="shared" si="26"/>
        <v>0.45014669797570023</v>
      </c>
      <c r="AO140" s="70">
        <f t="shared" si="26"/>
        <v>-8.5788958789101172E-2</v>
      </c>
      <c r="AP140" s="70">
        <f t="shared" si="26"/>
        <v>-8.5927736814764927E-2</v>
      </c>
      <c r="AQ140" s="70">
        <f t="shared" si="26"/>
        <v>0.37797807010576584</v>
      </c>
      <c r="AR140" s="70">
        <f t="shared" si="26"/>
        <v>1.8948569120921168</v>
      </c>
      <c r="AS140" s="70">
        <f t="shared" si="26"/>
        <v>4.1008531723534327</v>
      </c>
      <c r="AT140" s="70">
        <f t="shared" si="26"/>
        <v>1.8024473471922227</v>
      </c>
    </row>
    <row r="141" spans="3:46" x14ac:dyDescent="0.35">
      <c r="D141" s="87">
        <f>(COUNTA(G136:AT175)-SUM(D139:D140))/COUNTA(G136:AT175)</f>
        <v>0.89375000000000004</v>
      </c>
      <c r="F141" t="s">
        <v>223</v>
      </c>
      <c r="G141" s="70">
        <f t="shared" si="26"/>
        <v>1.927508115714321</v>
      </c>
      <c r="H141" s="70">
        <f t="shared" si="26"/>
        <v>3.2517290739564171</v>
      </c>
      <c r="I141" s="70">
        <f t="shared" si="26"/>
        <v>1.3872308006791882</v>
      </c>
      <c r="J141" s="70">
        <f t="shared" si="26"/>
        <v>0.3681227086960186</v>
      </c>
      <c r="K141" s="70">
        <f t="shared" si="26"/>
        <v>-2.5594334640708198E-3</v>
      </c>
      <c r="L141" s="70">
        <f t="shared" si="26"/>
        <v>2.2105223334785207E-2</v>
      </c>
      <c r="M141" s="70">
        <f t="shared" si="26"/>
        <v>0.54154250374833413</v>
      </c>
      <c r="N141" s="70">
        <f t="shared" si="26"/>
        <v>1.9168286958781724</v>
      </c>
      <c r="O141" s="70">
        <f t="shared" si="26"/>
        <v>3.5888268356516373</v>
      </c>
      <c r="P141" s="70">
        <f t="shared" si="26"/>
        <v>2.1867517962301268</v>
      </c>
      <c r="Q141" s="70">
        <f t="shared" si="26"/>
        <v>2.4585916515307624</v>
      </c>
      <c r="R141" s="70">
        <f t="shared" si="26"/>
        <v>3.5479925290335697</v>
      </c>
      <c r="S141" s="70">
        <f t="shared" si="26"/>
        <v>1.7078149298508343</v>
      </c>
      <c r="T141" s="70">
        <f t="shared" si="26"/>
        <v>0.53989079033908838</v>
      </c>
      <c r="U141" s="70">
        <f t="shared" si="26"/>
        <v>8.4280449950741576E-2</v>
      </c>
      <c r="V141" s="70">
        <f t="shared" si="26"/>
        <v>0.10477583022677851</v>
      </c>
      <c r="W141" s="70">
        <f t="shared" si="26"/>
        <v>0.66532885148188614</v>
      </c>
      <c r="X141" s="70">
        <f t="shared" si="26"/>
        <v>1.9837062394968121</v>
      </c>
      <c r="Y141" s="70">
        <f t="shared" si="26"/>
        <v>3.5911378818823168</v>
      </c>
      <c r="Z141" s="70">
        <f t="shared" si="26"/>
        <v>2.5694029484767977</v>
      </c>
      <c r="AA141" s="70">
        <f t="shared" si="26"/>
        <v>2.4879990311855908</v>
      </c>
      <c r="AB141" s="70">
        <f t="shared" si="26"/>
        <v>3.9000876659673622</v>
      </c>
      <c r="AC141" s="70">
        <f t="shared" si="26"/>
        <v>1.9169564887976727</v>
      </c>
      <c r="AD141" s="70">
        <f t="shared" si="26"/>
        <v>0.61679871780545159</v>
      </c>
      <c r="AE141" s="70">
        <f t="shared" si="26"/>
        <v>4.2023635403707252E-2</v>
      </c>
      <c r="AF141" s="70">
        <f t="shared" si="26"/>
        <v>-3.6172219862064454E-3</v>
      </c>
      <c r="AG141" s="70">
        <f t="shared" si="26"/>
        <v>0.40962656529365687</v>
      </c>
      <c r="AH141" s="70">
        <f t="shared" si="26"/>
        <v>1.5190785945463054</v>
      </c>
      <c r="AI141" s="70">
        <f t="shared" si="26"/>
        <v>3.2770671076831284</v>
      </c>
      <c r="AJ141" s="70">
        <f t="shared" si="26"/>
        <v>2.1193728223558597</v>
      </c>
      <c r="AK141" s="70">
        <f t="shared" si="26"/>
        <v>1.8460723131766867</v>
      </c>
      <c r="AL141" s="70">
        <f t="shared" si="26"/>
        <v>4.3094346289409193</v>
      </c>
      <c r="AM141" s="70">
        <f t="shared" si="26"/>
        <v>1.7905608383017371</v>
      </c>
      <c r="AN141" s="70">
        <f t="shared" si="26"/>
        <v>0.41560583048277</v>
      </c>
      <c r="AO141" s="70">
        <f t="shared" si="26"/>
        <v>-0.10756444017944569</v>
      </c>
      <c r="AP141" s="70">
        <f t="shared" si="26"/>
        <v>-0.10769991266822682</v>
      </c>
      <c r="AQ141" s="70">
        <f t="shared" si="26"/>
        <v>0.34515617836603474</v>
      </c>
      <c r="AR141" s="70">
        <f t="shared" si="26"/>
        <v>1.8259046680528435</v>
      </c>
      <c r="AS141" s="70">
        <f t="shared" si="26"/>
        <v>3.9793565722004294</v>
      </c>
      <c r="AT141" s="70">
        <f t="shared" si="26"/>
        <v>1.7356961953188264</v>
      </c>
    </row>
    <row r="142" spans="3:46" x14ac:dyDescent="0.35">
      <c r="F142" t="s">
        <v>224</v>
      </c>
      <c r="G142" s="70">
        <f t="shared" si="26"/>
        <v>0.951279333901899</v>
      </c>
      <c r="H142" s="70">
        <f t="shared" si="26"/>
        <v>1.8339156536673482</v>
      </c>
      <c r="I142" s="70">
        <f t="shared" si="26"/>
        <v>0.59116693874058823</v>
      </c>
      <c r="J142" s="70">
        <f t="shared" si="26"/>
        <v>-8.8101736288768231E-2</v>
      </c>
      <c r="K142" s="70">
        <f t="shared" si="26"/>
        <v>-0.33517343510350572</v>
      </c>
      <c r="L142" s="70">
        <f t="shared" si="26"/>
        <v>-0.31873363948652672</v>
      </c>
      <c r="M142" s="70">
        <f t="shared" si="26"/>
        <v>2.7488195079370024E-2</v>
      </c>
      <c r="N142" s="70">
        <f t="shared" si="26"/>
        <v>0.94416115338773376</v>
      </c>
      <c r="O142" s="70">
        <f t="shared" si="26"/>
        <v>2.0586022710569534</v>
      </c>
      <c r="P142" s="70">
        <f t="shared" si="26"/>
        <v>1.1240736751096356</v>
      </c>
      <c r="Q142" s="70">
        <f t="shared" si="26"/>
        <v>1.3052637763195125</v>
      </c>
      <c r="R142" s="70">
        <f t="shared" si="26"/>
        <v>2.0313848781519286</v>
      </c>
      <c r="S142" s="70">
        <f t="shared" si="26"/>
        <v>0.80484668318663688</v>
      </c>
      <c r="T142" s="70">
        <f t="shared" si="26"/>
        <v>2.638727439406445E-2</v>
      </c>
      <c r="U142" s="70">
        <f t="shared" si="26"/>
        <v>-0.27729182959874088</v>
      </c>
      <c r="V142" s="70">
        <f t="shared" si="26"/>
        <v>-0.26363099232952186</v>
      </c>
      <c r="W142" s="70">
        <f t="shared" si="26"/>
        <v>0.10999582020092749</v>
      </c>
      <c r="X142" s="70">
        <f t="shared" si="26"/>
        <v>0.98873721043252616</v>
      </c>
      <c r="Y142" s="70">
        <f t="shared" si="26"/>
        <v>2.0601426585029903</v>
      </c>
      <c r="Z142" s="70">
        <f t="shared" si="26"/>
        <v>1.3791231082656874</v>
      </c>
      <c r="AA142" s="70">
        <f t="shared" si="26"/>
        <v>1.3248647509083296</v>
      </c>
      <c r="AB142" s="70">
        <f t="shared" si="26"/>
        <v>2.2660677337103414</v>
      </c>
      <c r="AC142" s="70">
        <f t="shared" si="26"/>
        <v>0.94424633152319348</v>
      </c>
      <c r="AD142" s="70">
        <f t="shared" si="26"/>
        <v>7.7648908366246799E-2</v>
      </c>
      <c r="AE142" s="70">
        <f t="shared" si="26"/>
        <v>-0.30545737028487968</v>
      </c>
      <c r="AF142" s="70">
        <f t="shared" si="26"/>
        <v>-0.33587848554275213</v>
      </c>
      <c r="AG142" s="70">
        <f t="shared" si="26"/>
        <v>-6.043806655494794E-2</v>
      </c>
      <c r="AH142" s="70">
        <f t="shared" si="26"/>
        <v>0.67904777979188213</v>
      </c>
      <c r="AI142" s="70">
        <f t="shared" si="26"/>
        <v>1.8508042768985691</v>
      </c>
      <c r="AJ142" s="70">
        <f t="shared" si="26"/>
        <v>1.0791633984977147</v>
      </c>
      <c r="AK142" s="70">
        <f t="shared" si="26"/>
        <v>0.89699972399119221</v>
      </c>
      <c r="AL142" s="70">
        <f t="shared" si="26"/>
        <v>2.5389107926102517</v>
      </c>
      <c r="AM142" s="70">
        <f t="shared" si="26"/>
        <v>0.85999952128074697</v>
      </c>
      <c r="AN142" s="70">
        <f t="shared" si="26"/>
        <v>-5.6452691917450594E-2</v>
      </c>
      <c r="AO142" s="70">
        <f t="shared" si="26"/>
        <v>-0.40516268584549597</v>
      </c>
      <c r="AP142" s="70">
        <f t="shared" si="26"/>
        <v>-0.40525298266354814</v>
      </c>
      <c r="AQ142" s="70">
        <f t="shared" si="26"/>
        <v>-0.10340967540728845</v>
      </c>
      <c r="AR142" s="70">
        <f t="shared" si="26"/>
        <v>0.88355733285574689</v>
      </c>
      <c r="AS142" s="70">
        <f t="shared" si="26"/>
        <v>2.318903036787153</v>
      </c>
      <c r="AT142" s="70">
        <f t="shared" si="26"/>
        <v>0.82343045305517948</v>
      </c>
    </row>
    <row r="143" spans="3:46" x14ac:dyDescent="0.35">
      <c r="F143" t="s">
        <v>225</v>
      </c>
      <c r="G143" s="70">
        <f t="shared" si="26"/>
        <v>4.1235554246617068E-2</v>
      </c>
      <c r="H143" s="70">
        <f t="shared" si="26"/>
        <v>0.51222517712722104</v>
      </c>
      <c r="I143" s="70">
        <f t="shared" si="26"/>
        <v>-0.15092649187984261</v>
      </c>
      <c r="J143" s="70">
        <f t="shared" si="26"/>
        <v>-0.51339571042695797</v>
      </c>
      <c r="K143" s="70">
        <f t="shared" si="26"/>
        <v>-0.64523733493675273</v>
      </c>
      <c r="L143" s="70">
        <f t="shared" si="26"/>
        <v>-0.63646478279440177</v>
      </c>
      <c r="M143" s="70">
        <f t="shared" si="26"/>
        <v>-0.45171497401862437</v>
      </c>
      <c r="N143" s="70">
        <f t="shared" si="26"/>
        <v>3.743717310040081E-2</v>
      </c>
      <c r="O143" s="70">
        <f t="shared" si="26"/>
        <v>0.63212174474044913</v>
      </c>
      <c r="P143" s="70">
        <f t="shared" si="26"/>
        <v>0.13344152830279599</v>
      </c>
      <c r="Q143" s="70">
        <f t="shared" si="26"/>
        <v>0.23012762146199911</v>
      </c>
      <c r="R143" s="70">
        <f t="shared" si="26"/>
        <v>0.61759808495774526</v>
      </c>
      <c r="S143" s="70">
        <f t="shared" si="26"/>
        <v>-3.6903377262700501E-2</v>
      </c>
      <c r="T143" s="70">
        <f t="shared" si="26"/>
        <v>-0.45230244385957918</v>
      </c>
      <c r="U143" s="70">
        <f t="shared" si="26"/>
        <v>-0.61435073426337738</v>
      </c>
      <c r="V143" s="70">
        <f t="shared" ref="V143:AT143" si="27">(V100-$D100)/$D100</f>
        <v>-0.60706108115305379</v>
      </c>
      <c r="W143" s="70">
        <f t="shared" si="27"/>
        <v>-0.40768751404382603</v>
      </c>
      <c r="X143" s="70">
        <f t="shared" si="27"/>
        <v>6.122370876280165E-2</v>
      </c>
      <c r="Y143" s="70">
        <f t="shared" si="27"/>
        <v>0.63294372145503941</v>
      </c>
      <c r="Z143" s="70">
        <f t="shared" si="27"/>
        <v>0.26954020637441989</v>
      </c>
      <c r="AA143" s="70">
        <f t="shared" si="27"/>
        <v>0.24058703200623388</v>
      </c>
      <c r="AB143" s="70">
        <f t="shared" si="27"/>
        <v>0.7428288138103416</v>
      </c>
      <c r="AC143" s="70">
        <f t="shared" si="27"/>
        <v>3.7482625589721132E-2</v>
      </c>
      <c r="AD143" s="70">
        <f t="shared" si="27"/>
        <v>-0.4249483716192507</v>
      </c>
      <c r="AE143" s="70">
        <f t="shared" si="27"/>
        <v>-0.62938034168936452</v>
      </c>
      <c r="AF143" s="70">
        <f t="shared" si="27"/>
        <v>-0.64561356173940765</v>
      </c>
      <c r="AG143" s="70">
        <f t="shared" si="27"/>
        <v>-0.49863390980347133</v>
      </c>
      <c r="AH143" s="70">
        <f t="shared" si="27"/>
        <v>-0.10403179328396064</v>
      </c>
      <c r="AI143" s="70">
        <f t="shared" si="27"/>
        <v>0.52123723125247978</v>
      </c>
      <c r="AJ143" s="70">
        <f t="shared" si="27"/>
        <v>0.10947664744390134</v>
      </c>
      <c r="AK143" s="70">
        <f t="shared" si="27"/>
        <v>1.2271039157612176E-2</v>
      </c>
      <c r="AL143" s="70">
        <f t="shared" si="27"/>
        <v>0.88842247060775081</v>
      </c>
      <c r="AM143" s="70">
        <f t="shared" si="27"/>
        <v>-7.4728928910139875E-3</v>
      </c>
      <c r="AN143" s="70">
        <f t="shared" si="27"/>
        <v>-0.49650724669714047</v>
      </c>
      <c r="AO143" s="70">
        <f t="shared" si="27"/>
        <v>-0.68258477926288907</v>
      </c>
      <c r="AP143" s="70">
        <f t="shared" si="27"/>
        <v>-0.68263296316754984</v>
      </c>
      <c r="AQ143" s="70">
        <f t="shared" si="27"/>
        <v>-0.52156428485682849</v>
      </c>
      <c r="AR143" s="70">
        <f t="shared" si="27"/>
        <v>5.0979525876198887E-3</v>
      </c>
      <c r="AS143" s="70">
        <f t="shared" si="27"/>
        <v>0.77102262241946695</v>
      </c>
      <c r="AT143" s="70">
        <f t="shared" si="27"/>
        <v>-2.6986764308895513E-2</v>
      </c>
    </row>
    <row r="144" spans="3:46" x14ac:dyDescent="0.35">
      <c r="F144" t="s">
        <v>226</v>
      </c>
      <c r="G144" s="70">
        <f t="shared" ref="G144:AT150" si="28">(G101-$D101)/$D101</f>
        <v>-0.33267373782901727</v>
      </c>
      <c r="H144" s="70">
        <f t="shared" si="28"/>
        <v>-3.0817214320609267E-2</v>
      </c>
      <c r="I144" s="70">
        <f t="shared" si="28"/>
        <v>-0.45583009706944122</v>
      </c>
      <c r="J144" s="70">
        <f t="shared" si="28"/>
        <v>-0.68813606067063515</v>
      </c>
      <c r="K144" s="70">
        <f t="shared" si="28"/>
        <v>-0.77263315465080584</v>
      </c>
      <c r="L144" s="70">
        <f t="shared" si="28"/>
        <v>-0.76701083950129012</v>
      </c>
      <c r="M144" s="70">
        <f t="shared" si="28"/>
        <v>-0.64860497175664877</v>
      </c>
      <c r="N144" s="70">
        <f t="shared" si="28"/>
        <v>-0.33510811445231581</v>
      </c>
      <c r="O144" s="70">
        <f t="shared" si="28"/>
        <v>4.6024311101903879E-2</v>
      </c>
      <c r="P144" s="70">
        <f t="shared" si="28"/>
        <v>-0.27357907114596747</v>
      </c>
      <c r="Q144" s="70">
        <f t="shared" si="28"/>
        <v>-0.21161310303366021</v>
      </c>
      <c r="R144" s="70">
        <f t="shared" si="28"/>
        <v>3.6716119928152199E-2</v>
      </c>
      <c r="S144" s="70">
        <f t="shared" si="28"/>
        <v>-0.38275285862111902</v>
      </c>
      <c r="T144" s="70">
        <f t="shared" si="28"/>
        <v>-0.64898148027242464</v>
      </c>
      <c r="U144" s="70">
        <f t="shared" si="28"/>
        <v>-0.75283797987554113</v>
      </c>
      <c r="V144" s="70">
        <f t="shared" si="28"/>
        <v>-0.74816605243050205</v>
      </c>
      <c r="W144" s="70">
        <f t="shared" si="28"/>
        <v>-0.62038784050518758</v>
      </c>
      <c r="X144" s="70">
        <f t="shared" si="28"/>
        <v>-0.31986336040137303</v>
      </c>
      <c r="Y144" s="70">
        <f t="shared" si="28"/>
        <v>4.655111471161729E-2</v>
      </c>
      <c r="Z144" s="70">
        <f t="shared" si="28"/>
        <v>-0.18635363809814687</v>
      </c>
      <c r="AA144" s="70">
        <f t="shared" si="28"/>
        <v>-0.20490968293382872</v>
      </c>
      <c r="AB144" s="70">
        <f t="shared" si="28"/>
        <v>0.11697630106902537</v>
      </c>
      <c r="AC144" s="70">
        <f t="shared" si="28"/>
        <v>-0.33507898402195274</v>
      </c>
      <c r="AD144" s="70">
        <f t="shared" si="28"/>
        <v>-0.63145029752626769</v>
      </c>
      <c r="AE144" s="70">
        <f t="shared" si="28"/>
        <v>-0.76247043211420695</v>
      </c>
      <c r="AF144" s="70">
        <f t="shared" si="28"/>
        <v>-0.7728742778288612</v>
      </c>
      <c r="AG144" s="70">
        <f t="shared" si="28"/>
        <v>-0.67867524539900115</v>
      </c>
      <c r="AH144" s="70">
        <f t="shared" si="28"/>
        <v>-0.42577535700414693</v>
      </c>
      <c r="AI144" s="70">
        <f t="shared" si="28"/>
        <v>-2.5041402719320968E-2</v>
      </c>
      <c r="AJ144" s="70">
        <f t="shared" si="28"/>
        <v>-0.28893812635851285</v>
      </c>
      <c r="AK144" s="70">
        <f t="shared" si="28"/>
        <v>-0.35123705091519591</v>
      </c>
      <c r="AL144" s="70">
        <f t="shared" si="28"/>
        <v>0.21028705135042419</v>
      </c>
      <c r="AM144" s="70">
        <f t="shared" si="28"/>
        <v>-0.36389090653972916</v>
      </c>
      <c r="AN144" s="70">
        <f t="shared" si="28"/>
        <v>-0.677312270291345</v>
      </c>
      <c r="AO144" s="70">
        <f t="shared" si="28"/>
        <v>-0.79656907416695444</v>
      </c>
      <c r="AP144" s="70">
        <f t="shared" si="28"/>
        <v>-0.79659995515720006</v>
      </c>
      <c r="AQ144" s="70">
        <f t="shared" si="28"/>
        <v>-0.69337128743495269</v>
      </c>
      <c r="AR144" s="70">
        <f t="shared" si="28"/>
        <v>-0.35583427104416593</v>
      </c>
      <c r="AS144" s="70">
        <f t="shared" si="28"/>
        <v>0.1350456695599091</v>
      </c>
      <c r="AT144" s="70">
        <f t="shared" si="28"/>
        <v>-0.37639731666054199</v>
      </c>
    </row>
    <row r="145" spans="6:46" x14ac:dyDescent="0.35">
      <c r="F145" t="s">
        <v>227</v>
      </c>
      <c r="G145" s="70">
        <f t="shared" si="28"/>
        <v>-6.4843716740616494E-2</v>
      </c>
      <c r="H145" s="70">
        <f t="shared" si="28"/>
        <v>0.41666893134990246</v>
      </c>
      <c r="I145" s="70">
        <f t="shared" si="28"/>
        <v>-0.20507870405662373</v>
      </c>
      <c r="J145" s="70">
        <f t="shared" si="28"/>
        <v>-0.54463930166615449</v>
      </c>
      <c r="K145" s="70">
        <f t="shared" si="28"/>
        <v>-0.66810527794240515</v>
      </c>
      <c r="L145" s="70">
        <f t="shared" si="28"/>
        <v>-0.65989100104649412</v>
      </c>
      <c r="M145" s="70">
        <f t="shared" si="28"/>
        <v>-0.48686824656003169</v>
      </c>
      <c r="N145" s="70">
        <f t="shared" si="28"/>
        <v>-2.8459945508044423E-2</v>
      </c>
      <c r="O145" s="70">
        <f t="shared" si="28"/>
        <v>0.52928176215096667</v>
      </c>
      <c r="P145" s="70">
        <f t="shared" si="28"/>
        <v>1.8021573446704586E-2</v>
      </c>
      <c r="Q145" s="70">
        <f t="shared" si="28"/>
        <v>0.10488724927081279</v>
      </c>
      <c r="R145" s="70">
        <f t="shared" si="28"/>
        <v>0.49764158201306857</v>
      </c>
      <c r="S145" s="70">
        <f t="shared" si="28"/>
        <v>-0.10883341749876178</v>
      </c>
      <c r="T145" s="70">
        <f t="shared" si="28"/>
        <v>-0.49342106493013044</v>
      </c>
      <c r="U145" s="70">
        <f t="shared" si="28"/>
        <v>-0.6433857680286752</v>
      </c>
      <c r="V145" s="70">
        <f t="shared" si="28"/>
        <v>-0.63664434614582954</v>
      </c>
      <c r="W145" s="70">
        <f t="shared" si="28"/>
        <v>-0.45210742848491903</v>
      </c>
      <c r="X145" s="70">
        <f t="shared" si="28"/>
        <v>-1.7882615104709922E-2</v>
      </c>
      <c r="Y145" s="70">
        <f t="shared" si="28"/>
        <v>0.51187903205402929</v>
      </c>
      <c r="Z145" s="70">
        <f t="shared" si="28"/>
        <v>0.1403430076157389</v>
      </c>
      <c r="AA145" s="70">
        <f t="shared" si="28"/>
        <v>0.11433448850994346</v>
      </c>
      <c r="AB145" s="70">
        <f t="shared" si="28"/>
        <v>0.62528268692191624</v>
      </c>
      <c r="AC145" s="70">
        <f t="shared" si="28"/>
        <v>-3.3152249186001029E-2</v>
      </c>
      <c r="AD145" s="70">
        <f t="shared" si="28"/>
        <v>-0.46438805979553821</v>
      </c>
      <c r="AE145" s="70">
        <f t="shared" si="28"/>
        <v>-0.65491484727067517</v>
      </c>
      <c r="AF145" s="70">
        <f t="shared" si="28"/>
        <v>-0.67003666971156794</v>
      </c>
      <c r="AG145" s="70">
        <f t="shared" si="28"/>
        <v>-0.53306653657267677</v>
      </c>
      <c r="AH145" s="70">
        <f t="shared" si="28"/>
        <v>-0.1651870342879378</v>
      </c>
      <c r="AI145" s="70">
        <f t="shared" si="28"/>
        <v>0.41823555706790078</v>
      </c>
      <c r="AJ145" s="70">
        <f t="shared" si="28"/>
        <v>-3.4964188410756018E-3</v>
      </c>
      <c r="AK145" s="70">
        <f t="shared" si="28"/>
        <v>-9.0864801885435303E-2</v>
      </c>
      <c r="AL145" s="70">
        <f t="shared" si="28"/>
        <v>0.80929659902627393</v>
      </c>
      <c r="AM145" s="70">
        <f t="shared" si="28"/>
        <v>-4.9872467455271921E-2</v>
      </c>
      <c r="AN145" s="70">
        <f t="shared" si="28"/>
        <v>-0.51830732493077203</v>
      </c>
      <c r="AO145" s="70">
        <f t="shared" si="28"/>
        <v>-0.69643527061889698</v>
      </c>
      <c r="AP145" s="70">
        <f t="shared" si="28"/>
        <v>-0.69648418712330629</v>
      </c>
      <c r="AQ145" s="70">
        <f t="shared" si="28"/>
        <v>-0.54230808029143285</v>
      </c>
      <c r="AR145" s="70">
        <f t="shared" si="28"/>
        <v>-3.7829559776296859E-2</v>
      </c>
      <c r="AS145" s="70">
        <f t="shared" si="28"/>
        <v>0.69658538942226389</v>
      </c>
      <c r="AT145" s="70">
        <f t="shared" si="28"/>
        <v>-0.12617405673935073</v>
      </c>
    </row>
    <row r="146" spans="6:46" x14ac:dyDescent="0.35">
      <c r="F146" t="s">
        <v>228</v>
      </c>
      <c r="G146" s="70">
        <f t="shared" si="28"/>
        <v>-0.13806833144813516</v>
      </c>
      <c r="H146" s="70">
        <f t="shared" si="28"/>
        <v>0.30574090945322885</v>
      </c>
      <c r="I146" s="70">
        <f t="shared" si="28"/>
        <v>-0.26732263767526798</v>
      </c>
      <c r="J146" s="70">
        <f t="shared" si="28"/>
        <v>-0.58029495867807879</v>
      </c>
      <c r="K146" s="70">
        <f t="shared" si="28"/>
        <v>-0.69409330110086742</v>
      </c>
      <c r="L146" s="70">
        <f t="shared" si="28"/>
        <v>-0.68652221857959883</v>
      </c>
      <c r="M146" s="70">
        <f t="shared" si="28"/>
        <v>-0.52704749318699717</v>
      </c>
      <c r="N146" s="70">
        <f t="shared" si="28"/>
        <v>-0.10453348255913741</v>
      </c>
      <c r="O146" s="70">
        <f t="shared" si="28"/>
        <v>0.409535929483894</v>
      </c>
      <c r="P146" s="70">
        <f t="shared" si="28"/>
        <v>-6.1691559870179276E-2</v>
      </c>
      <c r="Q146" s="70">
        <f t="shared" si="28"/>
        <v>1.8372359116709161E-2</v>
      </c>
      <c r="R146" s="70">
        <f t="shared" si="28"/>
        <v>0.38037323898205866</v>
      </c>
      <c r="S146" s="70">
        <f t="shared" si="28"/>
        <v>-0.17861355030868001</v>
      </c>
      <c r="T146" s="70">
        <f t="shared" si="28"/>
        <v>-0.53308721272111692</v>
      </c>
      <c r="U146" s="70">
        <f t="shared" si="28"/>
        <v>-0.67130937844842686</v>
      </c>
      <c r="V146" s="70">
        <f t="shared" si="28"/>
        <v>-0.66509582343531093</v>
      </c>
      <c r="W146" s="70">
        <f t="shared" si="28"/>
        <v>-0.49500851696445347</v>
      </c>
      <c r="X146" s="70">
        <f t="shared" si="28"/>
        <v>-9.4784378364922511E-2</v>
      </c>
      <c r="Y146" s="70">
        <f t="shared" si="28"/>
        <v>0.39349586809700987</v>
      </c>
      <c r="Z146" s="70">
        <f t="shared" si="28"/>
        <v>5.1051860390548473E-2</v>
      </c>
      <c r="AA146" s="70">
        <f t="shared" si="28"/>
        <v>2.7079860554021284E-2</v>
      </c>
      <c r="AB146" s="70">
        <f t="shared" si="28"/>
        <v>0.49801978908214622</v>
      </c>
      <c r="AC146" s="70">
        <f t="shared" si="28"/>
        <v>-0.10885836943729292</v>
      </c>
      <c r="AD146" s="70">
        <f t="shared" si="28"/>
        <v>-0.5063275501848038</v>
      </c>
      <c r="AE146" s="70">
        <f t="shared" si="28"/>
        <v>-0.68193570763619471</v>
      </c>
      <c r="AF146" s="70">
        <f t="shared" si="28"/>
        <v>-0.69587346101640546</v>
      </c>
      <c r="AG146" s="70">
        <f t="shared" si="28"/>
        <v>-0.56962836432872188</v>
      </c>
      <c r="AH146" s="70">
        <f t="shared" si="28"/>
        <v>-0.23055456574914862</v>
      </c>
      <c r="AI146" s="70">
        <f t="shared" si="28"/>
        <v>0.30718486523183319</v>
      </c>
      <c r="AJ146" s="70">
        <f t="shared" si="28"/>
        <v>-8.1524650155205103E-2</v>
      </c>
      <c r="AK146" s="70">
        <f t="shared" si="28"/>
        <v>-0.16205191337759844</v>
      </c>
      <c r="AL146" s="70">
        <f t="shared" si="28"/>
        <v>0.66762504238168741</v>
      </c>
      <c r="AM146" s="70">
        <f t="shared" si="28"/>
        <v>-0.12426936104305288</v>
      </c>
      <c r="AN146" s="70">
        <f t="shared" si="28"/>
        <v>-0.5560248285938415</v>
      </c>
      <c r="AO146" s="70">
        <f t="shared" si="28"/>
        <v>-0.72020499846614916</v>
      </c>
      <c r="AP146" s="70">
        <f t="shared" si="28"/>
        <v>-0.72025008471004237</v>
      </c>
      <c r="AQ146" s="70">
        <f t="shared" si="28"/>
        <v>-0.57814627661792706</v>
      </c>
      <c r="AR146" s="70">
        <f t="shared" si="28"/>
        <v>-0.11316943721665658</v>
      </c>
      <c r="AS146" s="70">
        <f t="shared" si="28"/>
        <v>0.56373934680588478</v>
      </c>
      <c r="AT146" s="70">
        <f t="shared" si="28"/>
        <v>-0.19459638267794196</v>
      </c>
    </row>
    <row r="147" spans="6:46" x14ac:dyDescent="0.35">
      <c r="F147" t="s">
        <v>229</v>
      </c>
      <c r="G147" s="70">
        <f t="shared" si="28"/>
        <v>-0.33586712651883621</v>
      </c>
      <c r="H147" s="70">
        <f t="shared" si="28"/>
        <v>-2.3660369386688612E-2</v>
      </c>
      <c r="I147" s="70">
        <f t="shared" si="28"/>
        <v>-0.45191251374142405</v>
      </c>
      <c r="J147" s="70">
        <f t="shared" si="28"/>
        <v>-0.68593301434240839</v>
      </c>
      <c r="K147" s="70">
        <f t="shared" si="28"/>
        <v>-0.77104506111653115</v>
      </c>
      <c r="L147" s="70">
        <f t="shared" si="28"/>
        <v>-0.76538202377430642</v>
      </c>
      <c r="M147" s="70">
        <f t="shared" si="28"/>
        <v>-0.64611245636049686</v>
      </c>
      <c r="N147" s="70">
        <f t="shared" si="28"/>
        <v>-0.33026729139078248</v>
      </c>
      <c r="O147" s="70">
        <f t="shared" si="28"/>
        <v>5.3807537754302859E-2</v>
      </c>
      <c r="P147" s="70">
        <f t="shared" si="28"/>
        <v>-0.27704454349537216</v>
      </c>
      <c r="Q147" s="70">
        <f t="shared" si="28"/>
        <v>-0.21536909776742363</v>
      </c>
      <c r="R147" s="70">
        <f t="shared" si="28"/>
        <v>4.0794970691232633E-2</v>
      </c>
      <c r="S147" s="70">
        <f t="shared" si="28"/>
        <v>-0.38042708113204948</v>
      </c>
      <c r="T147" s="70">
        <f t="shared" si="28"/>
        <v>-0.64770182117399455</v>
      </c>
      <c r="U147" s="70">
        <f t="shared" si="28"/>
        <v>-0.75195351824626411</v>
      </c>
      <c r="V147" s="70">
        <f t="shared" si="28"/>
        <v>-0.74726475203725307</v>
      </c>
      <c r="W147" s="70">
        <f t="shared" si="28"/>
        <v>-0.61899422645047986</v>
      </c>
      <c r="X147" s="70">
        <f t="shared" si="28"/>
        <v>-0.31726988152491942</v>
      </c>
      <c r="Y147" s="70">
        <f t="shared" si="28"/>
        <v>5.0674668320789519E-2</v>
      </c>
      <c r="Z147" s="70">
        <f t="shared" si="28"/>
        <v>-0.19021872301776127</v>
      </c>
      <c r="AA147" s="70">
        <f t="shared" si="28"/>
        <v>-0.20868698754251491</v>
      </c>
      <c r="AB147" s="70">
        <f t="shared" si="28"/>
        <v>0.12372902623730685</v>
      </c>
      <c r="AC147" s="70">
        <f t="shared" si="28"/>
        <v>-0.33119248112205157</v>
      </c>
      <c r="AD147" s="70">
        <f t="shared" si="28"/>
        <v>-0.62935425880524909</v>
      </c>
      <c r="AE147" s="70">
        <f t="shared" si="28"/>
        <v>-0.7611428645487367</v>
      </c>
      <c r="AF147" s="70">
        <f t="shared" si="28"/>
        <v>-0.77160627304660845</v>
      </c>
      <c r="AG147" s="70">
        <f t="shared" si="28"/>
        <v>-0.67685718817926155</v>
      </c>
      <c r="AH147" s="70">
        <f t="shared" si="28"/>
        <v>-0.42245024435417289</v>
      </c>
      <c r="AI147" s="70">
        <f t="shared" si="28"/>
        <v>-1.9228076001275542E-2</v>
      </c>
      <c r="AJ147" s="70">
        <f t="shared" si="28"/>
        <v>-0.29232901405470424</v>
      </c>
      <c r="AK147" s="70">
        <f t="shared" si="28"/>
        <v>-0.35434310445158701</v>
      </c>
      <c r="AL147" s="70">
        <f t="shared" si="28"/>
        <v>0.22732887868802051</v>
      </c>
      <c r="AM147" s="70">
        <f t="shared" si="28"/>
        <v>-0.35509770475283453</v>
      </c>
      <c r="AN147" s="70">
        <f t="shared" si="28"/>
        <v>-0.67291038188606533</v>
      </c>
      <c r="AO147" s="70">
        <f t="shared" si="28"/>
        <v>-0.7938156061591799</v>
      </c>
      <c r="AP147" s="70">
        <f t="shared" si="28"/>
        <v>-0.79384747667730204</v>
      </c>
      <c r="AQ147" s="70">
        <f t="shared" si="28"/>
        <v>-0.68919423687909542</v>
      </c>
      <c r="AR147" s="70">
        <f t="shared" si="28"/>
        <v>-0.34692786978773027</v>
      </c>
      <c r="AS147" s="70">
        <f t="shared" si="28"/>
        <v>0.15098157397729009</v>
      </c>
      <c r="AT147" s="70">
        <f t="shared" si="28"/>
        <v>-0.37939324457374113</v>
      </c>
    </row>
    <row r="148" spans="6:46" x14ac:dyDescent="0.35">
      <c r="F148" t="s">
        <v>230</v>
      </c>
      <c r="G148" s="70">
        <f t="shared" si="28"/>
        <v>0.10612116035213856</v>
      </c>
      <c r="H148" s="70">
        <f t="shared" si="28"/>
        <v>0.62610520911430834</v>
      </c>
      <c r="I148" s="70">
        <f t="shared" si="28"/>
        <v>-8.7153805386780969E-2</v>
      </c>
      <c r="J148" s="70">
        <f t="shared" si="28"/>
        <v>-0.47691771861414028</v>
      </c>
      <c r="K148" s="70">
        <f t="shared" si="28"/>
        <v>-0.61867283976070453</v>
      </c>
      <c r="L148" s="70">
        <f t="shared" si="28"/>
        <v>-0.60924098404896232</v>
      </c>
      <c r="M148" s="70">
        <f t="shared" si="28"/>
        <v>-0.41059610804554236</v>
      </c>
      <c r="N148" s="70">
        <f t="shared" si="28"/>
        <v>0.11544775202822298</v>
      </c>
      <c r="O148" s="70">
        <f t="shared" si="28"/>
        <v>0.7551289252386022</v>
      </c>
      <c r="P148" s="70">
        <f t="shared" si="28"/>
        <v>0.20409086850372493</v>
      </c>
      <c r="Q148" s="70">
        <f t="shared" si="28"/>
        <v>0.30681205325135608</v>
      </c>
      <c r="R148" s="70">
        <f t="shared" si="28"/>
        <v>0.73345634080001321</v>
      </c>
      <c r="S148" s="70">
        <f t="shared" si="28"/>
        <v>3.1906028606512052E-2</v>
      </c>
      <c r="T148" s="70">
        <f t="shared" si="28"/>
        <v>-0.41324321395149466</v>
      </c>
      <c r="U148" s="70">
        <f t="shared" si="28"/>
        <v>-0.5868756491746081</v>
      </c>
      <c r="V148" s="70">
        <f t="shared" si="28"/>
        <v>-0.5790664535650818</v>
      </c>
      <c r="W148" s="70">
        <f t="shared" si="28"/>
        <v>-0.36543037520425908</v>
      </c>
      <c r="X148" s="70">
        <f t="shared" si="28"/>
        <v>0.13709509197548814</v>
      </c>
      <c r="Y148" s="70">
        <f t="shared" si="28"/>
        <v>0.74991109412166712</v>
      </c>
      <c r="Z148" s="70">
        <f t="shared" si="28"/>
        <v>0.3487003000348165</v>
      </c>
      <c r="AA148" s="70">
        <f t="shared" si="28"/>
        <v>0.31794118690925594</v>
      </c>
      <c r="AB148" s="70">
        <f t="shared" si="28"/>
        <v>0.87158399178119006</v>
      </c>
      <c r="AC148" s="70">
        <f t="shared" si="28"/>
        <v>0.11390683758179145</v>
      </c>
      <c r="AD148" s="70">
        <f t="shared" si="28"/>
        <v>-0.38268513169519491</v>
      </c>
      <c r="AE148" s="70">
        <f t="shared" si="28"/>
        <v>-0.60218061419115587</v>
      </c>
      <c r="AF148" s="70">
        <f t="shared" si="28"/>
        <v>-0.61960754487181668</v>
      </c>
      <c r="AG148" s="70">
        <f t="shared" si="28"/>
        <v>-0.46180182273307446</v>
      </c>
      <c r="AH148" s="70">
        <f t="shared" si="28"/>
        <v>-3.8084047056021468E-2</v>
      </c>
      <c r="AI148" s="70">
        <f t="shared" si="28"/>
        <v>0.63348724620094754</v>
      </c>
      <c r="AJ148" s="70">
        <f t="shared" si="28"/>
        <v>0.17863440190565041</v>
      </c>
      <c r="AK148" s="70">
        <f t="shared" si="28"/>
        <v>7.5349200454275719E-2</v>
      </c>
      <c r="AL148" s="70">
        <f t="shared" si="28"/>
        <v>1.0441307720729562</v>
      </c>
      <c r="AM148" s="70">
        <f t="shared" si="28"/>
        <v>7.4092404722357078E-2</v>
      </c>
      <c r="AN148" s="70">
        <f t="shared" si="28"/>
        <v>-0.45522837014393813</v>
      </c>
      <c r="AO148" s="70">
        <f t="shared" si="28"/>
        <v>-0.65659745200343766</v>
      </c>
      <c r="AP148" s="70">
        <f t="shared" si="28"/>
        <v>-0.65665053272853613</v>
      </c>
      <c r="AQ148" s="70">
        <f t="shared" si="28"/>
        <v>-0.48234932334338432</v>
      </c>
      <c r="AR148" s="70">
        <f t="shared" si="28"/>
        <v>8.7699361541281787E-2</v>
      </c>
      <c r="AS148" s="70">
        <f t="shared" si="28"/>
        <v>0.91697343255784414</v>
      </c>
      <c r="AT148" s="70">
        <f t="shared" si="28"/>
        <v>3.3627895629140189E-2</v>
      </c>
    </row>
    <row r="149" spans="6:46" x14ac:dyDescent="0.35">
      <c r="F149" t="s">
        <v>231</v>
      </c>
      <c r="G149" s="70">
        <f t="shared" si="28"/>
        <v>0.93306261722929551</v>
      </c>
      <c r="H149" s="70">
        <f t="shared" si="28"/>
        <v>1.841789221734075</v>
      </c>
      <c r="I149" s="70">
        <f t="shared" si="28"/>
        <v>0.59529436497270094</v>
      </c>
      <c r="J149" s="70">
        <f t="shared" si="28"/>
        <v>-8.5858909380129397E-2</v>
      </c>
      <c r="K149" s="70">
        <f t="shared" si="28"/>
        <v>-0.33359083542157447</v>
      </c>
      <c r="L149" s="70">
        <f t="shared" si="28"/>
        <v>-0.31710767937954981</v>
      </c>
      <c r="M149" s="70">
        <f t="shared" si="28"/>
        <v>3.0045053675583053E-2</v>
      </c>
      <c r="N149" s="70">
        <f t="shared" si="28"/>
        <v>0.94936181334038072</v>
      </c>
      <c r="O149" s="70">
        <f t="shared" si="28"/>
        <v>2.0672716836159868</v>
      </c>
      <c r="P149" s="70">
        <f t="shared" si="28"/>
        <v>1.1042749466167969</v>
      </c>
      <c r="Q149" s="70">
        <f t="shared" si="28"/>
        <v>1.2837909791732445</v>
      </c>
      <c r="R149" s="70">
        <f t="shared" si="28"/>
        <v>2.0293965716493694</v>
      </c>
      <c r="S149" s="70">
        <f t="shared" si="28"/>
        <v>0.80336389890394866</v>
      </c>
      <c r="T149" s="70">
        <f t="shared" si="28"/>
        <v>2.5418958764773947E-2</v>
      </c>
      <c r="U149" s="70">
        <f t="shared" si="28"/>
        <v>-0.27802191344621824</v>
      </c>
      <c r="V149" s="70">
        <f t="shared" si="28"/>
        <v>-0.26437452594067545</v>
      </c>
      <c r="W149" s="70">
        <f t="shared" si="28"/>
        <v>0.10897690387855294</v>
      </c>
      <c r="X149" s="70">
        <f t="shared" si="28"/>
        <v>0.98719280791351671</v>
      </c>
      <c r="Y149" s="70">
        <f t="shared" si="28"/>
        <v>2.0581529770613161</v>
      </c>
      <c r="Z149" s="70">
        <f t="shared" si="28"/>
        <v>1.356995079104399</v>
      </c>
      <c r="AA149" s="70">
        <f t="shared" si="28"/>
        <v>1.303240306251831</v>
      </c>
      <c r="AB149" s="70">
        <f t="shared" si="28"/>
        <v>2.2707891135228158</v>
      </c>
      <c r="AC149" s="70">
        <f t="shared" si="28"/>
        <v>0.94666890390196345</v>
      </c>
      <c r="AD149" s="70">
        <f t="shared" si="28"/>
        <v>7.8822409111086303E-2</v>
      </c>
      <c r="AE149" s="70">
        <f t="shared" si="28"/>
        <v>-0.30476894333042381</v>
      </c>
      <c r="AF149" s="70">
        <f t="shared" si="28"/>
        <v>-0.33522433053331135</v>
      </c>
      <c r="AG149" s="70">
        <f t="shared" si="28"/>
        <v>-5.9442297619157085E-2</v>
      </c>
      <c r="AH149" s="70">
        <f t="shared" si="28"/>
        <v>0.68104890874751622</v>
      </c>
      <c r="AI149" s="70">
        <f t="shared" si="28"/>
        <v>1.8546901049670108</v>
      </c>
      <c r="AJ149" s="70">
        <f t="shared" si="28"/>
        <v>1.0597871041350402</v>
      </c>
      <c r="AK149" s="70">
        <f t="shared" si="28"/>
        <v>0.87928539329615907</v>
      </c>
      <c r="AL149" s="70">
        <f t="shared" si="28"/>
        <v>2.5723326899960339</v>
      </c>
      <c r="AM149" s="70">
        <f t="shared" si="28"/>
        <v>0.87708901107877901</v>
      </c>
      <c r="AN149" s="70">
        <f t="shared" si="28"/>
        <v>-4.7954500511882395E-2</v>
      </c>
      <c r="AO149" s="70">
        <f t="shared" si="28"/>
        <v>-0.39986806871851721</v>
      </c>
      <c r="AP149" s="70">
        <f t="shared" si="28"/>
        <v>-0.39996083284695205</v>
      </c>
      <c r="AQ149" s="70">
        <f t="shared" si="28"/>
        <v>-9.5351207719603245E-2</v>
      </c>
      <c r="AR149" s="70">
        <f t="shared" si="28"/>
        <v>0.90086859373547712</v>
      </c>
      <c r="AS149" s="70">
        <f t="shared" si="28"/>
        <v>2.350111916780969</v>
      </c>
      <c r="AT149" s="70">
        <f t="shared" si="28"/>
        <v>0.8063730419278673</v>
      </c>
    </row>
    <row r="150" spans="6:46" x14ac:dyDescent="0.35">
      <c r="F150" t="s">
        <v>232</v>
      </c>
      <c r="G150" s="70">
        <f t="shared" si="28"/>
        <v>1.7360428324309367</v>
      </c>
      <c r="H150" s="70">
        <f t="shared" si="28"/>
        <v>3.0222478889739568</v>
      </c>
      <c r="I150" s="70">
        <f t="shared" si="28"/>
        <v>1.2579680937377931</v>
      </c>
      <c r="J150" s="70">
        <f t="shared" si="28"/>
        <v>0.29386868098769831</v>
      </c>
      <c r="K150" s="70">
        <f t="shared" si="28"/>
        <v>-5.6769293472498442E-2</v>
      </c>
      <c r="L150" s="70">
        <f t="shared" si="28"/>
        <v>-3.3439153753970788E-2</v>
      </c>
      <c r="M150" s="70">
        <f t="shared" si="28"/>
        <v>0.45791831111476328</v>
      </c>
      <c r="N150" s="70">
        <f t="shared" si="28"/>
        <v>1.759112596595142</v>
      </c>
      <c r="O150" s="70">
        <f t="shared" si="28"/>
        <v>3.3413941329560304</v>
      </c>
      <c r="P150" s="70">
        <f t="shared" si="28"/>
        <v>1.9783755238136456</v>
      </c>
      <c r="Q150" s="70">
        <f t="shared" si="28"/>
        <v>2.2324612165401971</v>
      </c>
      <c r="R150" s="70">
        <f t="shared" si="28"/>
        <v>3.2877859737064794</v>
      </c>
      <c r="S150" s="70">
        <f t="shared" si="28"/>
        <v>1.5524682055736987</v>
      </c>
      <c r="T150" s="70">
        <f t="shared" si="28"/>
        <v>0.45137056987241991</v>
      </c>
      <c r="U150" s="70">
        <f t="shared" si="28"/>
        <v>2.1882556354543597E-2</v>
      </c>
      <c r="V150" s="70">
        <f t="shared" ref="V150:AT150" si="29">(V107-$D107)/$D107</f>
        <v>4.1198969818411611E-2</v>
      </c>
      <c r="W150" s="70">
        <f t="shared" si="29"/>
        <v>0.56963788040005114</v>
      </c>
      <c r="X150" s="70">
        <f t="shared" si="29"/>
        <v>1.8126583124053839</v>
      </c>
      <c r="Y150" s="70">
        <f t="shared" si="29"/>
        <v>3.3284875817209194</v>
      </c>
      <c r="Z150" s="70">
        <f t="shared" si="29"/>
        <v>2.336073769561513</v>
      </c>
      <c r="AA150" s="70">
        <f t="shared" si="29"/>
        <v>2.2599896532678421</v>
      </c>
      <c r="AB150" s="70">
        <f t="shared" si="29"/>
        <v>3.6294512297144719</v>
      </c>
      <c r="AC150" s="70">
        <f t="shared" si="29"/>
        <v>1.7553010720735369</v>
      </c>
      <c r="AD150" s="70">
        <f t="shared" si="29"/>
        <v>0.5269574268344247</v>
      </c>
      <c r="AE150" s="70">
        <f t="shared" si="29"/>
        <v>-1.5974996086457385E-2</v>
      </c>
      <c r="AF150" s="70">
        <f t="shared" si="29"/>
        <v>-5.9081330626620555E-2</v>
      </c>
      <c r="AG150" s="70">
        <f t="shared" si="29"/>
        <v>0.33125856200940845</v>
      </c>
      <c r="AH150" s="70">
        <f t="shared" si="29"/>
        <v>1.3793444541061739</v>
      </c>
      <c r="AI150" s="70">
        <f t="shared" si="29"/>
        <v>3.0405077056953083</v>
      </c>
      <c r="AJ150" s="70">
        <f t="shared" si="29"/>
        <v>1.9154077536712628</v>
      </c>
      <c r="AK150" s="70">
        <f t="shared" si="29"/>
        <v>1.6599269390403824</v>
      </c>
      <c r="AL150" s="70">
        <f t="shared" si="29"/>
        <v>4.056253824582134</v>
      </c>
      <c r="AM150" s="70">
        <f t="shared" si="29"/>
        <v>1.6568181955524166</v>
      </c>
      <c r="AN150" s="70">
        <f t="shared" si="29"/>
        <v>0.34751830685969726</v>
      </c>
      <c r="AO150" s="70">
        <f t="shared" si="29"/>
        <v>-0.15057760961249411</v>
      </c>
      <c r="AP150" s="70">
        <f t="shared" si="29"/>
        <v>-0.15070890728823863</v>
      </c>
      <c r="AQ150" s="70">
        <f t="shared" si="29"/>
        <v>0.28043335064530156</v>
      </c>
      <c r="AR150" s="70">
        <f t="shared" si="29"/>
        <v>1.6904756446728764</v>
      </c>
      <c r="AS150" s="70">
        <f t="shared" si="29"/>
        <v>3.7417241511234405</v>
      </c>
      <c r="AT150" s="70">
        <f t="shared" si="29"/>
        <v>1.5567273248225892</v>
      </c>
    </row>
    <row r="151" spans="6:46" x14ac:dyDescent="0.35">
      <c r="F151" t="s">
        <v>233</v>
      </c>
      <c r="G151" s="70">
        <f t="shared" ref="G151:AT157" si="30">(G108-$D108)/$D108</f>
        <v>1.6853496370264458</v>
      </c>
      <c r="H151" s="70">
        <f t="shared" si="30"/>
        <v>2.9477239832133533</v>
      </c>
      <c r="I151" s="70">
        <f t="shared" si="30"/>
        <v>1.2161326310629428</v>
      </c>
      <c r="J151" s="70">
        <f t="shared" si="30"/>
        <v>0.26989597957542394</v>
      </c>
      <c r="K151" s="70">
        <f t="shared" si="30"/>
        <v>-7.4245400918898058E-2</v>
      </c>
      <c r="L151" s="70">
        <f t="shared" si="30"/>
        <v>-5.1347520270859669E-2</v>
      </c>
      <c r="M151" s="70">
        <f t="shared" si="30"/>
        <v>0.43090611051867062</v>
      </c>
      <c r="N151" s="70">
        <f t="shared" si="30"/>
        <v>1.7079919663388097</v>
      </c>
      <c r="O151" s="70">
        <f t="shared" si="30"/>
        <v>3.2609571096385581</v>
      </c>
      <c r="P151" s="70">
        <f t="shared" si="30"/>
        <v>1.9231924065659922</v>
      </c>
      <c r="Q151" s="70">
        <f t="shared" si="30"/>
        <v>2.1725704187262171</v>
      </c>
      <c r="R151" s="70">
        <f t="shared" si="30"/>
        <v>3.2083421983235425</v>
      </c>
      <c r="S151" s="70">
        <f t="shared" si="30"/>
        <v>1.5051762670209918</v>
      </c>
      <c r="T151" s="70">
        <f t="shared" si="30"/>
        <v>0.42447968533261182</v>
      </c>
      <c r="U151" s="70">
        <f t="shared" si="30"/>
        <v>2.9491933619417193E-3</v>
      </c>
      <c r="V151" s="70">
        <f t="shared" si="30"/>
        <v>2.1907713772882715E-2</v>
      </c>
      <c r="W151" s="70">
        <f t="shared" si="30"/>
        <v>0.54055574804369699</v>
      </c>
      <c r="X151" s="70">
        <f t="shared" si="30"/>
        <v>1.7605455911618539</v>
      </c>
      <c r="Y151" s="70">
        <f t="shared" si="30"/>
        <v>3.2482896900120624</v>
      </c>
      <c r="Z151" s="70">
        <f t="shared" si="30"/>
        <v>2.2742632461736458</v>
      </c>
      <c r="AA151" s="70">
        <f t="shared" si="30"/>
        <v>2.1995888106527817</v>
      </c>
      <c r="AB151" s="70">
        <f t="shared" si="30"/>
        <v>3.5436771062169372</v>
      </c>
      <c r="AC151" s="70">
        <f t="shared" si="30"/>
        <v>1.7042510614562953</v>
      </c>
      <c r="AD151" s="70">
        <f t="shared" si="30"/>
        <v>0.4986660747052325</v>
      </c>
      <c r="AE151" s="70">
        <f t="shared" si="30"/>
        <v>-3.4206937200468891E-2</v>
      </c>
      <c r="AF151" s="70">
        <f t="shared" si="30"/>
        <v>-7.6514600822869303E-2</v>
      </c>
      <c r="AG151" s="70">
        <f t="shared" si="30"/>
        <v>0.30659310369935555</v>
      </c>
      <c r="AH151" s="70">
        <f t="shared" si="30"/>
        <v>1.3352601393736336</v>
      </c>
      <c r="AI151" s="70">
        <f t="shared" si="30"/>
        <v>2.9656454834265955</v>
      </c>
      <c r="AJ151" s="70">
        <f t="shared" si="30"/>
        <v>1.8613912985234045</v>
      </c>
      <c r="AK151" s="70">
        <f t="shared" si="30"/>
        <v>1.6106440131723543</v>
      </c>
      <c r="AL151" s="70">
        <f t="shared" si="30"/>
        <v>3.9625719347717649</v>
      </c>
      <c r="AM151" s="70">
        <f t="shared" si="30"/>
        <v>1.6075928682494511</v>
      </c>
      <c r="AN151" s="70">
        <f t="shared" si="30"/>
        <v>0.32255158922243177</v>
      </c>
      <c r="AO151" s="70">
        <f t="shared" si="30"/>
        <v>-0.16631564364707296</v>
      </c>
      <c r="AP151" s="70">
        <f t="shared" si="30"/>
        <v>-0.16644450864937615</v>
      </c>
      <c r="AQ151" s="70">
        <f t="shared" si="30"/>
        <v>0.25670957802109223</v>
      </c>
      <c r="AR151" s="70">
        <f t="shared" si="30"/>
        <v>1.6406267146891138</v>
      </c>
      <c r="AS151" s="70">
        <f t="shared" si="30"/>
        <v>3.6538698433991983</v>
      </c>
      <c r="AT151" s="70">
        <f t="shared" si="30"/>
        <v>1.5093564736294165</v>
      </c>
    </row>
    <row r="152" spans="6:46" x14ac:dyDescent="0.35">
      <c r="F152" t="s">
        <v>234</v>
      </c>
      <c r="G152" s="70">
        <f t="shared" si="30"/>
        <v>0.7897698515531173</v>
      </c>
      <c r="H152" s="70">
        <f t="shared" si="30"/>
        <v>1.6311349814515277</v>
      </c>
      <c r="I152" s="70">
        <f t="shared" si="30"/>
        <v>0.47703945714555041</v>
      </c>
      <c r="J152" s="70">
        <f t="shared" si="30"/>
        <v>-0.1536217453719142</v>
      </c>
      <c r="K152" s="70">
        <f t="shared" si="30"/>
        <v>-0.38298996580321953</v>
      </c>
      <c r="L152" s="70">
        <f t="shared" si="30"/>
        <v>-0.3677286620671068</v>
      </c>
      <c r="M152" s="70">
        <f t="shared" si="30"/>
        <v>-4.6309433342430567E-2</v>
      </c>
      <c r="N152" s="70">
        <f t="shared" si="30"/>
        <v>0.8048608318163355</v>
      </c>
      <c r="O152" s="70">
        <f t="shared" si="30"/>
        <v>1.8399030310394171</v>
      </c>
      <c r="P152" s="70">
        <f t="shared" si="30"/>
        <v>0.94829066853065858</v>
      </c>
      <c r="Q152" s="70">
        <f t="shared" si="30"/>
        <v>1.1144996573530039</v>
      </c>
      <c r="R152" s="70">
        <f t="shared" si="30"/>
        <v>1.8048354999010767</v>
      </c>
      <c r="S152" s="70">
        <f t="shared" si="30"/>
        <v>0.66968535259544559</v>
      </c>
      <c r="T152" s="70">
        <f t="shared" si="30"/>
        <v>-5.059260820080988E-2</v>
      </c>
      <c r="U152" s="70">
        <f t="shared" si="30"/>
        <v>-0.33154021950511348</v>
      </c>
      <c r="V152" s="70">
        <f t="shared" si="30"/>
        <v>-0.31890447636250741</v>
      </c>
      <c r="W152" s="70">
        <f t="shared" si="30"/>
        <v>2.677140975155453E-2</v>
      </c>
      <c r="X152" s="70">
        <f t="shared" si="30"/>
        <v>0.83988751586566912</v>
      </c>
      <c r="Y152" s="70">
        <f t="shared" si="30"/>
        <v>1.8314602698317632</v>
      </c>
      <c r="Z152" s="70">
        <f t="shared" si="30"/>
        <v>1.1822773329953242</v>
      </c>
      <c r="AA152" s="70">
        <f t="shared" si="30"/>
        <v>1.1325072577938751</v>
      </c>
      <c r="AB152" s="70">
        <f t="shared" si="30"/>
        <v>2.0283342577706569</v>
      </c>
      <c r="AC152" s="70">
        <f t="shared" si="30"/>
        <v>0.80236754055774695</v>
      </c>
      <c r="AD152" s="70">
        <f t="shared" si="30"/>
        <v>-1.1478129071423337E-3</v>
      </c>
      <c r="AE152" s="70">
        <f t="shared" si="30"/>
        <v>-0.35630456354584406</v>
      </c>
      <c r="AF152" s="70">
        <f t="shared" si="30"/>
        <v>-0.38450237428786371</v>
      </c>
      <c r="AG152" s="70">
        <f t="shared" si="30"/>
        <v>-0.12916332644198902</v>
      </c>
      <c r="AH152" s="70">
        <f t="shared" si="30"/>
        <v>0.55643724577065168</v>
      </c>
      <c r="AI152" s="70">
        <f t="shared" si="30"/>
        <v>1.6430795566882115</v>
      </c>
      <c r="AJ152" s="70">
        <f t="shared" si="30"/>
        <v>0.90710059091764372</v>
      </c>
      <c r="AK152" s="70">
        <f t="shared" si="30"/>
        <v>0.73997898950970142</v>
      </c>
      <c r="AL152" s="70">
        <f t="shared" si="30"/>
        <v>2.3075252147996763</v>
      </c>
      <c r="AM152" s="70">
        <f t="shared" si="30"/>
        <v>0.73794541923623114</v>
      </c>
      <c r="AN152" s="70">
        <f t="shared" si="30"/>
        <v>-0.11852708903296538</v>
      </c>
      <c r="AO152" s="70">
        <f t="shared" si="30"/>
        <v>-0.44435424492276654</v>
      </c>
      <c r="AP152" s="70">
        <f t="shared" si="30"/>
        <v>-0.44444013269427401</v>
      </c>
      <c r="AQ152" s="70">
        <f t="shared" si="30"/>
        <v>-0.1624104050037935</v>
      </c>
      <c r="AR152" s="70">
        <f t="shared" si="30"/>
        <v>0.7599622849818819</v>
      </c>
      <c r="AS152" s="70">
        <f t="shared" si="30"/>
        <v>2.1017770736146728</v>
      </c>
      <c r="AT152" s="70">
        <f t="shared" si="30"/>
        <v>0.67247143588898128</v>
      </c>
    </row>
    <row r="153" spans="6:46" x14ac:dyDescent="0.35">
      <c r="F153" t="s">
        <v>235</v>
      </c>
      <c r="G153" s="70">
        <f t="shared" si="30"/>
        <v>6.137539264007231E-3</v>
      </c>
      <c r="H153" s="70">
        <f t="shared" si="30"/>
        <v>0.47911960491000738</v>
      </c>
      <c r="I153" s="70">
        <f t="shared" si="30"/>
        <v>-0.16966707003212469</v>
      </c>
      <c r="J153" s="70">
        <f t="shared" si="30"/>
        <v>-0.52419975470081026</v>
      </c>
      <c r="K153" s="70">
        <f t="shared" si="30"/>
        <v>-0.65314146007698271</v>
      </c>
      <c r="L153" s="70">
        <f t="shared" si="30"/>
        <v>-0.64456216113880449</v>
      </c>
      <c r="M153" s="70">
        <f t="shared" si="30"/>
        <v>-0.46387303422086618</v>
      </c>
      <c r="N153" s="70">
        <f t="shared" si="30"/>
        <v>1.4621089109223434E-2</v>
      </c>
      <c r="O153" s="70">
        <f t="shared" si="30"/>
        <v>0.59648071226525179</v>
      </c>
      <c r="P153" s="70">
        <f t="shared" si="30"/>
        <v>9.5251647749798732E-2</v>
      </c>
      <c r="Q153" s="70">
        <f t="shared" si="30"/>
        <v>0.18868774115150408</v>
      </c>
      <c r="R153" s="70">
        <f t="shared" si="30"/>
        <v>0.57676713878150121</v>
      </c>
      <c r="S153" s="70">
        <f t="shared" si="30"/>
        <v>-6.136919752685846E-2</v>
      </c>
      <c r="T153" s="70">
        <f t="shared" si="30"/>
        <v>-0.46628086504252603</v>
      </c>
      <c r="U153" s="70">
        <f t="shared" si="30"/>
        <v>-0.62421845576376722</v>
      </c>
      <c r="V153" s="70">
        <f t="shared" si="30"/>
        <v>-0.6171151427309538</v>
      </c>
      <c r="W153" s="70">
        <f t="shared" si="30"/>
        <v>-0.42278988625404001</v>
      </c>
      <c r="X153" s="70">
        <f t="shared" si="30"/>
        <v>3.4311699981561312E-2</v>
      </c>
      <c r="Y153" s="70">
        <f t="shared" si="30"/>
        <v>0.59173452717408426</v>
      </c>
      <c r="Z153" s="70">
        <f t="shared" si="30"/>
        <v>0.22678965896435663</v>
      </c>
      <c r="AA153" s="70">
        <f t="shared" si="30"/>
        <v>0.19881089904239446</v>
      </c>
      <c r="AB153" s="70">
        <f t="shared" si="30"/>
        <v>0.70240926538025061</v>
      </c>
      <c r="AC153" s="70">
        <f t="shared" si="30"/>
        <v>1.3219459771569849E-2</v>
      </c>
      <c r="AD153" s="70">
        <f t="shared" si="30"/>
        <v>-0.43848496456794106</v>
      </c>
      <c r="AE153" s="70">
        <f t="shared" si="30"/>
        <v>-0.63813998659802851</v>
      </c>
      <c r="AF153" s="70">
        <f t="shared" si="30"/>
        <v>-0.65399167606971575</v>
      </c>
      <c r="AG153" s="70">
        <f t="shared" si="30"/>
        <v>-0.51045020281564002</v>
      </c>
      <c r="AH153" s="70">
        <f t="shared" si="30"/>
        <v>-0.12503278613191213</v>
      </c>
      <c r="AI153" s="70">
        <f t="shared" si="30"/>
        <v>0.48583437079220271</v>
      </c>
      <c r="AJ153" s="70">
        <f t="shared" si="30"/>
        <v>7.2096221762658994E-2</v>
      </c>
      <c r="AK153" s="70">
        <f t="shared" si="30"/>
        <v>-2.1852906195068796E-2</v>
      </c>
      <c r="AL153" s="70">
        <f t="shared" si="30"/>
        <v>0.85935933482419535</v>
      </c>
      <c r="AM153" s="70">
        <f t="shared" si="30"/>
        <v>-2.2996098650285519E-2</v>
      </c>
      <c r="AN153" s="70">
        <f t="shared" si="30"/>
        <v>-0.50447093250641206</v>
      </c>
      <c r="AO153" s="70">
        <f t="shared" si="30"/>
        <v>-0.68763802103898219</v>
      </c>
      <c r="AP153" s="70">
        <f t="shared" si="30"/>
        <v>-0.68768630373354334</v>
      </c>
      <c r="AQ153" s="70">
        <f t="shared" si="30"/>
        <v>-0.52914039015054393</v>
      </c>
      <c r="AR153" s="70">
        <f t="shared" si="30"/>
        <v>-1.0619091011894358E-2</v>
      </c>
      <c r="AS153" s="70">
        <f t="shared" si="30"/>
        <v>0.74369590005330344</v>
      </c>
      <c r="AT153" s="70">
        <f t="shared" si="30"/>
        <v>-5.9802972133850531E-2</v>
      </c>
    </row>
    <row r="154" spans="6:46" x14ac:dyDescent="0.35">
      <c r="F154" t="s">
        <v>236</v>
      </c>
      <c r="G154" s="70">
        <f t="shared" si="30"/>
        <v>-0.34191733190864593</v>
      </c>
      <c r="H154" s="70">
        <f t="shared" si="30"/>
        <v>-3.2554757138432706E-2</v>
      </c>
      <c r="I154" s="70">
        <f t="shared" si="30"/>
        <v>-0.45690555353189144</v>
      </c>
      <c r="J154" s="70">
        <f t="shared" si="30"/>
        <v>-0.68879414325991972</v>
      </c>
      <c r="K154" s="70">
        <f t="shared" si="30"/>
        <v>-0.77313082506613884</v>
      </c>
      <c r="L154" s="70">
        <f t="shared" si="30"/>
        <v>-0.76751937760964128</v>
      </c>
      <c r="M154" s="70">
        <f t="shared" si="30"/>
        <v>-0.64933634785782823</v>
      </c>
      <c r="N154" s="70">
        <f t="shared" si="30"/>
        <v>-0.33636851089843917</v>
      </c>
      <c r="O154" s="70">
        <f t="shared" si="30"/>
        <v>4.4207422627756572E-2</v>
      </c>
      <c r="P154" s="70">
        <f t="shared" si="30"/>
        <v>-0.28363061862309386</v>
      </c>
      <c r="Q154" s="70">
        <f t="shared" si="30"/>
        <v>-0.22251703201861595</v>
      </c>
      <c r="R154" s="70">
        <f t="shared" si="30"/>
        <v>3.1313399167215122E-2</v>
      </c>
      <c r="S154" s="70">
        <f t="shared" si="30"/>
        <v>-0.38607134836048285</v>
      </c>
      <c r="T154" s="70">
        <f t="shared" si="30"/>
        <v>-0.65091123366577619</v>
      </c>
      <c r="U154" s="70">
        <f t="shared" si="30"/>
        <v>-0.75421320485530585</v>
      </c>
      <c r="V154" s="70">
        <f t="shared" si="30"/>
        <v>-0.74956715298814114</v>
      </c>
      <c r="W154" s="70">
        <f t="shared" si="30"/>
        <v>-0.62246516318125034</v>
      </c>
      <c r="X154" s="70">
        <f t="shared" si="30"/>
        <v>-0.32348950655406733</v>
      </c>
      <c r="Y154" s="70">
        <f t="shared" si="30"/>
        <v>4.1103093422093812E-2</v>
      </c>
      <c r="Z154" s="70">
        <f t="shared" si="30"/>
        <v>-0.19759577547547835</v>
      </c>
      <c r="AA154" s="70">
        <f t="shared" si="30"/>
        <v>-0.21589579536421147</v>
      </c>
      <c r="AB154" s="70">
        <f t="shared" si="30"/>
        <v>0.11349193109761053</v>
      </c>
      <c r="AC154" s="70">
        <f t="shared" si="30"/>
        <v>-0.33728527221406696</v>
      </c>
      <c r="AD154" s="70">
        <f t="shared" si="30"/>
        <v>-0.63273081634460437</v>
      </c>
      <c r="AE154" s="70">
        <f t="shared" si="30"/>
        <v>-0.76331883683682245</v>
      </c>
      <c r="AF154" s="70">
        <f t="shared" si="30"/>
        <v>-0.7736869243936334</v>
      </c>
      <c r="AG154" s="70">
        <f t="shared" si="30"/>
        <v>-0.67980099725696641</v>
      </c>
      <c r="AH154" s="70">
        <f t="shared" si="30"/>
        <v>-0.42771168341858135</v>
      </c>
      <c r="AI154" s="70">
        <f t="shared" si="30"/>
        <v>-2.8162841644854865E-2</v>
      </c>
      <c r="AJ154" s="70">
        <f t="shared" si="30"/>
        <v>-0.29877584869328444</v>
      </c>
      <c r="AK154" s="70">
        <f t="shared" si="30"/>
        <v>-0.36022499493675297</v>
      </c>
      <c r="AL154" s="70">
        <f t="shared" si="30"/>
        <v>0.21614799592583336</v>
      </c>
      <c r="AM154" s="70">
        <f t="shared" si="30"/>
        <v>-0.36097272088048554</v>
      </c>
      <c r="AN154" s="70">
        <f t="shared" si="30"/>
        <v>-0.67589014610115483</v>
      </c>
      <c r="AO154" s="70">
        <f t="shared" si="30"/>
        <v>-0.79569393198932836</v>
      </c>
      <c r="AP154" s="70">
        <f t="shared" si="30"/>
        <v>-0.79572551216919396</v>
      </c>
      <c r="AQ154" s="70">
        <f t="shared" si="30"/>
        <v>-0.69202565628070012</v>
      </c>
      <c r="AR154" s="70">
        <f t="shared" si="30"/>
        <v>-0.35287731255726795</v>
      </c>
      <c r="AS154" s="70">
        <f t="shared" si="30"/>
        <v>0.14049620997784251</v>
      </c>
      <c r="AT154" s="70">
        <f t="shared" si="30"/>
        <v>-0.38504692998303408</v>
      </c>
    </row>
    <row r="155" spans="6:46" x14ac:dyDescent="0.35">
      <c r="F155" t="s">
        <v>237</v>
      </c>
      <c r="G155" s="70">
        <f t="shared" si="30"/>
        <v>-0.16425167852539735</v>
      </c>
      <c r="H155" s="70">
        <f t="shared" si="30"/>
        <v>0.26607573798710277</v>
      </c>
      <c r="I155" s="70">
        <f t="shared" si="30"/>
        <v>-0.28957955939347391</v>
      </c>
      <c r="J155" s="70">
        <f t="shared" si="30"/>
        <v>-0.5930445572459927</v>
      </c>
      <c r="K155" s="70">
        <f t="shared" si="30"/>
        <v>-0.70338598816966091</v>
      </c>
      <c r="L155" s="70">
        <f t="shared" si="30"/>
        <v>-0.69604489636417377</v>
      </c>
      <c r="M155" s="70">
        <f t="shared" si="30"/>
        <v>-0.54141461773847299</v>
      </c>
      <c r="N155" s="70">
        <f t="shared" si="30"/>
        <v>-0.13173553520167883</v>
      </c>
      <c r="O155" s="70">
        <f t="shared" si="30"/>
        <v>0.36671772265137936</v>
      </c>
      <c r="P155" s="70">
        <f t="shared" si="30"/>
        <v>-9.0195043904732153E-2</v>
      </c>
      <c r="Q155" s="70">
        <f t="shared" si="30"/>
        <v>-1.256326827176129E-2</v>
      </c>
      <c r="R155" s="70">
        <f t="shared" si="30"/>
        <v>0.33844092238304624</v>
      </c>
      <c r="S155" s="70">
        <f t="shared" si="30"/>
        <v>-0.20356523416195044</v>
      </c>
      <c r="T155" s="70">
        <f t="shared" si="30"/>
        <v>-0.54727086556760618</v>
      </c>
      <c r="U155" s="70">
        <f t="shared" si="30"/>
        <v>-0.68129418459853064</v>
      </c>
      <c r="V155" s="70">
        <f t="shared" si="30"/>
        <v>-0.67526938198125763</v>
      </c>
      <c r="W155" s="70">
        <f t="shared" si="30"/>
        <v>-0.51034890617836415</v>
      </c>
      <c r="X155" s="70">
        <f t="shared" si="30"/>
        <v>-0.12228258462163427</v>
      </c>
      <c r="Y155" s="70">
        <f t="shared" si="30"/>
        <v>0.35116491856081777</v>
      </c>
      <c r="Z155" s="70">
        <f t="shared" si="30"/>
        <v>1.9123510776658036E-2</v>
      </c>
      <c r="AA155" s="70">
        <f t="shared" si="30"/>
        <v>-4.1202791393421439E-3</v>
      </c>
      <c r="AB155" s="70">
        <f t="shared" si="30"/>
        <v>0.4525136619757551</v>
      </c>
      <c r="AC155" s="70">
        <f t="shared" si="30"/>
        <v>-0.13592904273929926</v>
      </c>
      <c r="AD155" s="70">
        <f t="shared" si="30"/>
        <v>-0.52132409523310286</v>
      </c>
      <c r="AE155" s="70">
        <f t="shared" si="30"/>
        <v>-0.69159771225175459</v>
      </c>
      <c r="AF155" s="70">
        <f t="shared" si="30"/>
        <v>-0.7051120712405694</v>
      </c>
      <c r="AG155" s="70">
        <f t="shared" si="30"/>
        <v>-0.58270198758695824</v>
      </c>
      <c r="AH155" s="70">
        <f t="shared" si="30"/>
        <v>-0.25392841033227348</v>
      </c>
      <c r="AI155" s="70">
        <f t="shared" si="30"/>
        <v>0.26747582996919644</v>
      </c>
      <c r="AJ155" s="70">
        <f t="shared" si="30"/>
        <v>-0.10942565407968152</v>
      </c>
      <c r="AK155" s="70">
        <f t="shared" si="30"/>
        <v>-0.18750669869906608</v>
      </c>
      <c r="AL155" s="70">
        <f t="shared" si="30"/>
        <v>0.61696672818750786</v>
      </c>
      <c r="AM155" s="70">
        <f t="shared" si="30"/>
        <v>-0.15087188662901541</v>
      </c>
      <c r="AN155" s="70">
        <f t="shared" si="30"/>
        <v>-0.56951169354004449</v>
      </c>
      <c r="AO155" s="70">
        <f t="shared" si="30"/>
        <v>-0.72870447690850915</v>
      </c>
      <c r="AP155" s="70">
        <f t="shared" si="30"/>
        <v>-0.72874819354409659</v>
      </c>
      <c r="AQ155" s="70">
        <f t="shared" si="30"/>
        <v>-0.59096114681953571</v>
      </c>
      <c r="AR155" s="70">
        <f t="shared" si="30"/>
        <v>-0.14010915096808702</v>
      </c>
      <c r="AS155" s="70">
        <f t="shared" si="30"/>
        <v>0.5162368224763404</v>
      </c>
      <c r="AT155" s="70">
        <f t="shared" si="30"/>
        <v>-0.21906254771055556</v>
      </c>
    </row>
    <row r="156" spans="6:46" x14ac:dyDescent="0.35">
      <c r="F156" t="s">
        <v>238</v>
      </c>
      <c r="G156" s="70">
        <f t="shared" si="30"/>
        <v>-0.14476639697949101</v>
      </c>
      <c r="H156" s="70">
        <f t="shared" si="30"/>
        <v>0.29559400512474071</v>
      </c>
      <c r="I156" s="70">
        <f t="shared" si="30"/>
        <v>-0.27301626881245217</v>
      </c>
      <c r="J156" s="70">
        <f t="shared" si="30"/>
        <v>-0.58355648389310855</v>
      </c>
      <c r="K156" s="70">
        <f t="shared" si="30"/>
        <v>-0.69647050011845268</v>
      </c>
      <c r="L156" s="70">
        <f t="shared" si="30"/>
        <v>-0.68895825243145348</v>
      </c>
      <c r="M156" s="70">
        <f t="shared" si="30"/>
        <v>-0.53072280411874984</v>
      </c>
      <c r="N156" s="70">
        <f t="shared" si="30"/>
        <v>-0.11149214718858651</v>
      </c>
      <c r="O156" s="70">
        <f t="shared" si="30"/>
        <v>0.39858243471284582</v>
      </c>
      <c r="P156" s="70">
        <f t="shared" si="30"/>
        <v>-6.8983148809210873E-2</v>
      </c>
      <c r="Q156" s="70">
        <f t="shared" si="30"/>
        <v>1.0458593970864856E-2</v>
      </c>
      <c r="R156" s="70">
        <f t="shared" si="30"/>
        <v>0.36964636729399819</v>
      </c>
      <c r="S156" s="70">
        <f t="shared" si="30"/>
        <v>-0.18499653920134204</v>
      </c>
      <c r="T156" s="70">
        <f t="shared" si="30"/>
        <v>-0.53671558903066396</v>
      </c>
      <c r="U156" s="70">
        <f t="shared" si="30"/>
        <v>-0.67386363118448589</v>
      </c>
      <c r="V156" s="70">
        <f t="shared" si="30"/>
        <v>-0.66769836166798058</v>
      </c>
      <c r="W156" s="70">
        <f t="shared" si="30"/>
        <v>-0.49893280257729278</v>
      </c>
      <c r="X156" s="70">
        <f t="shared" si="30"/>
        <v>-0.10181880322125197</v>
      </c>
      <c r="Y156" s="70">
        <f t="shared" si="30"/>
        <v>0.38266702054129931</v>
      </c>
      <c r="Z156" s="70">
        <f t="shared" si="30"/>
        <v>4.2884143047505104E-2</v>
      </c>
      <c r="AA156" s="70">
        <f t="shared" si="30"/>
        <v>1.9098429469716356E-2</v>
      </c>
      <c r="AB156" s="70">
        <f t="shared" si="30"/>
        <v>0.48637868679917989</v>
      </c>
      <c r="AC156" s="70">
        <f t="shared" si="30"/>
        <v>-0.11578342539823323</v>
      </c>
      <c r="AD156" s="70">
        <f t="shared" si="30"/>
        <v>-0.51016387566225452</v>
      </c>
      <c r="AE156" s="70">
        <f t="shared" si="30"/>
        <v>-0.68440738323551042</v>
      </c>
      <c r="AF156" s="70">
        <f t="shared" si="30"/>
        <v>-0.6982368264225739</v>
      </c>
      <c r="AG156" s="70">
        <f t="shared" si="30"/>
        <v>-0.5729727795808105</v>
      </c>
      <c r="AH156" s="70">
        <f t="shared" si="30"/>
        <v>-0.2365339213401477</v>
      </c>
      <c r="AI156" s="70">
        <f t="shared" si="30"/>
        <v>0.29702673993214473</v>
      </c>
      <c r="AJ156" s="70">
        <f t="shared" si="30"/>
        <v>-8.8662116275380773E-2</v>
      </c>
      <c r="AK156" s="70">
        <f t="shared" si="30"/>
        <v>-0.16856360264584511</v>
      </c>
      <c r="AL156" s="70">
        <f t="shared" si="30"/>
        <v>0.65466593875068946</v>
      </c>
      <c r="AM156" s="70">
        <f t="shared" si="30"/>
        <v>-0.13107465828593612</v>
      </c>
      <c r="AN156" s="70">
        <f t="shared" si="30"/>
        <v>-0.55947495683587445</v>
      </c>
      <c r="AO156" s="70">
        <f t="shared" si="30"/>
        <v>-0.72237928364906645</v>
      </c>
      <c r="AP156" s="70">
        <f t="shared" si="30"/>
        <v>-0.72242401952804425</v>
      </c>
      <c r="AQ156" s="70">
        <f t="shared" si="30"/>
        <v>-0.58142449922762285</v>
      </c>
      <c r="AR156" s="70">
        <f t="shared" si="30"/>
        <v>-0.12006099189721718</v>
      </c>
      <c r="AS156" s="70">
        <f t="shared" si="30"/>
        <v>0.55158753825653317</v>
      </c>
      <c r="AT156" s="70">
        <f t="shared" si="30"/>
        <v>-0.20085516908159942</v>
      </c>
    </row>
    <row r="157" spans="6:46" x14ac:dyDescent="0.35">
      <c r="F157" t="s">
        <v>239</v>
      </c>
      <c r="G157" s="70">
        <f t="shared" si="30"/>
        <v>-0.37820610076715755</v>
      </c>
      <c r="H157" s="70">
        <f t="shared" si="30"/>
        <v>-9.2495983361970957E-2</v>
      </c>
      <c r="I157" s="70">
        <f t="shared" si="30"/>
        <v>-0.490499080245824</v>
      </c>
      <c r="J157" s="70">
        <f t="shared" si="30"/>
        <v>-0.70802075617761462</v>
      </c>
      <c r="K157" s="70">
        <f t="shared" si="30"/>
        <v>-0.7871370586486045</v>
      </c>
      <c r="L157" s="70">
        <f t="shared" si="30"/>
        <v>-0.78187284752680697</v>
      </c>
      <c r="M157" s="70">
        <f t="shared" si="30"/>
        <v>-0.67100634710205309</v>
      </c>
      <c r="N157" s="70">
        <f t="shared" si="30"/>
        <v>-0.37744785304891887</v>
      </c>
      <c r="O157" s="70">
        <f t="shared" si="30"/>
        <v>-2.0522410933345201E-2</v>
      </c>
      <c r="P157" s="70">
        <f t="shared" si="30"/>
        <v>-0.32313948603297865</v>
      </c>
      <c r="Q157" s="70">
        <f t="shared" si="30"/>
        <v>-0.26539925427806094</v>
      </c>
      <c r="R157" s="70">
        <f t="shared" si="30"/>
        <v>-3.0609780099763895E-2</v>
      </c>
      <c r="S157" s="70">
        <f t="shared" si="30"/>
        <v>-0.42287656392839673</v>
      </c>
      <c r="T157" s="70">
        <f t="shared" si="30"/>
        <v>-0.67181539770249032</v>
      </c>
      <c r="U157" s="70">
        <f t="shared" si="30"/>
        <v>-0.76892223958359551</v>
      </c>
      <c r="V157" s="70">
        <f t="shared" ref="V157:AT157" si="31">(V114-$D114)/$D114</f>
        <v>-0.7645542960048004</v>
      </c>
      <c r="W157" s="70">
        <f t="shared" si="31"/>
        <v>-0.64507812241108953</v>
      </c>
      <c r="X157" s="70">
        <f t="shared" si="31"/>
        <v>-0.36406355745566465</v>
      </c>
      <c r="Y157" s="70">
        <f t="shared" si="31"/>
        <v>-2.1411218069293008E-2</v>
      </c>
      <c r="Z157" s="70">
        <f t="shared" si="31"/>
        <v>-0.24185882286275254</v>
      </c>
      <c r="AA157" s="70">
        <f t="shared" si="31"/>
        <v>-0.25914915311567599</v>
      </c>
      <c r="AB157" s="70">
        <f t="shared" si="31"/>
        <v>4.5327781093280499E-2</v>
      </c>
      <c r="AC157" s="70">
        <f t="shared" si="31"/>
        <v>-0.37778067641285318</v>
      </c>
      <c r="AD157" s="70">
        <f t="shared" si="31"/>
        <v>-0.65514075654074644</v>
      </c>
      <c r="AE157" s="70">
        <f t="shared" si="31"/>
        <v>-0.77774768647999837</v>
      </c>
      <c r="AF157" s="70">
        <f t="shared" si="31"/>
        <v>-0.78748291902269785</v>
      </c>
      <c r="AG157" s="70">
        <f t="shared" si="31"/>
        <v>-0.69933362046805736</v>
      </c>
      <c r="AH157" s="70">
        <f t="shared" si="31"/>
        <v>-0.46266425953220269</v>
      </c>
      <c r="AI157" s="70">
        <f t="shared" si="31"/>
        <v>-8.7610678779805121E-2</v>
      </c>
      <c r="AJ157" s="70">
        <f t="shared" si="31"/>
        <v>-0.33745016720075616</v>
      </c>
      <c r="AK157" s="70">
        <f t="shared" si="31"/>
        <v>-0.39550338440790545</v>
      </c>
      <c r="AL157" s="70">
        <f t="shared" si="31"/>
        <v>0.13632187415750421</v>
      </c>
      <c r="AM157" s="70">
        <f t="shared" si="31"/>
        <v>-0.40282768529122315</v>
      </c>
      <c r="AN157" s="70">
        <f t="shared" si="31"/>
        <v>-0.69708642763087936</v>
      </c>
      <c r="AO157" s="70">
        <f t="shared" si="31"/>
        <v>-0.80904337724026787</v>
      </c>
      <c r="AP157" s="70">
        <f t="shared" si="31"/>
        <v>-0.80907258023831352</v>
      </c>
      <c r="AQ157" s="70">
        <f t="shared" si="31"/>
        <v>-0.71216353283920175</v>
      </c>
      <c r="AR157" s="70">
        <f t="shared" si="31"/>
        <v>-0.3952635132279782</v>
      </c>
      <c r="AS157" s="70">
        <f t="shared" si="31"/>
        <v>6.5661246935737452E-2</v>
      </c>
      <c r="AT157" s="70">
        <f t="shared" si="31"/>
        <v>-0.41895081539396473</v>
      </c>
    </row>
    <row r="158" spans="6:46" x14ac:dyDescent="0.35">
      <c r="F158" t="s">
        <v>240</v>
      </c>
      <c r="G158" s="70">
        <f t="shared" ref="G158:AT164" si="32">(G115-$D115)/$D115</f>
        <v>3.3892051739926744E-2</v>
      </c>
      <c r="H158" s="70">
        <f t="shared" si="32"/>
        <v>0.50895850036760626</v>
      </c>
      <c r="I158" s="70">
        <f t="shared" si="32"/>
        <v>-0.15282386665751735</v>
      </c>
      <c r="J158" s="70">
        <f t="shared" si="32"/>
        <v>-0.51450951861469529</v>
      </c>
      <c r="K158" s="70">
        <f t="shared" si="32"/>
        <v>-0.64606069077757577</v>
      </c>
      <c r="L158" s="70">
        <f t="shared" si="32"/>
        <v>-0.63730758778923435</v>
      </c>
      <c r="M158" s="70">
        <f t="shared" si="32"/>
        <v>-0.45296355717909953</v>
      </c>
      <c r="N158" s="70">
        <f t="shared" si="32"/>
        <v>3.5152833310965172E-2</v>
      </c>
      <c r="O158" s="70">
        <f t="shared" si="32"/>
        <v>0.62863304937989684</v>
      </c>
      <c r="P158" s="70">
        <f t="shared" si="32"/>
        <v>0.12545444140012613</v>
      </c>
      <c r="Q158" s="70">
        <f t="shared" si="32"/>
        <v>0.22146240601779763</v>
      </c>
      <c r="R158" s="70">
        <f t="shared" si="32"/>
        <v>0.61186020741892866</v>
      </c>
      <c r="S158" s="70">
        <f t="shared" si="32"/>
        <v>-4.0384065904405089E-2</v>
      </c>
      <c r="T158" s="70">
        <f t="shared" si="32"/>
        <v>-0.4543088115894105</v>
      </c>
      <c r="U158" s="70">
        <f t="shared" si="32"/>
        <v>-0.61577387600112254</v>
      </c>
      <c r="V158" s="70">
        <f t="shared" si="32"/>
        <v>-0.60851104798988531</v>
      </c>
      <c r="W158" s="70">
        <f t="shared" si="32"/>
        <v>-0.40985122452870182</v>
      </c>
      <c r="X158" s="70">
        <f t="shared" si="32"/>
        <v>5.7407662200531687E-2</v>
      </c>
      <c r="Y158" s="70">
        <f t="shared" si="32"/>
        <v>0.62715517924556474</v>
      </c>
      <c r="Z158" s="70">
        <f t="shared" si="32"/>
        <v>0.26060441909454918</v>
      </c>
      <c r="AA158" s="70">
        <f t="shared" si="32"/>
        <v>0.23185480440307107</v>
      </c>
      <c r="AB158" s="70">
        <f t="shared" si="32"/>
        <v>0.73812590581653048</v>
      </c>
      <c r="AC158" s="70">
        <f t="shared" si="32"/>
        <v>3.4599428989968199E-2</v>
      </c>
      <c r="AD158" s="70">
        <f t="shared" si="32"/>
        <v>-0.42658293813839643</v>
      </c>
      <c r="AE158" s="70">
        <f t="shared" si="32"/>
        <v>-0.63044844809084788</v>
      </c>
      <c r="AF158" s="70">
        <f t="shared" si="32"/>
        <v>-0.64663577247623505</v>
      </c>
      <c r="AG158" s="70">
        <f t="shared" si="32"/>
        <v>-0.50006492439532679</v>
      </c>
      <c r="AH158" s="70">
        <f t="shared" si="32"/>
        <v>-0.1065413284516505</v>
      </c>
      <c r="AI158" s="70">
        <f t="shared" si="32"/>
        <v>0.5170815739198904</v>
      </c>
      <c r="AJ158" s="70">
        <f t="shared" si="32"/>
        <v>0.10165925857088952</v>
      </c>
      <c r="AK158" s="70">
        <f t="shared" si="32"/>
        <v>5.1308752553638152E-3</v>
      </c>
      <c r="AL158" s="70">
        <f t="shared" si="32"/>
        <v>0.88942695539333683</v>
      </c>
      <c r="AM158" s="70">
        <f t="shared" si="32"/>
        <v>-7.0476560508402897E-3</v>
      </c>
      <c r="AN158" s="70">
        <f t="shared" si="32"/>
        <v>-0.49632838916081934</v>
      </c>
      <c r="AO158" s="70">
        <f t="shared" si="32"/>
        <v>-0.68248557159861134</v>
      </c>
      <c r="AP158" s="70">
        <f t="shared" si="32"/>
        <v>-0.68253412908301836</v>
      </c>
      <c r="AQ158" s="70">
        <f t="shared" si="32"/>
        <v>-0.52139794879683943</v>
      </c>
      <c r="AR158" s="70">
        <f t="shared" si="32"/>
        <v>5.5297226976983548E-3</v>
      </c>
      <c r="AS158" s="70">
        <f t="shared" si="32"/>
        <v>0.77193551498892476</v>
      </c>
      <c r="AT158" s="70">
        <f t="shared" si="32"/>
        <v>-3.3856500722619656E-2</v>
      </c>
    </row>
    <row r="159" spans="6:46" x14ac:dyDescent="0.35">
      <c r="F159" t="s">
        <v>241</v>
      </c>
      <c r="G159" s="70">
        <f t="shared" si="32"/>
        <v>0.85034942431248839</v>
      </c>
      <c r="H159" s="70">
        <f t="shared" si="32"/>
        <v>1.7005725479442826</v>
      </c>
      <c r="I159" s="70">
        <f t="shared" si="32"/>
        <v>0.51618524195392679</v>
      </c>
      <c r="J159" s="70">
        <f t="shared" si="32"/>
        <v>-0.13112105733987828</v>
      </c>
      <c r="K159" s="70">
        <f t="shared" si="32"/>
        <v>-0.36655727649793945</v>
      </c>
      <c r="L159" s="70">
        <f t="shared" si="32"/>
        <v>-0.35089190887259719</v>
      </c>
      <c r="M159" s="70">
        <f t="shared" si="32"/>
        <v>-2.0972677613519855E-2</v>
      </c>
      <c r="N159" s="70">
        <f t="shared" si="32"/>
        <v>0.85260583633367448</v>
      </c>
      <c r="O159" s="70">
        <f t="shared" si="32"/>
        <v>1.9147532571363979</v>
      </c>
      <c r="P159" s="70">
        <f t="shared" si="32"/>
        <v>1.0142179971594374</v>
      </c>
      <c r="Q159" s="70">
        <f t="shared" si="32"/>
        <v>1.1860427846319395</v>
      </c>
      <c r="R159" s="70">
        <f t="shared" si="32"/>
        <v>1.8847350183712073</v>
      </c>
      <c r="S159" s="70">
        <f t="shared" si="32"/>
        <v>0.71741797243405958</v>
      </c>
      <c r="T159" s="70">
        <f t="shared" si="32"/>
        <v>-2.3380270088463145E-2</v>
      </c>
      <c r="U159" s="70">
        <f t="shared" si="32"/>
        <v>-0.31235317444341854</v>
      </c>
      <c r="V159" s="70">
        <f t="shared" si="32"/>
        <v>-0.29935494159419829</v>
      </c>
      <c r="W159" s="70">
        <f t="shared" si="32"/>
        <v>5.6185164702980073E-2</v>
      </c>
      <c r="X159" s="70">
        <f t="shared" si="32"/>
        <v>0.89243514903095489</v>
      </c>
      <c r="Y159" s="70">
        <f t="shared" si="32"/>
        <v>1.9121083232212293</v>
      </c>
      <c r="Z159" s="70">
        <f t="shared" si="32"/>
        <v>1.2560949735825302</v>
      </c>
      <c r="AA159" s="70">
        <f t="shared" si="32"/>
        <v>1.2046419878437793</v>
      </c>
      <c r="AB159" s="70">
        <f t="shared" si="32"/>
        <v>2.1107118618407297</v>
      </c>
      <c r="AC159" s="70">
        <f t="shared" si="32"/>
        <v>0.85161541246394312</v>
      </c>
      <c r="AD159" s="70">
        <f t="shared" si="32"/>
        <v>2.6240533062415337E-2</v>
      </c>
      <c r="AE159" s="70">
        <f t="shared" si="32"/>
        <v>-0.33861615419315105</v>
      </c>
      <c r="AF159" s="70">
        <f t="shared" si="32"/>
        <v>-0.36758649621991729</v>
      </c>
      <c r="AG159" s="70">
        <f t="shared" si="32"/>
        <v>-0.10526966738745869</v>
      </c>
      <c r="AH159" s="70">
        <f t="shared" si="32"/>
        <v>0.59901677913503359</v>
      </c>
      <c r="AI159" s="70">
        <f t="shared" si="32"/>
        <v>1.7151103562636543</v>
      </c>
      <c r="AJ159" s="70">
        <f t="shared" si="32"/>
        <v>0.97163192371454365</v>
      </c>
      <c r="AK159" s="70">
        <f t="shared" si="32"/>
        <v>0.79887574651295368</v>
      </c>
      <c r="AL159" s="70">
        <f t="shared" si="32"/>
        <v>2.381494299437747</v>
      </c>
      <c r="AM159" s="70">
        <f t="shared" si="32"/>
        <v>0.77707991361774642</v>
      </c>
      <c r="AN159" s="70">
        <f t="shared" si="32"/>
        <v>-9.8582416229604369E-2</v>
      </c>
      <c r="AO159" s="70">
        <f t="shared" si="32"/>
        <v>-0.43174663272176333</v>
      </c>
      <c r="AP159" s="70">
        <f t="shared" si="32"/>
        <v>-0.43183353571436039</v>
      </c>
      <c r="AQ159" s="70">
        <f t="shared" si="32"/>
        <v>-0.14344923299467419</v>
      </c>
      <c r="AR159" s="70">
        <f t="shared" si="32"/>
        <v>0.79958956101038614</v>
      </c>
      <c r="AS159" s="70">
        <f t="shared" si="32"/>
        <v>2.1712206845588162</v>
      </c>
      <c r="AT159" s="70">
        <f t="shared" si="32"/>
        <v>0.72910031050402779</v>
      </c>
    </row>
    <row r="160" spans="6:46" x14ac:dyDescent="0.35">
      <c r="F160" t="s">
        <v>242</v>
      </c>
      <c r="G160" s="70">
        <f t="shared" si="32"/>
        <v>1.856658491827837</v>
      </c>
      <c r="H160" s="70">
        <f t="shared" si="32"/>
        <v>3.1692738682309138</v>
      </c>
      <c r="I160" s="70">
        <f t="shared" si="32"/>
        <v>1.3407597449984499</v>
      </c>
      <c r="J160" s="70">
        <f t="shared" si="32"/>
        <v>0.3414171276555879</v>
      </c>
      <c r="K160" s="70">
        <f t="shared" si="32"/>
        <v>-2.2060638167810703E-2</v>
      </c>
      <c r="L160" s="70">
        <f t="shared" si="32"/>
        <v>2.1243102892442938E-3</v>
      </c>
      <c r="M160" s="70">
        <f t="shared" si="32"/>
        <v>0.51146949731722191</v>
      </c>
      <c r="N160" s="70">
        <f t="shared" si="32"/>
        <v>1.8601420492990313</v>
      </c>
      <c r="O160" s="70">
        <f t="shared" si="32"/>
        <v>3.4999363548186562</v>
      </c>
      <c r="P160" s="70">
        <f t="shared" si="32"/>
        <v>2.1096466809861507</v>
      </c>
      <c r="Q160" s="70">
        <f t="shared" si="32"/>
        <v>2.3749180571870077</v>
      </c>
      <c r="R160" s="70">
        <f t="shared" si="32"/>
        <v>3.4535927531445241</v>
      </c>
      <c r="S160" s="70">
        <f t="shared" si="32"/>
        <v>1.6514325189116068</v>
      </c>
      <c r="T160" s="70">
        <f t="shared" si="32"/>
        <v>0.50775254018575311</v>
      </c>
      <c r="U160" s="70">
        <f t="shared" si="32"/>
        <v>6.1622263229844432E-2</v>
      </c>
      <c r="V160" s="70">
        <f t="shared" si="32"/>
        <v>8.168956066004579E-2</v>
      </c>
      <c r="W160" s="70">
        <f t="shared" si="32"/>
        <v>0.63058948761118438</v>
      </c>
      <c r="X160" s="70">
        <f t="shared" si="32"/>
        <v>1.9216324590807554</v>
      </c>
      <c r="Y160" s="70">
        <f t="shared" si="32"/>
        <v>3.4958529785493888</v>
      </c>
      <c r="Z160" s="70">
        <f t="shared" si="32"/>
        <v>2.4830679978454793</v>
      </c>
      <c r="AA160" s="70">
        <f t="shared" si="32"/>
        <v>2.4036324022173119</v>
      </c>
      <c r="AB160" s="70">
        <f t="shared" si="32"/>
        <v>3.8024666795346791</v>
      </c>
      <c r="AC160" s="70">
        <f t="shared" si="32"/>
        <v>1.8586129852634485</v>
      </c>
      <c r="AD160" s="70">
        <f t="shared" si="32"/>
        <v>0.58435952415849257</v>
      </c>
      <c r="AE160" s="70">
        <f t="shared" si="32"/>
        <v>2.1076211150707062E-2</v>
      </c>
      <c r="AF160" s="70">
        <f t="shared" si="32"/>
        <v>-2.3649597107194303E-2</v>
      </c>
      <c r="AG160" s="70">
        <f t="shared" si="32"/>
        <v>0.38132774759731664</v>
      </c>
      <c r="AH160" s="70">
        <f t="shared" si="32"/>
        <v>1.4686390584786484</v>
      </c>
      <c r="AI160" s="70">
        <f t="shared" si="32"/>
        <v>3.1917180363660913</v>
      </c>
      <c r="AJ160" s="70">
        <f t="shared" si="32"/>
        <v>2.0439002512894135</v>
      </c>
      <c r="AK160" s="70">
        <f t="shared" si="32"/>
        <v>1.777190950800398</v>
      </c>
      <c r="AL160" s="70">
        <f t="shared" si="32"/>
        <v>4.2205136384688133</v>
      </c>
      <c r="AM160" s="70">
        <f t="shared" si="32"/>
        <v>1.7435414950227743</v>
      </c>
      <c r="AN160" s="70">
        <f t="shared" si="32"/>
        <v>0.39165184776783873</v>
      </c>
      <c r="AO160" s="70">
        <f t="shared" si="32"/>
        <v>-0.12270310363228325</v>
      </c>
      <c r="AP160" s="70">
        <f t="shared" si="32"/>
        <v>-0.12283726865457895</v>
      </c>
      <c r="AQ160" s="70">
        <f t="shared" si="32"/>
        <v>0.32238429676954961</v>
      </c>
      <c r="AR160" s="70">
        <f t="shared" si="32"/>
        <v>1.7782929719748246</v>
      </c>
      <c r="AS160" s="70">
        <f t="shared" si="32"/>
        <v>3.8958831121159752</v>
      </c>
      <c r="AT160" s="70">
        <f t="shared" si="32"/>
        <v>1.6694682746523788</v>
      </c>
    </row>
    <row r="161" spans="6:46" x14ac:dyDescent="0.35">
      <c r="F161" t="s">
        <v>243</v>
      </c>
      <c r="G161" s="70">
        <f t="shared" si="32"/>
        <v>1.986563844179182</v>
      </c>
      <c r="H161" s="70">
        <f t="shared" si="32"/>
        <v>3.3588698568488047</v>
      </c>
      <c r="I161" s="70">
        <f t="shared" si="32"/>
        <v>1.4472048172091303</v>
      </c>
      <c r="J161" s="70">
        <f t="shared" si="32"/>
        <v>0.402417511536522</v>
      </c>
      <c r="K161" s="70">
        <f t="shared" si="32"/>
        <v>2.2410746052769898E-2</v>
      </c>
      <c r="L161" s="70">
        <f t="shared" si="32"/>
        <v>4.7695494944458787E-2</v>
      </c>
      <c r="M161" s="70">
        <f t="shared" si="32"/>
        <v>0.58020294171703557</v>
      </c>
      <c r="N161" s="70">
        <f t="shared" si="32"/>
        <v>1.9902058149721036</v>
      </c>
      <c r="O161" s="70">
        <f t="shared" si="32"/>
        <v>3.7045690819729997</v>
      </c>
      <c r="P161" s="70">
        <f t="shared" si="32"/>
        <v>2.2510565656249066</v>
      </c>
      <c r="Q161" s="70">
        <f t="shared" si="32"/>
        <v>2.528391046916092</v>
      </c>
      <c r="R161" s="70">
        <f t="shared" si="32"/>
        <v>3.6561180243597238</v>
      </c>
      <c r="S161" s="70">
        <f t="shared" si="32"/>
        <v>1.7720053058199356</v>
      </c>
      <c r="T161" s="70">
        <f t="shared" si="32"/>
        <v>0.57631695751172518</v>
      </c>
      <c r="U161" s="70">
        <f t="shared" si="32"/>
        <v>0.10989909245652008</v>
      </c>
      <c r="V161" s="70">
        <f t="shared" si="32"/>
        <v>0.13087894185989818</v>
      </c>
      <c r="W161" s="70">
        <f t="shared" si="32"/>
        <v>0.70473986384078946</v>
      </c>
      <c r="X161" s="70">
        <f t="shared" si="32"/>
        <v>2.0544924754683516</v>
      </c>
      <c r="Y161" s="70">
        <f t="shared" si="32"/>
        <v>3.7003000158725681</v>
      </c>
      <c r="Z161" s="70">
        <f t="shared" si="32"/>
        <v>2.6414590609768296</v>
      </c>
      <c r="AA161" s="70">
        <f t="shared" si="32"/>
        <v>2.5584111647993186</v>
      </c>
      <c r="AB161" s="70">
        <f t="shared" si="32"/>
        <v>4.0208568469086465</v>
      </c>
      <c r="AC161" s="70">
        <f t="shared" si="32"/>
        <v>1.9886072173878389</v>
      </c>
      <c r="AD161" s="70">
        <f t="shared" si="32"/>
        <v>0.65640761209963328</v>
      </c>
      <c r="AE161" s="70">
        <f t="shared" si="32"/>
        <v>6.7509225585777669E-2</v>
      </c>
      <c r="AF161" s="70">
        <f t="shared" si="32"/>
        <v>2.0749529868957905E-2</v>
      </c>
      <c r="AG161" s="70">
        <f t="shared" si="32"/>
        <v>0.44414305025867995</v>
      </c>
      <c r="AH161" s="70">
        <f t="shared" si="32"/>
        <v>1.5808993890842742</v>
      </c>
      <c r="AI161" s="70">
        <f t="shared" si="32"/>
        <v>3.3823346641601995</v>
      </c>
      <c r="AJ161" s="70">
        <f t="shared" si="32"/>
        <v>2.1823203444847641</v>
      </c>
      <c r="AK161" s="70">
        <f t="shared" si="32"/>
        <v>1.9034825498987038</v>
      </c>
      <c r="AL161" s="70">
        <f t="shared" si="32"/>
        <v>4.4579143167789335</v>
      </c>
      <c r="AM161" s="70">
        <f t="shared" si="32"/>
        <v>1.8683028991671757</v>
      </c>
      <c r="AN161" s="70">
        <f t="shared" si="32"/>
        <v>0.45493663457447142</v>
      </c>
      <c r="AO161" s="70">
        <f t="shared" si="32"/>
        <v>-8.2808393513654877E-2</v>
      </c>
      <c r="AP161" s="70">
        <f t="shared" si="32"/>
        <v>-8.2948659634329819E-2</v>
      </c>
      <c r="AQ161" s="70">
        <f t="shared" si="32"/>
        <v>0.38251917061154578</v>
      </c>
      <c r="AR161" s="70">
        <f t="shared" si="32"/>
        <v>1.9046346850259785</v>
      </c>
      <c r="AS161" s="70">
        <f t="shared" si="32"/>
        <v>4.1185213527631719</v>
      </c>
      <c r="AT161" s="70">
        <f t="shared" si="32"/>
        <v>1.7908612300236622</v>
      </c>
    </row>
    <row r="162" spans="6:46" x14ac:dyDescent="0.35">
      <c r="F162" t="s">
        <v>244</v>
      </c>
      <c r="G162" s="70">
        <f t="shared" si="32"/>
        <v>1.1191313300879131</v>
      </c>
      <c r="H162" s="70">
        <f t="shared" si="32"/>
        <v>2.0928579328471688</v>
      </c>
      <c r="I162" s="70">
        <f t="shared" si="32"/>
        <v>0.73642643179965994</v>
      </c>
      <c r="J162" s="70">
        <f t="shared" si="32"/>
        <v>-4.9076324441472497E-3</v>
      </c>
      <c r="K162" s="70">
        <f t="shared" si="32"/>
        <v>-0.27454333567931821</v>
      </c>
      <c r="L162" s="70">
        <f t="shared" si="32"/>
        <v>-0.25660241549634127</v>
      </c>
      <c r="M162" s="70">
        <f t="shared" si="32"/>
        <v>0.12124090975526734</v>
      </c>
      <c r="N162" s="70">
        <f t="shared" si="32"/>
        <v>1.121715508700263</v>
      </c>
      <c r="O162" s="70">
        <f t="shared" si="32"/>
        <v>2.3381505490340286</v>
      </c>
      <c r="P162" s="70">
        <f t="shared" si="32"/>
        <v>1.3068034649690259</v>
      </c>
      <c r="Q162" s="70">
        <f t="shared" si="32"/>
        <v>1.5035875348502961</v>
      </c>
      <c r="R162" s="70">
        <f t="shared" si="32"/>
        <v>2.3037718584983149</v>
      </c>
      <c r="S162" s="70">
        <f t="shared" si="32"/>
        <v>0.96689024484839414</v>
      </c>
      <c r="T162" s="70">
        <f t="shared" si="32"/>
        <v>0.11848359020432257</v>
      </c>
      <c r="U162" s="70">
        <f t="shared" si="32"/>
        <v>-0.21246554141313678</v>
      </c>
      <c r="V162" s="70">
        <f t="shared" si="32"/>
        <v>-0.1975791842177681</v>
      </c>
      <c r="W162" s="70">
        <f t="shared" si="32"/>
        <v>0.20960670643479476</v>
      </c>
      <c r="X162" s="70">
        <f t="shared" si="32"/>
        <v>1.1673304305542993</v>
      </c>
      <c r="Y162" s="70">
        <f t="shared" si="32"/>
        <v>2.3351214118062162</v>
      </c>
      <c r="Z162" s="70">
        <f t="shared" si="32"/>
        <v>1.5838155103861018</v>
      </c>
      <c r="AA162" s="70">
        <f t="shared" si="32"/>
        <v>1.5248884598123613</v>
      </c>
      <c r="AB162" s="70">
        <f t="shared" si="32"/>
        <v>2.5625741163737787</v>
      </c>
      <c r="AC162" s="70">
        <f t="shared" si="32"/>
        <v>1.1205812157797814</v>
      </c>
      <c r="AD162" s="70">
        <f t="shared" si="32"/>
        <v>0.1753123152005335</v>
      </c>
      <c r="AE162" s="70">
        <f t="shared" si="32"/>
        <v>-0.24254348370763157</v>
      </c>
      <c r="AF162" s="70">
        <f t="shared" si="32"/>
        <v>-0.27572205994065496</v>
      </c>
      <c r="AG162" s="70">
        <f t="shared" si="32"/>
        <v>2.4698932486067006E-2</v>
      </c>
      <c r="AH162" s="70">
        <f t="shared" si="32"/>
        <v>0.83129008471486276</v>
      </c>
      <c r="AI162" s="70">
        <f t="shared" si="32"/>
        <v>2.1095075043689584</v>
      </c>
      <c r="AJ162" s="70">
        <f t="shared" si="32"/>
        <v>1.2580313350800831</v>
      </c>
      <c r="AK162" s="70">
        <f t="shared" si="32"/>
        <v>1.0601805817229797</v>
      </c>
      <c r="AL162" s="70">
        <f t="shared" si="32"/>
        <v>2.8726904325731493</v>
      </c>
      <c r="AM162" s="70">
        <f t="shared" si="32"/>
        <v>1.0352186843933679</v>
      </c>
      <c r="AN162" s="70">
        <f t="shared" si="32"/>
        <v>3.2357574283435164E-2</v>
      </c>
      <c r="AO162" s="70">
        <f t="shared" si="32"/>
        <v>-0.34920210301646343</v>
      </c>
      <c r="AP162" s="70">
        <f t="shared" si="32"/>
        <v>-0.34930162954473487</v>
      </c>
      <c r="AQ162" s="70">
        <f t="shared" si="32"/>
        <v>-1.9026599883290272E-2</v>
      </c>
      <c r="AR162" s="70">
        <f t="shared" si="32"/>
        <v>1.0609980849715579</v>
      </c>
      <c r="AS162" s="70">
        <f t="shared" si="32"/>
        <v>2.6318724555327599</v>
      </c>
      <c r="AT162" s="70">
        <f t="shared" si="32"/>
        <v>0.98026956028334067</v>
      </c>
    </row>
    <row r="163" spans="6:46" x14ac:dyDescent="0.35">
      <c r="F163" t="s">
        <v>245</v>
      </c>
      <c r="G163" s="70">
        <f t="shared" si="32"/>
        <v>0.19386998172294287</v>
      </c>
      <c r="H163" s="70">
        <f t="shared" si="32"/>
        <v>0.74244521391070406</v>
      </c>
      <c r="I163" s="70">
        <f t="shared" si="32"/>
        <v>-2.1737179304553583E-2</v>
      </c>
      <c r="J163" s="70">
        <f t="shared" si="32"/>
        <v>-0.43938778602397388</v>
      </c>
      <c r="K163" s="70">
        <f t="shared" si="32"/>
        <v>-0.59129435619387072</v>
      </c>
      <c r="L163" s="70">
        <f t="shared" si="32"/>
        <v>-0.58118685330019459</v>
      </c>
      <c r="M163" s="70">
        <f t="shared" si="32"/>
        <v>-0.36831859100445474</v>
      </c>
      <c r="N163" s="70">
        <f t="shared" si="32"/>
        <v>0.19532584867601516</v>
      </c>
      <c r="O163" s="70">
        <f t="shared" si="32"/>
        <v>0.8806374472309626</v>
      </c>
      <c r="P163" s="70">
        <f t="shared" si="32"/>
        <v>0.29960015760171904</v>
      </c>
      <c r="Q163" s="70">
        <f t="shared" si="32"/>
        <v>0.41046378864565813</v>
      </c>
      <c r="R163" s="70">
        <f t="shared" si="32"/>
        <v>0.86126928157799743</v>
      </c>
      <c r="S163" s="70">
        <f t="shared" si="32"/>
        <v>0.10810084647786811</v>
      </c>
      <c r="T163" s="70">
        <f t="shared" si="32"/>
        <v>-0.36987200159074157</v>
      </c>
      <c r="U163" s="70">
        <f t="shared" si="32"/>
        <v>-0.5563211508744571</v>
      </c>
      <c r="V163" s="70">
        <f t="shared" si="32"/>
        <v>-0.54793451870097187</v>
      </c>
      <c r="W163" s="70">
        <f t="shared" si="32"/>
        <v>-0.3185353281321418</v>
      </c>
      <c r="X163" s="70">
        <f t="shared" si="32"/>
        <v>0.22102424931167211</v>
      </c>
      <c r="Y163" s="70">
        <f t="shared" si="32"/>
        <v>0.87893090080061265</v>
      </c>
      <c r="Z163" s="70">
        <f t="shared" si="32"/>
        <v>0.45566238975483414</v>
      </c>
      <c r="AA163" s="70">
        <f t="shared" si="32"/>
        <v>0.42246424115847514</v>
      </c>
      <c r="AB163" s="70">
        <f t="shared" si="32"/>
        <v>1.0070725371349896</v>
      </c>
      <c r="AC163" s="70">
        <f t="shared" si="32"/>
        <v>0.19468681406356972</v>
      </c>
      <c r="AD163" s="70">
        <f t="shared" si="32"/>
        <v>-0.33785600149236644</v>
      </c>
      <c r="AE163" s="70">
        <f t="shared" si="32"/>
        <v>-0.57326637362094102</v>
      </c>
      <c r="AF163" s="70">
        <f t="shared" si="32"/>
        <v>-0.59195842240456664</v>
      </c>
      <c r="AG163" s="70">
        <f t="shared" si="32"/>
        <v>-0.42270812647184619</v>
      </c>
      <c r="AH163" s="70">
        <f t="shared" si="32"/>
        <v>3.1706826720002856E-2</v>
      </c>
      <c r="AI163" s="70">
        <f t="shared" si="32"/>
        <v>0.75182520059024094</v>
      </c>
      <c r="AJ163" s="70">
        <f t="shared" si="32"/>
        <v>0.27212305838074463</v>
      </c>
      <c r="AK163" s="70">
        <f t="shared" si="32"/>
        <v>0.16065848233461708</v>
      </c>
      <c r="AL163" s="70">
        <f t="shared" si="32"/>
        <v>1.1817849560852438</v>
      </c>
      <c r="AM163" s="70">
        <f t="shared" si="32"/>
        <v>0.14659552196706066</v>
      </c>
      <c r="AN163" s="70">
        <f t="shared" si="32"/>
        <v>-0.41839342336079965</v>
      </c>
      <c r="AO163" s="70">
        <f t="shared" si="32"/>
        <v>-0.63335539315308431</v>
      </c>
      <c r="AP163" s="70">
        <f t="shared" si="32"/>
        <v>-0.63341146411612526</v>
      </c>
      <c r="AQ163" s="70">
        <f t="shared" si="32"/>
        <v>-0.44734208841155515</v>
      </c>
      <c r="AR163" s="70">
        <f t="shared" si="32"/>
        <v>0.16111904491258527</v>
      </c>
      <c r="AS163" s="70">
        <f t="shared" si="32"/>
        <v>1.0461136318186923</v>
      </c>
      <c r="AT163" s="70">
        <f t="shared" si="32"/>
        <v>0.11563844589277668</v>
      </c>
    </row>
    <row r="164" spans="6:46" x14ac:dyDescent="0.35">
      <c r="F164" t="s">
        <v>246</v>
      </c>
      <c r="G164" s="70">
        <f t="shared" si="32"/>
        <v>-0.29064187299508354</v>
      </c>
      <c r="H164" s="70">
        <f t="shared" si="32"/>
        <v>3.5303418521847284E-2</v>
      </c>
      <c r="I164" s="70">
        <f t="shared" si="32"/>
        <v>-0.41874852971375892</v>
      </c>
      <c r="J164" s="70">
        <f t="shared" si="32"/>
        <v>-0.66690273131065259</v>
      </c>
      <c r="K164" s="70">
        <f t="shared" si="32"/>
        <v>-0.75716060004435659</v>
      </c>
      <c r="L164" s="70">
        <f t="shared" si="32"/>
        <v>-0.75115505552852269</v>
      </c>
      <c r="M164" s="70">
        <f t="shared" si="32"/>
        <v>-0.62467576201032848</v>
      </c>
      <c r="N164" s="70">
        <f t="shared" si="32"/>
        <v>-0.28977684491764638</v>
      </c>
      <c r="O164" s="70">
        <f t="shared" si="32"/>
        <v>0.11741268108427094</v>
      </c>
      <c r="P164" s="70">
        <f t="shared" si="32"/>
        <v>-0.22782049321549358</v>
      </c>
      <c r="Q164" s="70">
        <f t="shared" si="32"/>
        <v>-0.16194898386001094</v>
      </c>
      <c r="R164" s="70">
        <f t="shared" si="32"/>
        <v>0.10590475650166198</v>
      </c>
      <c r="S164" s="70">
        <f t="shared" si="32"/>
        <v>-0.34160306145253544</v>
      </c>
      <c r="T164" s="70">
        <f t="shared" si="32"/>
        <v>-0.62559874729417642</v>
      </c>
      <c r="U164" s="70">
        <f t="shared" si="32"/>
        <v>-0.73638067609909164</v>
      </c>
      <c r="V164" s="70">
        <f t="shared" ref="V164:AT164" si="33">(V121-$D121)/$D121</f>
        <v>-0.73139761614990262</v>
      </c>
      <c r="W164" s="70">
        <f t="shared" si="33"/>
        <v>-0.59509619082759935</v>
      </c>
      <c r="X164" s="70">
        <f t="shared" si="33"/>
        <v>-0.27450770370377336</v>
      </c>
      <c r="Y164" s="70">
        <f t="shared" si="33"/>
        <v>0.11639870753772696</v>
      </c>
      <c r="Z164" s="70">
        <f t="shared" si="33"/>
        <v>-0.1350934673323427</v>
      </c>
      <c r="AA164" s="70">
        <f t="shared" si="33"/>
        <v>-0.15481871117703563</v>
      </c>
      <c r="AB164" s="70">
        <f t="shared" si="33"/>
        <v>0.19253623719595506</v>
      </c>
      <c r="AC164" s="70">
        <f t="shared" si="33"/>
        <v>-0.29015653818635678</v>
      </c>
      <c r="AD164" s="70">
        <f t="shared" si="33"/>
        <v>-0.60657589705784054</v>
      </c>
      <c r="AE164" s="70">
        <f t="shared" si="33"/>
        <v>-0.74644896800117955</v>
      </c>
      <c r="AF164" s="70">
        <f t="shared" si="33"/>
        <v>-0.75755516626231834</v>
      </c>
      <c r="AG164" s="70">
        <f t="shared" si="33"/>
        <v>-0.65699222829096726</v>
      </c>
      <c r="AH164" s="70">
        <f t="shared" si="33"/>
        <v>-0.38699386581098838</v>
      </c>
      <c r="AI164" s="70">
        <f t="shared" si="33"/>
        <v>4.0876696922502682E-2</v>
      </c>
      <c r="AJ164" s="70">
        <f t="shared" si="33"/>
        <v>-0.24414647840425754</v>
      </c>
      <c r="AK164" s="70">
        <f t="shared" si="33"/>
        <v>-0.31037504943958089</v>
      </c>
      <c r="AL164" s="70">
        <f t="shared" si="33"/>
        <v>0.29634458832996607</v>
      </c>
      <c r="AM164" s="70">
        <f t="shared" si="33"/>
        <v>-0.31873079619525169</v>
      </c>
      <c r="AN164" s="70">
        <f t="shared" si="33"/>
        <v>-0.65442857415417643</v>
      </c>
      <c r="AO164" s="70">
        <f t="shared" si="33"/>
        <v>-0.78215187954215737</v>
      </c>
      <c r="AP164" s="70">
        <f t="shared" si="33"/>
        <v>-0.78218519505718909</v>
      </c>
      <c r="AQ164" s="70">
        <f t="shared" si="33"/>
        <v>-0.67162891517461276</v>
      </c>
      <c r="AR164" s="70">
        <f t="shared" si="33"/>
        <v>-0.31010139836142531</v>
      </c>
      <c r="AS164" s="70">
        <f t="shared" si="33"/>
        <v>0.2157331666983503</v>
      </c>
      <c r="AT164" s="70">
        <f t="shared" si="33"/>
        <v>-0.33712446873730817</v>
      </c>
    </row>
    <row r="165" spans="6:46" x14ac:dyDescent="0.35">
      <c r="F165" t="s">
        <v>247</v>
      </c>
      <c r="G165" s="70">
        <f t="shared" ref="G165:AT171" si="34">(G122-$D122)/$D122</f>
        <v>-4.4556377600825071E-2</v>
      </c>
      <c r="H165" s="70">
        <f t="shared" si="34"/>
        <v>0.44740223611788171</v>
      </c>
      <c r="I165" s="70">
        <f t="shared" si="34"/>
        <v>-0.18783363153886501</v>
      </c>
      <c r="J165" s="70">
        <f t="shared" si="34"/>
        <v>-0.53476067807841277</v>
      </c>
      <c r="K165" s="70">
        <f t="shared" si="34"/>
        <v>-0.66090513299805298</v>
      </c>
      <c r="L165" s="70">
        <f t="shared" si="34"/>
        <v>-0.65251265506327949</v>
      </c>
      <c r="M165" s="70">
        <f t="shared" si="34"/>
        <v>-0.47573633407461341</v>
      </c>
      <c r="N165" s="70">
        <f t="shared" si="34"/>
        <v>-7.3832945501180599E-3</v>
      </c>
      <c r="O165" s="70">
        <f t="shared" si="34"/>
        <v>0.56245809674278491</v>
      </c>
      <c r="P165" s="70">
        <f t="shared" si="34"/>
        <v>4.0106597396021182E-2</v>
      </c>
      <c r="Q165" s="70">
        <f t="shared" si="34"/>
        <v>0.12885674264689584</v>
      </c>
      <c r="R165" s="70">
        <f t="shared" si="34"/>
        <v>0.53013151254987223</v>
      </c>
      <c r="S165" s="70">
        <f t="shared" si="34"/>
        <v>-8.9500393689909433E-2</v>
      </c>
      <c r="T165" s="70">
        <f t="shared" si="34"/>
        <v>-0.48243130969797071</v>
      </c>
      <c r="U165" s="70">
        <f t="shared" si="34"/>
        <v>-0.63564935648379139</v>
      </c>
      <c r="V165" s="70">
        <f t="shared" si="34"/>
        <v>-0.6287616857712367</v>
      </c>
      <c r="W165" s="70">
        <f t="shared" si="34"/>
        <v>-0.44022141262909031</v>
      </c>
      <c r="X165" s="70">
        <f t="shared" si="34"/>
        <v>3.4235011232760714E-3</v>
      </c>
      <c r="Y165" s="70">
        <f t="shared" si="34"/>
        <v>0.54467783072617837</v>
      </c>
      <c r="Z165" s="70">
        <f t="shared" si="34"/>
        <v>0.16508168044009017</v>
      </c>
      <c r="AA165" s="70">
        <f t="shared" si="34"/>
        <v>0.13850893088739663</v>
      </c>
      <c r="AB165" s="70">
        <f t="shared" si="34"/>
        <v>0.6605416716048762</v>
      </c>
      <c r="AC165" s="70">
        <f t="shared" si="34"/>
        <v>-1.2177393358755716E-2</v>
      </c>
      <c r="AD165" s="70">
        <f t="shared" si="34"/>
        <v>-0.45276846072662447</v>
      </c>
      <c r="AE165" s="70">
        <f t="shared" si="34"/>
        <v>-0.64742854829492991</v>
      </c>
      <c r="AF165" s="70">
        <f t="shared" si="34"/>
        <v>-0.66287842450155354</v>
      </c>
      <c r="AG165" s="70">
        <f t="shared" si="34"/>
        <v>-0.52293685269219103</v>
      </c>
      <c r="AH165" s="70">
        <f t="shared" si="34"/>
        <v>-0.14707654938089459</v>
      </c>
      <c r="AI165" s="70">
        <f t="shared" si="34"/>
        <v>0.44900284831259529</v>
      </c>
      <c r="AJ165" s="70">
        <f t="shared" si="34"/>
        <v>1.8121792432152149E-2</v>
      </c>
      <c r="AK165" s="70">
        <f t="shared" si="34"/>
        <v>-7.1141965800981755E-2</v>
      </c>
      <c r="AL165" s="70">
        <f t="shared" si="34"/>
        <v>0.84854759307507965</v>
      </c>
      <c r="AM165" s="70">
        <f t="shared" si="34"/>
        <v>-2.9260341093242586E-2</v>
      </c>
      <c r="AN165" s="70">
        <f t="shared" si="34"/>
        <v>-0.50785745378600189</v>
      </c>
      <c r="AO165" s="70">
        <f t="shared" si="34"/>
        <v>-0.6898497183148814</v>
      </c>
      <c r="AP165" s="70">
        <f t="shared" si="34"/>
        <v>-0.68989969601700951</v>
      </c>
      <c r="AQ165" s="70">
        <f t="shared" si="34"/>
        <v>-0.53237888304077996</v>
      </c>
      <c r="AR165" s="70">
        <f t="shared" si="34"/>
        <v>-1.6956173818747273E-2</v>
      </c>
      <c r="AS165" s="70">
        <f t="shared" si="34"/>
        <v>0.73339121941130081</v>
      </c>
      <c r="AT165" s="70">
        <f t="shared" si="34"/>
        <v>-0.10721722184723051</v>
      </c>
    </row>
    <row r="166" spans="6:46" x14ac:dyDescent="0.35">
      <c r="F166" t="s">
        <v>248</v>
      </c>
      <c r="G166" s="70">
        <f t="shared" si="34"/>
        <v>4.6207831631029227E-2</v>
      </c>
      <c r="H166" s="70">
        <f t="shared" si="34"/>
        <v>0.58490100247290078</v>
      </c>
      <c r="I166" s="70">
        <f t="shared" si="34"/>
        <v>-0.1106803213174022</v>
      </c>
      <c r="J166" s="70">
        <f t="shared" si="34"/>
        <v>-0.49056437160065092</v>
      </c>
      <c r="K166" s="70">
        <f t="shared" si="34"/>
        <v>-0.62869216225182722</v>
      </c>
      <c r="L166" s="70">
        <f t="shared" si="34"/>
        <v>-0.61950242469295091</v>
      </c>
      <c r="M166" s="70">
        <f t="shared" si="34"/>
        <v>-0.42593289622526803</v>
      </c>
      <c r="N166" s="70">
        <f t="shared" si="34"/>
        <v>8.6912243384663995E-2</v>
      </c>
      <c r="O166" s="70">
        <f t="shared" si="34"/>
        <v>0.71088681643287033</v>
      </c>
      <c r="P166" s="70">
        <f t="shared" si="34"/>
        <v>0.13891352918800845</v>
      </c>
      <c r="Q166" s="70">
        <f t="shared" si="34"/>
        <v>0.2360946656183317</v>
      </c>
      <c r="R166" s="70">
        <f t="shared" si="34"/>
        <v>0.67548930604122603</v>
      </c>
      <c r="S166" s="70">
        <f t="shared" si="34"/>
        <v>-3.0057279291665889E-3</v>
      </c>
      <c r="T166" s="70">
        <f t="shared" si="34"/>
        <v>-0.43326387396746796</v>
      </c>
      <c r="U166" s="70">
        <f t="shared" si="34"/>
        <v>-0.60103716454846279</v>
      </c>
      <c r="V166" s="70">
        <f t="shared" si="34"/>
        <v>-0.59349518627550524</v>
      </c>
      <c r="W166" s="70">
        <f t="shared" si="34"/>
        <v>-0.38704416633583066</v>
      </c>
      <c r="X166" s="70">
        <f t="shared" si="34"/>
        <v>9.8745651451118868E-2</v>
      </c>
      <c r="Y166" s="70">
        <f t="shared" si="34"/>
        <v>0.69141747976144385</v>
      </c>
      <c r="Z166" s="70">
        <f t="shared" si="34"/>
        <v>0.27576086122746729</v>
      </c>
      <c r="AA166" s="70">
        <f t="shared" si="34"/>
        <v>0.24666378209244838</v>
      </c>
      <c r="AB166" s="70">
        <f t="shared" si="34"/>
        <v>0.818288029617395</v>
      </c>
      <c r="AC166" s="70">
        <f t="shared" si="34"/>
        <v>8.1662719915539583E-2</v>
      </c>
      <c r="AD166" s="70">
        <f t="shared" si="34"/>
        <v>-0.40078314546107641</v>
      </c>
      <c r="AE166" s="70">
        <f t="shared" si="34"/>
        <v>-0.61393534339877753</v>
      </c>
      <c r="AF166" s="70">
        <f t="shared" si="34"/>
        <v>-0.63085291038667712</v>
      </c>
      <c r="AG166" s="70">
        <f t="shared" si="34"/>
        <v>-0.47761731912272365</v>
      </c>
      <c r="AH166" s="70">
        <f t="shared" si="34"/>
        <v>-6.6051441550508724E-2</v>
      </c>
      <c r="AI166" s="70">
        <f t="shared" si="34"/>
        <v>0.58665366790941131</v>
      </c>
      <c r="AJ166" s="70">
        <f t="shared" si="34"/>
        <v>0.11484023528467539</v>
      </c>
      <c r="AK166" s="70">
        <f t="shared" si="34"/>
        <v>1.7096694216475465E-2</v>
      </c>
      <c r="AL166" s="70">
        <f t="shared" si="34"/>
        <v>1.0241539361176935</v>
      </c>
      <c r="AM166" s="70">
        <f t="shared" si="34"/>
        <v>6.2956944621037875E-2</v>
      </c>
      <c r="AN166" s="70">
        <f t="shared" si="34"/>
        <v>-0.46110542364078139</v>
      </c>
      <c r="AO166" s="70">
        <f t="shared" si="34"/>
        <v>-0.66038639426285728</v>
      </c>
      <c r="AP166" s="70">
        <f t="shared" si="34"/>
        <v>-0.66044111969316799</v>
      </c>
      <c r="AQ166" s="70">
        <f t="shared" si="34"/>
        <v>-0.48795631335075201</v>
      </c>
      <c r="AR166" s="70">
        <f t="shared" si="34"/>
        <v>7.6429969991128333E-2</v>
      </c>
      <c r="AS166" s="70">
        <f t="shared" si="34"/>
        <v>0.89805806068890737</v>
      </c>
      <c r="AT166" s="70">
        <f t="shared" si="34"/>
        <v>-2.2405600339541532E-2</v>
      </c>
    </row>
    <row r="167" spans="6:46" x14ac:dyDescent="0.35">
      <c r="F167" t="s">
        <v>249</v>
      </c>
      <c r="G167" s="70">
        <f t="shared" si="34"/>
        <v>-0.39936639866420254</v>
      </c>
      <c r="H167" s="70">
        <f t="shared" si="34"/>
        <v>-0.14756811793406704</v>
      </c>
      <c r="I167" s="70">
        <f t="shared" si="34"/>
        <v>-0.52121259451670798</v>
      </c>
      <c r="J167" s="70">
        <f t="shared" si="34"/>
        <v>-0.72553575561559347</v>
      </c>
      <c r="K167" s="70">
        <f t="shared" si="34"/>
        <v>-0.79986924750525945</v>
      </c>
      <c r="L167" s="70">
        <f t="shared" si="34"/>
        <v>-0.79492287349001811</v>
      </c>
      <c r="M167" s="70">
        <f t="shared" si="34"/>
        <v>-0.69076258707881111</v>
      </c>
      <c r="N167" s="70">
        <f t="shared" si="34"/>
        <v>-0.4150867657404676</v>
      </c>
      <c r="O167" s="70">
        <f t="shared" si="34"/>
        <v>-8.008258933648664E-2</v>
      </c>
      <c r="P167" s="70">
        <f t="shared" si="34"/>
        <v>-0.34619571234674951</v>
      </c>
      <c r="Q167" s="70">
        <f t="shared" si="34"/>
        <v>-0.29043275913516869</v>
      </c>
      <c r="R167" s="70">
        <f t="shared" si="34"/>
        <v>-8.2138326683665927E-2</v>
      </c>
      <c r="S167" s="70">
        <f t="shared" si="34"/>
        <v>-0.45334401107928168</v>
      </c>
      <c r="T167" s="70">
        <f t="shared" si="34"/>
        <v>-0.68905306299558489</v>
      </c>
      <c r="U167" s="70">
        <f t="shared" si="34"/>
        <v>-0.7810255446333918</v>
      </c>
      <c r="V167" s="70">
        <f t="shared" si="34"/>
        <v>-0.77688662969853095</v>
      </c>
      <c r="W167" s="70">
        <f t="shared" si="34"/>
        <v>-0.66374000044292036</v>
      </c>
      <c r="X167" s="70">
        <f t="shared" si="34"/>
        <v>-0.39769866924876957</v>
      </c>
      <c r="Y167" s="70">
        <f t="shared" si="34"/>
        <v>-7.3440998152418835E-2</v>
      </c>
      <c r="Z167" s="70">
        <f t="shared" si="34"/>
        <v>-0.26771760246825238</v>
      </c>
      <c r="AA167" s="70">
        <f t="shared" si="34"/>
        <v>-0.28441743933479247</v>
      </c>
      <c r="AB167" s="70">
        <f t="shared" si="34"/>
        <v>-1.5056291966904507E-2</v>
      </c>
      <c r="AC167" s="70">
        <f t="shared" si="34"/>
        <v>-0.41345141223722098</v>
      </c>
      <c r="AD167" s="70">
        <f t="shared" si="34"/>
        <v>-0.67479217175755035</v>
      </c>
      <c r="AE167" s="70">
        <f t="shared" si="34"/>
        <v>-0.79036485001043788</v>
      </c>
      <c r="AF167" s="70">
        <f t="shared" si="34"/>
        <v>-0.79954452794349273</v>
      </c>
      <c r="AG167" s="70">
        <f t="shared" si="34"/>
        <v>-0.71644755713014174</v>
      </c>
      <c r="AH167" s="70">
        <f t="shared" si="34"/>
        <v>-0.49340492621541915</v>
      </c>
      <c r="AI167" s="70">
        <f t="shared" si="34"/>
        <v>-0.14015043790903473</v>
      </c>
      <c r="AJ167" s="70">
        <f t="shared" si="34"/>
        <v>-0.36002161368342323</v>
      </c>
      <c r="AK167" s="70">
        <f t="shared" si="34"/>
        <v>-0.41607196802102353</v>
      </c>
      <c r="AL167" s="70">
        <f t="shared" si="34"/>
        <v>5.0824366561863801E-2</v>
      </c>
      <c r="AM167" s="70">
        <f t="shared" si="34"/>
        <v>-0.44742603212867055</v>
      </c>
      <c r="AN167" s="70">
        <f t="shared" si="34"/>
        <v>-0.71958918072141442</v>
      </c>
      <c r="AO167" s="70">
        <f t="shared" si="34"/>
        <v>-0.82318513725947962</v>
      </c>
      <c r="AP167" s="70">
        <f t="shared" si="34"/>
        <v>-0.82321101404567742</v>
      </c>
      <c r="AQ167" s="70">
        <f t="shared" si="34"/>
        <v>-0.73353449365838341</v>
      </c>
      <c r="AR167" s="70">
        <f t="shared" si="34"/>
        <v>-0.44043049503334691</v>
      </c>
      <c r="AS167" s="70">
        <f t="shared" si="34"/>
        <v>-1.4425149885921262E-2</v>
      </c>
      <c r="AT167" s="70">
        <f t="shared" si="34"/>
        <v>-0.43870038618224072</v>
      </c>
    </row>
    <row r="168" spans="6:46" x14ac:dyDescent="0.35">
      <c r="F168" t="s">
        <v>250</v>
      </c>
      <c r="G168" s="70">
        <f t="shared" si="34"/>
        <v>0.12694421039518264</v>
      </c>
      <c r="H168" s="70">
        <f t="shared" si="34"/>
        <v>0.59938300507001363</v>
      </c>
      <c r="I168" s="70">
        <f t="shared" si="34"/>
        <v>-0.10167081325530097</v>
      </c>
      <c r="J168" s="70">
        <f t="shared" si="34"/>
        <v>-0.48503398664076525</v>
      </c>
      <c r="K168" s="70">
        <f t="shared" si="34"/>
        <v>-0.62450287106084157</v>
      </c>
      <c r="L168" s="70">
        <f t="shared" si="34"/>
        <v>-0.6152221922134905</v>
      </c>
      <c r="M168" s="70">
        <f t="shared" si="34"/>
        <v>-0.41979051562537306</v>
      </c>
      <c r="N168" s="70">
        <f t="shared" si="34"/>
        <v>9.7448729918426222E-2</v>
      </c>
      <c r="O168" s="70">
        <f t="shared" si="34"/>
        <v>0.72600333661550598</v>
      </c>
      <c r="P168" s="70">
        <f t="shared" si="34"/>
        <v>0.22670619003623216</v>
      </c>
      <c r="Q168" s="70">
        <f t="shared" si="34"/>
        <v>0.33133193381175463</v>
      </c>
      <c r="R168" s="70">
        <f t="shared" si="34"/>
        <v>0.72214624088136037</v>
      </c>
      <c r="S168" s="70">
        <f t="shared" si="34"/>
        <v>2.5668228387442194E-2</v>
      </c>
      <c r="T168" s="70">
        <f t="shared" si="34"/>
        <v>-0.4165830056495104</v>
      </c>
      <c r="U168" s="70">
        <f t="shared" si="34"/>
        <v>-0.58914720363459305</v>
      </c>
      <c r="V168" s="70">
        <f t="shared" si="34"/>
        <v>-0.58138152716763181</v>
      </c>
      <c r="W168" s="70">
        <f t="shared" si="34"/>
        <v>-0.36908914378821212</v>
      </c>
      <c r="X168" s="70">
        <f t="shared" si="34"/>
        <v>0.13007330274873746</v>
      </c>
      <c r="Y168" s="70">
        <f t="shared" si="34"/>
        <v>0.73846468196157233</v>
      </c>
      <c r="Z168" s="70">
        <f t="shared" si="34"/>
        <v>0.37395145132970531</v>
      </c>
      <c r="AA168" s="70">
        <f t="shared" si="34"/>
        <v>0.34261823182710588</v>
      </c>
      <c r="AB168" s="70">
        <f t="shared" si="34"/>
        <v>0.84800951339467812</v>
      </c>
      <c r="AC168" s="70">
        <f t="shared" si="34"/>
        <v>0.10051707667480908</v>
      </c>
      <c r="AD168" s="70">
        <f t="shared" si="34"/>
        <v>-0.38982587987426864</v>
      </c>
      <c r="AE168" s="70">
        <f t="shared" si="34"/>
        <v>-0.60667015956041459</v>
      </c>
      <c r="AF168" s="70">
        <f t="shared" si="34"/>
        <v>-0.6238936130550935</v>
      </c>
      <c r="AG168" s="70">
        <f t="shared" si="34"/>
        <v>-0.46798217228451822</v>
      </c>
      <c r="AH168" s="70">
        <f t="shared" si="34"/>
        <v>-4.949642486438733E-2</v>
      </c>
      <c r="AI168" s="70">
        <f t="shared" si="34"/>
        <v>0.61330049410190135</v>
      </c>
      <c r="AJ168" s="70">
        <f t="shared" si="34"/>
        <v>0.20076521798570487</v>
      </c>
      <c r="AK168" s="70">
        <f t="shared" si="34"/>
        <v>9.5600235256004043E-2</v>
      </c>
      <c r="AL168" s="70">
        <f t="shared" si="34"/>
        <v>0.97161869300251325</v>
      </c>
      <c r="AM168" s="70">
        <f t="shared" si="34"/>
        <v>3.6771889755703183E-2</v>
      </c>
      <c r="AN168" s="70">
        <f t="shared" si="34"/>
        <v>-0.47387667187553656</v>
      </c>
      <c r="AO168" s="70">
        <f t="shared" si="34"/>
        <v>-0.66824951945063205</v>
      </c>
      <c r="AP168" s="70">
        <f t="shared" si="34"/>
        <v>-0.66829807100406546</v>
      </c>
      <c r="AQ168" s="70">
        <f t="shared" si="34"/>
        <v>-0.50004169101784746</v>
      </c>
      <c r="AR168" s="70">
        <f t="shared" si="34"/>
        <v>4.9897329309279294E-2</v>
      </c>
      <c r="AS168" s="70">
        <f t="shared" si="34"/>
        <v>0.84919369941510559</v>
      </c>
      <c r="AT168" s="70">
        <f t="shared" si="34"/>
        <v>5.3143461641488844E-2</v>
      </c>
    </row>
    <row r="169" spans="6:46" x14ac:dyDescent="0.35">
      <c r="F169" t="s">
        <v>251</v>
      </c>
      <c r="G169" s="70">
        <f t="shared" si="34"/>
        <v>1.1997376121372718</v>
      </c>
      <c r="H169" s="70">
        <f t="shared" si="34"/>
        <v>2.1219140397659255</v>
      </c>
      <c r="I169" s="70">
        <f t="shared" si="34"/>
        <v>0.75349274785310949</v>
      </c>
      <c r="J169" s="70">
        <f t="shared" si="34"/>
        <v>5.1873891445442027E-3</v>
      </c>
      <c r="K169" s="70">
        <f t="shared" si="34"/>
        <v>-0.2670487587958093</v>
      </c>
      <c r="L169" s="70">
        <f t="shared" si="34"/>
        <v>-0.24893334710251344</v>
      </c>
      <c r="M169" s="70">
        <f t="shared" si="34"/>
        <v>0.13253931643171557</v>
      </c>
      <c r="N169" s="70">
        <f t="shared" si="34"/>
        <v>1.1421639388406766</v>
      </c>
      <c r="O169" s="70">
        <f t="shared" si="34"/>
        <v>2.3690704679126564</v>
      </c>
      <c r="P169" s="70">
        <f t="shared" si="34"/>
        <v>1.3944679074379907</v>
      </c>
      <c r="Q169" s="70">
        <f t="shared" si="34"/>
        <v>1.5986920222237155</v>
      </c>
      <c r="R169" s="70">
        <f t="shared" si="34"/>
        <v>2.3615416137939245</v>
      </c>
      <c r="S169" s="70">
        <f t="shared" si="34"/>
        <v>1.002052061447551</v>
      </c>
      <c r="T169" s="70">
        <f t="shared" si="34"/>
        <v>0.13880021228629952</v>
      </c>
      <c r="U169" s="70">
        <f t="shared" si="34"/>
        <v>-0.1980362995078177</v>
      </c>
      <c r="V169" s="70">
        <f t="shared" si="34"/>
        <v>-0.18287809517925227</v>
      </c>
      <c r="W169" s="70">
        <f t="shared" si="34"/>
        <v>0.23150580793003966</v>
      </c>
      <c r="X169" s="70">
        <f t="shared" si="34"/>
        <v>1.2058454407932724</v>
      </c>
      <c r="Y169" s="70">
        <f t="shared" si="34"/>
        <v>2.3933943783624572</v>
      </c>
      <c r="Z169" s="70">
        <f t="shared" si="34"/>
        <v>1.6818831463544333</v>
      </c>
      <c r="AA169" s="70">
        <f t="shared" si="34"/>
        <v>1.620722300224303</v>
      </c>
      <c r="AB169" s="70">
        <f t="shared" si="34"/>
        <v>2.6072203013281907</v>
      </c>
      <c r="AC169" s="70">
        <f t="shared" si="34"/>
        <v>1.1481531951896915</v>
      </c>
      <c r="AD169" s="70">
        <f t="shared" si="34"/>
        <v>0.19102875689175708</v>
      </c>
      <c r="AE169" s="70">
        <f t="shared" si="34"/>
        <v>-0.23224021561146979</v>
      </c>
      <c r="AF169" s="70">
        <f t="shared" si="34"/>
        <v>-0.26585951824745091</v>
      </c>
      <c r="AG169" s="70">
        <f t="shared" si="34"/>
        <v>3.8471660937790697E-2</v>
      </c>
      <c r="AH169" s="70">
        <f t="shared" si="34"/>
        <v>0.85533449252430749</v>
      </c>
      <c r="AI169" s="70">
        <f t="shared" si="34"/>
        <v>2.1490802684111001</v>
      </c>
      <c r="AJ169" s="70">
        <f t="shared" si="34"/>
        <v>1.3438324532703558</v>
      </c>
      <c r="AK169" s="70">
        <f t="shared" si="34"/>
        <v>1.1385557715531947</v>
      </c>
      <c r="AL169" s="70">
        <f t="shared" si="34"/>
        <v>2.8484991144944942</v>
      </c>
      <c r="AM169" s="70">
        <f t="shared" si="34"/>
        <v>1.0237258420294968</v>
      </c>
      <c r="AN169" s="70">
        <f t="shared" si="34"/>
        <v>2.6965898420457334E-2</v>
      </c>
      <c r="AO169" s="70">
        <f t="shared" si="34"/>
        <v>-0.35243998489228251</v>
      </c>
      <c r="AP169" s="70">
        <f t="shared" si="34"/>
        <v>-0.35253475504792114</v>
      </c>
      <c r="AQ169" s="70">
        <f t="shared" si="34"/>
        <v>-2.4106884241472257E-2</v>
      </c>
      <c r="AR169" s="70">
        <f t="shared" si="34"/>
        <v>1.0493460304962452</v>
      </c>
      <c r="AS169" s="70">
        <f t="shared" si="34"/>
        <v>2.6095317720335487</v>
      </c>
      <c r="AT169" s="70">
        <f t="shared" si="34"/>
        <v>1.0556823152202532</v>
      </c>
    </row>
    <row r="170" spans="6:46" x14ac:dyDescent="0.35">
      <c r="F170" t="s">
        <v>252</v>
      </c>
      <c r="G170" s="70">
        <f t="shared" si="34"/>
        <v>2.4693156023633676</v>
      </c>
      <c r="H170" s="70">
        <f t="shared" si="34"/>
        <v>3.923725915143959</v>
      </c>
      <c r="I170" s="70">
        <f t="shared" si="34"/>
        <v>1.765520630820663</v>
      </c>
      <c r="J170" s="70">
        <f t="shared" si="34"/>
        <v>0.58533102912659729</v>
      </c>
      <c r="K170" s="70">
        <f t="shared" si="34"/>
        <v>0.15597385926890808</v>
      </c>
      <c r="L170" s="70">
        <f t="shared" si="34"/>
        <v>0.18454457610532374</v>
      </c>
      <c r="M170" s="70">
        <f t="shared" si="34"/>
        <v>0.78618408809627649</v>
      </c>
      <c r="N170" s="70">
        <f t="shared" si="34"/>
        <v>2.3785132985107822</v>
      </c>
      <c r="O170" s="70">
        <f t="shared" si="34"/>
        <v>4.3135286114576976</v>
      </c>
      <c r="P170" s="70">
        <f t="shared" si="34"/>
        <v>2.77643443690619</v>
      </c>
      <c r="Q170" s="70">
        <f t="shared" si="34"/>
        <v>3.0985264463784308</v>
      </c>
      <c r="R170" s="70">
        <f t="shared" si="34"/>
        <v>4.3016544811441948</v>
      </c>
      <c r="S170" s="70">
        <f t="shared" si="34"/>
        <v>2.1575358875530704</v>
      </c>
      <c r="T170" s="70">
        <f t="shared" si="34"/>
        <v>0.79605845836354483</v>
      </c>
      <c r="U170" s="70">
        <f t="shared" si="34"/>
        <v>0.2648168414701666</v>
      </c>
      <c r="V170" s="70">
        <f t="shared" si="34"/>
        <v>0.28872359948109533</v>
      </c>
      <c r="W170" s="70">
        <f t="shared" si="34"/>
        <v>0.9422690644006555</v>
      </c>
      <c r="X170" s="70">
        <f t="shared" si="34"/>
        <v>2.4789485627382355</v>
      </c>
      <c r="Y170" s="70">
        <f t="shared" si="34"/>
        <v>4.3518910604917851</v>
      </c>
      <c r="Z170" s="70">
        <f t="shared" si="34"/>
        <v>3.2297313061455131</v>
      </c>
      <c r="AA170" s="70">
        <f t="shared" si="34"/>
        <v>3.1332714935923027</v>
      </c>
      <c r="AB170" s="70">
        <f t="shared" si="34"/>
        <v>4.6891265592356577</v>
      </c>
      <c r="AC170" s="70">
        <f t="shared" si="34"/>
        <v>2.387959252602553</v>
      </c>
      <c r="AD170" s="70">
        <f t="shared" si="34"/>
        <v>0.87843069389230555</v>
      </c>
      <c r="AE170" s="70">
        <f t="shared" si="34"/>
        <v>0.21087214409099445</v>
      </c>
      <c r="AF170" s="70">
        <f t="shared" si="34"/>
        <v>0.15784946969017749</v>
      </c>
      <c r="AG170" s="70">
        <f t="shared" si="34"/>
        <v>0.63782530972100804</v>
      </c>
      <c r="AH170" s="70">
        <f t="shared" si="34"/>
        <v>1.9261403119181761</v>
      </c>
      <c r="AI170" s="70">
        <f t="shared" si="34"/>
        <v>3.9665711255799909</v>
      </c>
      <c r="AJ170" s="70">
        <f t="shared" si="34"/>
        <v>2.6965747435467402</v>
      </c>
      <c r="AK170" s="70">
        <f t="shared" si="34"/>
        <v>2.3728226784125805</v>
      </c>
      <c r="AL170" s="70">
        <f t="shared" si="34"/>
        <v>5.0696593766130311</v>
      </c>
      <c r="AM170" s="70">
        <f t="shared" si="34"/>
        <v>2.1917186849559327</v>
      </c>
      <c r="AN170" s="70">
        <f t="shared" si="34"/>
        <v>0.61967899936188819</v>
      </c>
      <c r="AO170" s="70">
        <f t="shared" si="34"/>
        <v>2.1299109259248591E-2</v>
      </c>
      <c r="AP170" s="70">
        <f t="shared" si="34"/>
        <v>2.1149642532952925E-2</v>
      </c>
      <c r="AQ170" s="70">
        <f t="shared" si="34"/>
        <v>0.53912957348150348</v>
      </c>
      <c r="AR170" s="70">
        <f t="shared" si="34"/>
        <v>2.2321255585270126</v>
      </c>
      <c r="AS170" s="70">
        <f t="shared" si="34"/>
        <v>4.6927720946569087</v>
      </c>
      <c r="AT170" s="70">
        <f t="shared" si="34"/>
        <v>2.2421188283300686</v>
      </c>
    </row>
    <row r="171" spans="6:46" x14ac:dyDescent="0.35">
      <c r="F171" t="s">
        <v>253</v>
      </c>
      <c r="G171" s="70">
        <f t="shared" si="34"/>
        <v>2.4693156023633676</v>
      </c>
      <c r="H171" s="70">
        <f t="shared" si="34"/>
        <v>3.923725915143959</v>
      </c>
      <c r="I171" s="70">
        <f t="shared" si="34"/>
        <v>1.765520630820663</v>
      </c>
      <c r="J171" s="70">
        <f t="shared" si="34"/>
        <v>0.58533102912659729</v>
      </c>
      <c r="K171" s="70">
        <f t="shared" si="34"/>
        <v>0.15597385926890808</v>
      </c>
      <c r="L171" s="70">
        <f t="shared" si="34"/>
        <v>0.18454457610532374</v>
      </c>
      <c r="M171" s="70">
        <f t="shared" si="34"/>
        <v>0.78618408809627649</v>
      </c>
      <c r="N171" s="70">
        <f t="shared" si="34"/>
        <v>2.3785132985107822</v>
      </c>
      <c r="O171" s="70">
        <f t="shared" si="34"/>
        <v>4.3135286114576976</v>
      </c>
      <c r="P171" s="70">
        <f t="shared" si="34"/>
        <v>2.77643443690619</v>
      </c>
      <c r="Q171" s="70">
        <f t="shared" si="34"/>
        <v>3.0985264463784308</v>
      </c>
      <c r="R171" s="70">
        <f t="shared" si="34"/>
        <v>4.3016544811441948</v>
      </c>
      <c r="S171" s="70">
        <f t="shared" si="34"/>
        <v>2.1575358875530704</v>
      </c>
      <c r="T171" s="70">
        <f t="shared" si="34"/>
        <v>0.79605845836354483</v>
      </c>
      <c r="U171" s="70">
        <f t="shared" si="34"/>
        <v>0.2648168414701666</v>
      </c>
      <c r="V171" s="70">
        <f t="shared" ref="V171:AT171" si="35">(V128-$D128)/$D128</f>
        <v>0.28872359948109533</v>
      </c>
      <c r="W171" s="70">
        <f t="shared" si="35"/>
        <v>0.9422690644006555</v>
      </c>
      <c r="X171" s="70">
        <f t="shared" si="35"/>
        <v>2.4789485627382355</v>
      </c>
      <c r="Y171" s="70">
        <f t="shared" si="35"/>
        <v>4.3518910604917851</v>
      </c>
      <c r="Z171" s="70">
        <f t="shared" si="35"/>
        <v>3.2297313061455131</v>
      </c>
      <c r="AA171" s="70">
        <f t="shared" si="35"/>
        <v>3.1332714935923027</v>
      </c>
      <c r="AB171" s="70">
        <f t="shared" si="35"/>
        <v>4.6891265592356577</v>
      </c>
      <c r="AC171" s="70">
        <f t="shared" si="35"/>
        <v>2.387959252602553</v>
      </c>
      <c r="AD171" s="70">
        <f t="shared" si="35"/>
        <v>0.87843069389230555</v>
      </c>
      <c r="AE171" s="70">
        <f t="shared" si="35"/>
        <v>0.21087214409099445</v>
      </c>
      <c r="AF171" s="70">
        <f t="shared" si="35"/>
        <v>0.15784946969017749</v>
      </c>
      <c r="AG171" s="70">
        <f t="shared" si="35"/>
        <v>0.63782530972100804</v>
      </c>
      <c r="AH171" s="70">
        <f t="shared" si="35"/>
        <v>1.9261403119181761</v>
      </c>
      <c r="AI171" s="70">
        <f t="shared" si="35"/>
        <v>3.9665711255799909</v>
      </c>
      <c r="AJ171" s="70">
        <f t="shared" si="35"/>
        <v>2.6965747435467402</v>
      </c>
      <c r="AK171" s="70">
        <f t="shared" si="35"/>
        <v>2.3728226784125805</v>
      </c>
      <c r="AL171" s="70">
        <f t="shared" si="35"/>
        <v>5.0696593766130311</v>
      </c>
      <c r="AM171" s="70">
        <f t="shared" si="35"/>
        <v>2.1917186849559327</v>
      </c>
      <c r="AN171" s="70">
        <f t="shared" si="35"/>
        <v>0.61967899936188819</v>
      </c>
      <c r="AO171" s="70">
        <f t="shared" si="35"/>
        <v>2.1299109259248591E-2</v>
      </c>
      <c r="AP171" s="70">
        <f t="shared" si="35"/>
        <v>2.1149642532952925E-2</v>
      </c>
      <c r="AQ171" s="70">
        <f t="shared" si="35"/>
        <v>0.53912957348150348</v>
      </c>
      <c r="AR171" s="70">
        <f t="shared" si="35"/>
        <v>2.2321255585270126</v>
      </c>
      <c r="AS171" s="70">
        <f t="shared" si="35"/>
        <v>4.6927720946569087</v>
      </c>
      <c r="AT171" s="70">
        <f t="shared" si="35"/>
        <v>2.2421188283300686</v>
      </c>
    </row>
    <row r="172" spans="6:46" x14ac:dyDescent="0.35">
      <c r="F172" t="s">
        <v>254</v>
      </c>
      <c r="G172" s="70">
        <f t="shared" ref="G172:AT175" si="36">(G129-$D129)/$D129</f>
        <v>1.3125889890458398</v>
      </c>
      <c r="H172" s="70">
        <f t="shared" si="36"/>
        <v>2.2820750953544908</v>
      </c>
      <c r="I172" s="70">
        <f t="shared" si="36"/>
        <v>0.84345078189433642</v>
      </c>
      <c r="J172" s="70">
        <f t="shared" si="36"/>
        <v>5.6755712698313344E-2</v>
      </c>
      <c r="K172" s="70">
        <f t="shared" si="36"/>
        <v>-0.22944674830130712</v>
      </c>
      <c r="L172" s="70">
        <f t="shared" si="36"/>
        <v>-0.21040197615084852</v>
      </c>
      <c r="M172" s="70">
        <f t="shared" si="36"/>
        <v>0.1906410739127945</v>
      </c>
      <c r="N172" s="70">
        <f t="shared" si="36"/>
        <v>1.2520616596998342</v>
      </c>
      <c r="O172" s="70">
        <f t="shared" si="36"/>
        <v>2.5419111917826864</v>
      </c>
      <c r="P172" s="70">
        <f t="shared" si="36"/>
        <v>1.5173093767235977</v>
      </c>
      <c r="Q172" s="70">
        <f t="shared" si="36"/>
        <v>1.7320106377036408</v>
      </c>
      <c r="R172" s="70">
        <f t="shared" si="36"/>
        <v>2.5339960908910877</v>
      </c>
      <c r="S172" s="70">
        <f t="shared" si="36"/>
        <v>1.1047617348787722</v>
      </c>
      <c r="T172" s="70">
        <f t="shared" si="36"/>
        <v>0.19722316749294921</v>
      </c>
      <c r="U172" s="70">
        <f t="shared" si="36"/>
        <v>-0.15689379808770493</v>
      </c>
      <c r="V172" s="70">
        <f t="shared" si="36"/>
        <v>-0.14095794454293231</v>
      </c>
      <c r="W172" s="70">
        <f t="shared" si="36"/>
        <v>0.2946847640605269</v>
      </c>
      <c r="X172" s="70">
        <f t="shared" si="36"/>
        <v>1.3190101627435165</v>
      </c>
      <c r="Y172" s="70">
        <f t="shared" si="36"/>
        <v>2.5674829723288637</v>
      </c>
      <c r="Z172" s="70">
        <f t="shared" si="36"/>
        <v>1.8194696494464642</v>
      </c>
      <c r="AA172" s="70">
        <f t="shared" si="36"/>
        <v>1.7551711174120714</v>
      </c>
      <c r="AB172" s="70">
        <f t="shared" si="36"/>
        <v>2.7922786353637243</v>
      </c>
      <c r="AC172" s="70">
        <f t="shared" si="36"/>
        <v>1.2583581780704263</v>
      </c>
      <c r="AD172" s="70">
        <f t="shared" si="36"/>
        <v>0.25213115129157937</v>
      </c>
      <c r="AE172" s="70">
        <f t="shared" si="36"/>
        <v>-0.19285245030473008</v>
      </c>
      <c r="AF172" s="70">
        <f t="shared" si="36"/>
        <v>-0.22819649709757908</v>
      </c>
      <c r="AG172" s="70">
        <f t="shared" si="36"/>
        <v>9.1747540829434773E-2</v>
      </c>
      <c r="AH172" s="70">
        <f t="shared" si="36"/>
        <v>0.95051723202563188</v>
      </c>
      <c r="AI172" s="70">
        <f t="shared" si="36"/>
        <v>2.3106350112699587</v>
      </c>
      <c r="AJ172" s="70">
        <f t="shared" si="36"/>
        <v>1.4640762124055891</v>
      </c>
      <c r="AK172" s="70">
        <f t="shared" si="36"/>
        <v>1.2482683854958445</v>
      </c>
      <c r="AL172" s="70">
        <f t="shared" si="36"/>
        <v>3.0459355822376328</v>
      </c>
      <c r="AM172" s="70">
        <f t="shared" si="36"/>
        <v>1.1275474280670175</v>
      </c>
      <c r="AN172" s="70">
        <f t="shared" si="36"/>
        <v>7.9651507392833693E-2</v>
      </c>
      <c r="AO172" s="70">
        <f t="shared" si="36"/>
        <v>-0.3192187320789362</v>
      </c>
      <c r="AP172" s="70">
        <f t="shared" si="36"/>
        <v>-0.31931836415196657</v>
      </c>
      <c r="AQ172" s="70">
        <f t="shared" si="36"/>
        <v>2.5958578667051129E-2</v>
      </c>
      <c r="AR172" s="70">
        <f t="shared" si="36"/>
        <v>1.1544819885430349</v>
      </c>
      <c r="AS172" s="70">
        <f t="shared" si="36"/>
        <v>2.7947086895993838</v>
      </c>
      <c r="AT172" s="70">
        <f t="shared" si="36"/>
        <v>1.1611433386074015</v>
      </c>
    </row>
    <row r="173" spans="6:46" x14ac:dyDescent="0.35">
      <c r="F173" t="s">
        <v>255</v>
      </c>
      <c r="G173" s="70">
        <f t="shared" si="36"/>
        <v>0.11302064930886363</v>
      </c>
      <c r="H173" s="70">
        <f t="shared" si="36"/>
        <v>0.57962239335019849</v>
      </c>
      <c r="I173" s="70">
        <f t="shared" si="36"/>
        <v>-0.11276980217763367</v>
      </c>
      <c r="J173" s="70">
        <f t="shared" si="36"/>
        <v>-0.49139646730151698</v>
      </c>
      <c r="K173" s="70">
        <f t="shared" si="36"/>
        <v>-0.62914219318903131</v>
      </c>
      <c r="L173" s="70">
        <f t="shared" si="36"/>
        <v>-0.61997617849067865</v>
      </c>
      <c r="M173" s="70">
        <f t="shared" si="36"/>
        <v>-0.42695908894429441</v>
      </c>
      <c r="N173" s="70">
        <f t="shared" si="36"/>
        <v>8.38895898215406E-2</v>
      </c>
      <c r="O173" s="70">
        <f t="shared" si="36"/>
        <v>0.70467831211928078</v>
      </c>
      <c r="P173" s="70">
        <f t="shared" si="36"/>
        <v>0.21155005505245536</v>
      </c>
      <c r="Q173" s="70">
        <f t="shared" si="36"/>
        <v>0.31488313241093385</v>
      </c>
      <c r="R173" s="70">
        <f t="shared" si="36"/>
        <v>0.70086887136891762</v>
      </c>
      <c r="S173" s="70">
        <f t="shared" si="36"/>
        <v>1.2995946919984909E-2</v>
      </c>
      <c r="T173" s="70">
        <f t="shared" si="36"/>
        <v>-0.42379120822485095</v>
      </c>
      <c r="U173" s="70">
        <f t="shared" si="36"/>
        <v>-0.59422335022189632</v>
      </c>
      <c r="V173" s="70">
        <f t="shared" si="36"/>
        <v>-0.58655361982721355</v>
      </c>
      <c r="W173" s="70">
        <f t="shared" si="36"/>
        <v>-0.37688413999606007</v>
      </c>
      <c r="X173" s="70">
        <f t="shared" si="36"/>
        <v>0.11611108126722978</v>
      </c>
      <c r="Y173" s="70">
        <f t="shared" si="36"/>
        <v>0.71698569571502868</v>
      </c>
      <c r="Z173" s="70">
        <f t="shared" si="36"/>
        <v>0.35697607953599653</v>
      </c>
      <c r="AA173" s="70">
        <f t="shared" si="36"/>
        <v>0.32602998655816307</v>
      </c>
      <c r="AB173" s="70">
        <f t="shared" si="36"/>
        <v>0.82517708468125806</v>
      </c>
      <c r="AC173" s="70">
        <f t="shared" si="36"/>
        <v>8.6920026703501616E-2</v>
      </c>
      <c r="AD173" s="70">
        <f t="shared" si="36"/>
        <v>-0.3973646706648814</v>
      </c>
      <c r="AE173" s="70">
        <f t="shared" si="36"/>
        <v>-0.61152980745594987</v>
      </c>
      <c r="AF173" s="70">
        <f t="shared" si="36"/>
        <v>-0.62854046265534635</v>
      </c>
      <c r="AG173" s="70">
        <f t="shared" si="36"/>
        <v>-0.47455533061381089</v>
      </c>
      <c r="AH173" s="70">
        <f t="shared" si="36"/>
        <v>-6.1240036011317535E-2</v>
      </c>
      <c r="AI173" s="70">
        <f t="shared" si="36"/>
        <v>0.59336792976285613</v>
      </c>
      <c r="AJ173" s="70">
        <f t="shared" si="36"/>
        <v>0.18592958751816971</v>
      </c>
      <c r="AK173" s="70">
        <f t="shared" si="36"/>
        <v>8.2063933581919268E-2</v>
      </c>
      <c r="AL173" s="70">
        <f t="shared" si="36"/>
        <v>0.94725905473672689</v>
      </c>
      <c r="AM173" s="70">
        <f t="shared" si="36"/>
        <v>2.3962420922698704E-2</v>
      </c>
      <c r="AN173" s="70">
        <f t="shared" si="36"/>
        <v>-0.48037700279742807</v>
      </c>
      <c r="AO173" s="70">
        <f t="shared" si="36"/>
        <v>-0.67234834531861787</v>
      </c>
      <c r="AP173" s="70">
        <f t="shared" si="36"/>
        <v>-0.67239629701048431</v>
      </c>
      <c r="AQ173" s="70">
        <f t="shared" si="36"/>
        <v>-0.50621874928880184</v>
      </c>
      <c r="AR173" s="70">
        <f t="shared" si="36"/>
        <v>3.692569374457394E-2</v>
      </c>
      <c r="AS173" s="70">
        <f t="shared" si="36"/>
        <v>0.82634663990963664</v>
      </c>
      <c r="AT173" s="70">
        <f t="shared" si="36"/>
        <v>4.0131719635484196E-2</v>
      </c>
    </row>
    <row r="174" spans="6:46" x14ac:dyDescent="0.35">
      <c r="F174" t="s">
        <v>256</v>
      </c>
      <c r="G174" s="70">
        <f t="shared" si="36"/>
        <v>-0.36097291958391287</v>
      </c>
      <c r="H174" s="70">
        <f t="shared" si="36"/>
        <v>-9.3079282213447495E-2</v>
      </c>
      <c r="I174" s="70">
        <f t="shared" si="36"/>
        <v>-0.49060772293535282</v>
      </c>
      <c r="J174" s="70">
        <f t="shared" si="36"/>
        <v>-0.70799155362352251</v>
      </c>
      <c r="K174" s="70">
        <f t="shared" si="36"/>
        <v>-0.78707656350932431</v>
      </c>
      <c r="L174" s="70">
        <f t="shared" si="36"/>
        <v>-0.78181400920237909</v>
      </c>
      <c r="M174" s="70">
        <f t="shared" si="36"/>
        <v>-0.67099562745912289</v>
      </c>
      <c r="N174" s="70">
        <f t="shared" si="36"/>
        <v>-0.37769815815443786</v>
      </c>
      <c r="O174" s="70">
        <f t="shared" si="36"/>
        <v>-2.1279968598393619E-2</v>
      </c>
      <c r="P174" s="70">
        <f t="shared" si="36"/>
        <v>-0.30440347630668646</v>
      </c>
      <c r="Q174" s="70">
        <f t="shared" si="36"/>
        <v>-0.24507606420898503</v>
      </c>
      <c r="R174" s="70">
        <f t="shared" si="36"/>
        <v>-2.3467112028512604E-2</v>
      </c>
      <c r="S174" s="70">
        <f t="shared" si="36"/>
        <v>-0.41840086899055123</v>
      </c>
      <c r="T174" s="70">
        <f t="shared" si="36"/>
        <v>-0.6691768278092608</v>
      </c>
      <c r="U174" s="70">
        <f t="shared" si="36"/>
        <v>-0.76702834042680357</v>
      </c>
      <c r="V174" s="70">
        <f t="shared" si="36"/>
        <v>-0.76262485930115131</v>
      </c>
      <c r="W174" s="70">
        <f t="shared" si="36"/>
        <v>-0.64224571302739619</v>
      </c>
      <c r="X174" s="70">
        <f t="shared" si="36"/>
        <v>-0.35919858618515194</v>
      </c>
      <c r="Y174" s="70">
        <f t="shared" si="36"/>
        <v>-1.4213836077280663E-2</v>
      </c>
      <c r="Z174" s="70">
        <f t="shared" si="36"/>
        <v>-0.22090891769275431</v>
      </c>
      <c r="AA174" s="70">
        <f t="shared" si="36"/>
        <v>-0.23867623535949242</v>
      </c>
      <c r="AB174" s="70">
        <f t="shared" si="36"/>
        <v>4.7902915718997276E-2</v>
      </c>
      <c r="AC174" s="70">
        <f t="shared" si="36"/>
        <v>-0.3759582701889565</v>
      </c>
      <c r="AD174" s="70">
        <f t="shared" si="36"/>
        <v>-0.65400435715209937</v>
      </c>
      <c r="AE174" s="70">
        <f t="shared" si="36"/>
        <v>-0.77696462943050759</v>
      </c>
      <c r="AF174" s="70">
        <f t="shared" si="36"/>
        <v>-0.7867310873437412</v>
      </c>
      <c r="AG174" s="70">
        <f t="shared" si="36"/>
        <v>-0.69832242267333233</v>
      </c>
      <c r="AH174" s="70">
        <f t="shared" si="36"/>
        <v>-0.46102254313816571</v>
      </c>
      <c r="AI174" s="70">
        <f t="shared" si="36"/>
        <v>-8.5187451987307553E-2</v>
      </c>
      <c r="AJ174" s="70">
        <f t="shared" si="36"/>
        <v>-0.31911315179877736</v>
      </c>
      <c r="AK174" s="70">
        <f t="shared" si="36"/>
        <v>-0.37874633617105696</v>
      </c>
      <c r="AL174" s="70">
        <f t="shared" si="36"/>
        <v>0.11799477335383403</v>
      </c>
      <c r="AM174" s="70">
        <f t="shared" si="36"/>
        <v>-0.41210460317664677</v>
      </c>
      <c r="AN174" s="70">
        <f t="shared" si="36"/>
        <v>-0.70166486396671401</v>
      </c>
      <c r="AO174" s="70">
        <f t="shared" si="36"/>
        <v>-0.81188284295124424</v>
      </c>
      <c r="AP174" s="70">
        <f t="shared" si="36"/>
        <v>-0.81191037382380571</v>
      </c>
      <c r="AQ174" s="70">
        <f t="shared" si="36"/>
        <v>-0.71650158404328168</v>
      </c>
      <c r="AR174" s="70">
        <f t="shared" si="36"/>
        <v>-0.40466189994455126</v>
      </c>
      <c r="AS174" s="70">
        <f t="shared" si="36"/>
        <v>4.8574401430821403E-2</v>
      </c>
      <c r="AT174" s="70">
        <f t="shared" si="36"/>
        <v>-0.40282119971488439</v>
      </c>
    </row>
    <row r="175" spans="6:46" x14ac:dyDescent="0.35">
      <c r="F175" t="s">
        <v>257</v>
      </c>
      <c r="G175" s="70">
        <f t="shared" si="36"/>
        <v>8.75211958330432E-2</v>
      </c>
      <c r="H175" s="70">
        <f t="shared" si="36"/>
        <v>0.64748664784818055</v>
      </c>
      <c r="I175" s="70">
        <f t="shared" si="36"/>
        <v>-7.556226287183157E-2</v>
      </c>
      <c r="J175" s="70">
        <f t="shared" si="36"/>
        <v>-0.47044743210046303</v>
      </c>
      <c r="K175" s="70">
        <f t="shared" si="36"/>
        <v>-0.61402970660184641</v>
      </c>
      <c r="L175" s="70">
        <f t="shared" si="36"/>
        <v>-0.60447707845544807</v>
      </c>
      <c r="M175" s="70">
        <f t="shared" si="36"/>
        <v>-0.40326374520422587</v>
      </c>
      <c r="N175" s="70">
        <f t="shared" si="36"/>
        <v>0.12983297099628369</v>
      </c>
      <c r="O175" s="70">
        <f t="shared" si="36"/>
        <v>0.77844747505030965</v>
      </c>
      <c r="P175" s="70">
        <f t="shared" si="36"/>
        <v>0.18388771883118005</v>
      </c>
      <c r="Q175" s="70">
        <f t="shared" si="36"/>
        <v>0.28490640986731464</v>
      </c>
      <c r="R175" s="70">
        <f t="shared" si="36"/>
        <v>0.74165216376821064</v>
      </c>
      <c r="S175" s="70">
        <f t="shared" si="36"/>
        <v>3.6364257865310355E-2</v>
      </c>
      <c r="T175" s="70">
        <f t="shared" si="36"/>
        <v>-0.41088421356603644</v>
      </c>
      <c r="U175" s="70">
        <f t="shared" si="36"/>
        <v>-0.58528264959861631</v>
      </c>
      <c r="V175" s="70">
        <f t="shared" si="36"/>
        <v>-0.57744284857402761</v>
      </c>
      <c r="W175" s="70">
        <f t="shared" si="36"/>
        <v>-0.36283935078169915</v>
      </c>
      <c r="X175" s="70">
        <f t="shared" si="36"/>
        <v>0.14213366470371711</v>
      </c>
      <c r="Y175" s="70">
        <f t="shared" si="36"/>
        <v>0.75820932001186303</v>
      </c>
      <c r="Z175" s="70">
        <f t="shared" si="36"/>
        <v>0.32613897110301387</v>
      </c>
      <c r="AA175" s="70">
        <f t="shared" si="36"/>
        <v>0.2958928867788006</v>
      </c>
      <c r="AB175" s="70">
        <f t="shared" si="36"/>
        <v>0.8900898201609001</v>
      </c>
      <c r="AC175" s="70">
        <f t="shared" si="36"/>
        <v>0.12437615078514498</v>
      </c>
      <c r="AD175" s="70">
        <f t="shared" si="36"/>
        <v>-0.37712086402990236</v>
      </c>
      <c r="AE175" s="70">
        <f t="shared" si="36"/>
        <v>-0.59869016048055523</v>
      </c>
      <c r="AF175" s="70">
        <f t="shared" si="36"/>
        <v>-0.616275779824069</v>
      </c>
      <c r="AG175" s="70">
        <f t="shared" si="36"/>
        <v>-0.45698911763596728</v>
      </c>
      <c r="AH175" s="70">
        <f t="shared" si="36"/>
        <v>-2.9171047641569265E-2</v>
      </c>
      <c r="AI175" s="70">
        <f t="shared" si="36"/>
        <v>0.64930852372578474</v>
      </c>
      <c r="AJ175" s="70">
        <f t="shared" si="36"/>
        <v>0.1588638023760926</v>
      </c>
      <c r="AK175" s="70">
        <f t="shared" si="36"/>
        <v>5.726049808642103E-2</v>
      </c>
      <c r="AL175" s="70">
        <f t="shared" si="36"/>
        <v>1.1040850991576416</v>
      </c>
      <c r="AM175" s="70">
        <f t="shared" si="36"/>
        <v>0.10493170915298261</v>
      </c>
      <c r="AN175" s="70">
        <f t="shared" si="36"/>
        <v>-0.43982518922989028</v>
      </c>
      <c r="AO175" s="70">
        <f t="shared" si="36"/>
        <v>-0.64697550193575226</v>
      </c>
      <c r="AP175" s="70">
        <f t="shared" si="36"/>
        <v>-0.64703238840095978</v>
      </c>
      <c r="AQ175" s="70">
        <f t="shared" si="36"/>
        <v>-0.46773638507808463</v>
      </c>
      <c r="AR175" s="70">
        <f t="shared" si="36"/>
        <v>0.1189367664838258</v>
      </c>
      <c r="AS175" s="70">
        <f t="shared" si="36"/>
        <v>0.97300986430479186</v>
      </c>
      <c r="AT175" s="70">
        <f t="shared" si="36"/>
        <v>1.6198310139753602E-2</v>
      </c>
    </row>
    <row r="177" spans="6:46" x14ac:dyDescent="0.35">
      <c r="F177" t="s">
        <v>259</v>
      </c>
      <c r="G177" s="86">
        <f>AVERAGE(G136:G175)</f>
        <v>0.55605125842453218</v>
      </c>
      <c r="H177" s="86">
        <f t="shared" ref="H177:AT177" si="37">AVERAGE(H136:H175)</f>
        <v>1.2674055227890744</v>
      </c>
      <c r="I177" s="86">
        <f t="shared" si="37"/>
        <v>0.27302279053231848</v>
      </c>
      <c r="J177" s="86">
        <f t="shared" si="37"/>
        <v>-0.27045700991688532</v>
      </c>
      <c r="K177" s="86">
        <f t="shared" si="37"/>
        <v>-0.46813244614558613</v>
      </c>
      <c r="L177" s="86">
        <f t="shared" si="37"/>
        <v>-0.45497953128539476</v>
      </c>
      <c r="M177" s="86">
        <f t="shared" si="37"/>
        <v>-0.17797548308942329</v>
      </c>
      <c r="N177" s="86">
        <f t="shared" si="37"/>
        <v>0.55547235946135909</v>
      </c>
      <c r="O177" s="86">
        <f t="shared" si="37"/>
        <v>1.4472139194970493</v>
      </c>
      <c r="P177" s="86">
        <f t="shared" si="37"/>
        <v>0.69385322236991309</v>
      </c>
      <c r="Q177" s="86">
        <f t="shared" si="37"/>
        <v>0.83834741497939191</v>
      </c>
      <c r="R177" s="86">
        <f t="shared" si="37"/>
        <v>1.4231273105350972</v>
      </c>
      <c r="S177" s="86">
        <f t="shared" si="37"/>
        <v>0.44263286237460464</v>
      </c>
      <c r="T177" s="86">
        <f t="shared" si="37"/>
        <v>-0.17962520359555886</v>
      </c>
      <c r="U177" s="86">
        <f t="shared" si="37"/>
        <v>-0.42236155051288138</v>
      </c>
      <c r="V177" s="86">
        <f t="shared" si="37"/>
        <v>-0.41144278623427077</v>
      </c>
      <c r="W177" s="86">
        <f t="shared" si="37"/>
        <v>-0.11279206828891739</v>
      </c>
      <c r="X177" s="86">
        <f t="shared" si="37"/>
        <v>0.58963801608305488</v>
      </c>
      <c r="Y177" s="86">
        <f t="shared" si="37"/>
        <v>1.4461185630916773</v>
      </c>
      <c r="Z177" s="86">
        <f t="shared" si="37"/>
        <v>0.89725416199496466</v>
      </c>
      <c r="AA177" s="86">
        <f t="shared" si="37"/>
        <v>0.85398509001716649</v>
      </c>
      <c r="AB177" s="86">
        <f t="shared" si="37"/>
        <v>1.6122185897415247</v>
      </c>
      <c r="AC177" s="86">
        <f t="shared" si="37"/>
        <v>0.55493400192582243</v>
      </c>
      <c r="AD177" s="86">
        <f t="shared" si="37"/>
        <v>-0.13817449038574151</v>
      </c>
      <c r="AE177" s="86">
        <f t="shared" si="37"/>
        <v>-0.44456995269008492</v>
      </c>
      <c r="AF177" s="86">
        <f t="shared" si="37"/>
        <v>-0.46889880629163344</v>
      </c>
      <c r="AG177" s="86">
        <f t="shared" si="37"/>
        <v>-0.24861242030128089</v>
      </c>
      <c r="AH177" s="86">
        <f t="shared" si="37"/>
        <v>0.34281845778835146</v>
      </c>
      <c r="AI177" s="86">
        <f t="shared" si="37"/>
        <v>1.2800372814340832</v>
      </c>
      <c r="AJ177" s="86">
        <f t="shared" si="37"/>
        <v>0.65804013067833234</v>
      </c>
      <c r="AK177" s="86">
        <f t="shared" si="37"/>
        <v>0.5127649336081086</v>
      </c>
      <c r="AL177" s="86">
        <f t="shared" si="37"/>
        <v>1.836619162162791</v>
      </c>
      <c r="AM177" s="86">
        <f t="shared" si="37"/>
        <v>0.49078132301144012</v>
      </c>
      <c r="AN177" s="86">
        <f t="shared" si="37"/>
        <v>-0.24378837482442309</v>
      </c>
      <c r="AO177" s="86">
        <f t="shared" si="37"/>
        <v>-0.52327780628950271</v>
      </c>
      <c r="AP177" s="86">
        <f t="shared" si="37"/>
        <v>-0.52335053629045059</v>
      </c>
      <c r="AQ177" s="86">
        <f t="shared" si="37"/>
        <v>-0.28142599691448206</v>
      </c>
      <c r="AR177" s="86">
        <f t="shared" si="37"/>
        <v>0.5096639662367114</v>
      </c>
      <c r="AS177" s="86">
        <f t="shared" si="37"/>
        <v>1.6602420987777251</v>
      </c>
      <c r="AT177" s="86">
        <f t="shared" si="37"/>
        <v>0.45409045581083635</v>
      </c>
    </row>
    <row r="178" spans="6:46" x14ac:dyDescent="0.35">
      <c r="G178" t="str">
        <f>IF(ABS(G177)&lt;0.5,G135,"large error")</f>
        <v>large error</v>
      </c>
      <c r="H178" t="str">
        <f t="shared" ref="H178:AT178" si="38">IF(ABS(H177)&lt;0.5,H135,"large error")</f>
        <v>large error</v>
      </c>
      <c r="I178" t="str">
        <f t="shared" si="38"/>
        <v>FE3</v>
      </c>
      <c r="J178" t="str">
        <f t="shared" si="38"/>
        <v>FE4</v>
      </c>
      <c r="K178" t="str">
        <f t="shared" si="38"/>
        <v>FE5</v>
      </c>
      <c r="L178" t="str">
        <f t="shared" si="38"/>
        <v>FE6</v>
      </c>
      <c r="M178" t="str">
        <f t="shared" si="38"/>
        <v>FE7</v>
      </c>
      <c r="N178" t="str">
        <f t="shared" si="38"/>
        <v>large error</v>
      </c>
      <c r="O178" t="str">
        <f t="shared" si="38"/>
        <v>large error</v>
      </c>
      <c r="P178" t="str">
        <f t="shared" si="38"/>
        <v>large error</v>
      </c>
      <c r="Q178" t="str">
        <f t="shared" si="38"/>
        <v>large error</v>
      </c>
      <c r="R178" t="str">
        <f t="shared" si="38"/>
        <v>large error</v>
      </c>
      <c r="S178" t="str">
        <f t="shared" si="38"/>
        <v>FE13</v>
      </c>
      <c r="T178" t="str">
        <f t="shared" si="38"/>
        <v>FE14</v>
      </c>
      <c r="U178" t="str">
        <f t="shared" si="38"/>
        <v>FE15</v>
      </c>
      <c r="V178" t="str">
        <f t="shared" si="38"/>
        <v>FE16</v>
      </c>
      <c r="W178" t="str">
        <f t="shared" si="38"/>
        <v>FE17</v>
      </c>
      <c r="X178" t="str">
        <f t="shared" si="38"/>
        <v>large error</v>
      </c>
      <c r="Y178" t="str">
        <f t="shared" si="38"/>
        <v>large error</v>
      </c>
      <c r="Z178" t="str">
        <f t="shared" si="38"/>
        <v>large error</v>
      </c>
      <c r="AA178" t="str">
        <f t="shared" si="38"/>
        <v>large error</v>
      </c>
      <c r="AB178" t="str">
        <f t="shared" si="38"/>
        <v>large error</v>
      </c>
      <c r="AC178" t="str">
        <f t="shared" si="38"/>
        <v>large error</v>
      </c>
      <c r="AD178" t="str">
        <f t="shared" si="38"/>
        <v>FE24</v>
      </c>
      <c r="AE178" t="str">
        <f t="shared" si="38"/>
        <v>FE25</v>
      </c>
      <c r="AF178" t="str">
        <f t="shared" si="38"/>
        <v>FE26</v>
      </c>
      <c r="AG178" t="str">
        <f t="shared" si="38"/>
        <v>FE27</v>
      </c>
      <c r="AH178" t="str">
        <f t="shared" si="38"/>
        <v>FE28</v>
      </c>
      <c r="AI178" t="str">
        <f t="shared" si="38"/>
        <v>large error</v>
      </c>
      <c r="AJ178" t="str">
        <f t="shared" si="38"/>
        <v>large error</v>
      </c>
      <c r="AK178" t="str">
        <f t="shared" si="38"/>
        <v>large error</v>
      </c>
      <c r="AL178" t="str">
        <f t="shared" si="38"/>
        <v>large error</v>
      </c>
      <c r="AM178" t="str">
        <f t="shared" si="38"/>
        <v>FE33</v>
      </c>
      <c r="AN178" t="str">
        <f t="shared" si="38"/>
        <v>FE34</v>
      </c>
      <c r="AO178" t="str">
        <f t="shared" si="38"/>
        <v>large error</v>
      </c>
      <c r="AP178" t="str">
        <f t="shared" si="38"/>
        <v>large error</v>
      </c>
      <c r="AQ178" t="str">
        <f t="shared" si="38"/>
        <v>FE37</v>
      </c>
      <c r="AR178" t="str">
        <f t="shared" si="38"/>
        <v>large error</v>
      </c>
      <c r="AS178" t="str">
        <f t="shared" si="38"/>
        <v>large error</v>
      </c>
      <c r="AT178" t="str">
        <f t="shared" si="38"/>
        <v>FE40</v>
      </c>
    </row>
  </sheetData>
  <mergeCells count="1">
    <mergeCell ref="B20:E20"/>
  </mergeCells>
  <conditionalFormatting sqref="G136:AT175">
    <cfRule type="expression" dxfId="16" priority="4">
      <formula>IF(ABS(G136)&lt;0.25,"true","false")</formula>
    </cfRule>
  </conditionalFormatting>
  <conditionalFormatting sqref="H136:W138">
    <cfRule type="expression" dxfId="15" priority="3">
      <formula>IF(ABS(H136)&lt;0.25,"true","false")</formula>
    </cfRule>
  </conditionalFormatting>
  <conditionalFormatting sqref="G136:AT175">
    <cfRule type="expression" dxfId="14" priority="2">
      <formula>IF(ABS(G136)&gt;0.5,"true","false")</formula>
    </cfRule>
  </conditionalFormatting>
  <conditionalFormatting sqref="H136">
    <cfRule type="expression" dxfId="13" priority="1">
      <formula>IF(ABS(H136)&gt;100,"true","false")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A9953F54FB5419C8FB937D3AB957D" ma:contentTypeVersion="10" ma:contentTypeDescription="Create a new document." ma:contentTypeScope="" ma:versionID="efcbad98458b7f9a0be035fdc9028f8e">
  <xsd:schema xmlns:xsd="http://www.w3.org/2001/XMLSchema" xmlns:xs="http://www.w3.org/2001/XMLSchema" xmlns:p="http://schemas.microsoft.com/office/2006/metadata/properties" xmlns:ns3="5539c4dd-e19d-4362-ab88-28fc2f79d2e7" xmlns:ns4="9b40032c-9c28-4e92-bc37-60fc13a1e9f3" targetNamespace="http://schemas.microsoft.com/office/2006/metadata/properties" ma:root="true" ma:fieldsID="5e41ef598f41dc146d34ccf6d3fefd41" ns3:_="" ns4:_="">
    <xsd:import namespace="5539c4dd-e19d-4362-ab88-28fc2f79d2e7"/>
    <xsd:import namespace="9b40032c-9c28-4e92-bc37-60fc13a1e9f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9c4dd-e19d-4362-ab88-28fc2f79d2e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0032c-9c28-4e92-bc37-60fc13a1e9f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5539c4dd-e19d-4362-ab88-28fc2f79d2e7" xsi:nil="true"/>
    <MigrationWizId xmlns="5539c4dd-e19d-4362-ab88-28fc2f79d2e7" xsi:nil="true"/>
    <MigrationWizIdPermissions xmlns="5539c4dd-e19d-4362-ab88-28fc2f79d2e7" xsi:nil="true"/>
    <MigrationWizIdSecurityGroups xmlns="5539c4dd-e19d-4362-ab88-28fc2f79d2e7" xsi:nil="true"/>
    <MigrationWizIdDocumentLibraryPermissions xmlns="5539c4dd-e19d-4362-ab88-28fc2f79d2e7" xsi:nil="true"/>
  </documentManagement>
</p:properties>
</file>

<file path=customXml/itemProps1.xml><?xml version="1.0" encoding="utf-8"?>
<ds:datastoreItem xmlns:ds="http://schemas.openxmlformats.org/officeDocument/2006/customXml" ds:itemID="{9A16CC65-9E45-4869-B446-3AB6B98CB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9c4dd-e19d-4362-ab88-28fc2f79d2e7"/>
    <ds:schemaRef ds:uri="9b40032c-9c28-4e92-bc37-60fc13a1e9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C2DB00-0630-4191-9961-B6BEC77C7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DE9CCF-EAD1-46CE-BB08-FFC1D7DC84F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539c4dd-e19d-4362-ab88-28fc2f79d2e7"/>
    <ds:schemaRef ds:uri="http://purl.org/dc/elements/1.1/"/>
    <ds:schemaRef ds:uri="http://schemas.microsoft.com/office/2006/metadata/properties"/>
    <ds:schemaRef ds:uri="9b40032c-9c28-4e92-bc37-60fc13a1e9f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delta 300 NB</vt:lpstr>
      <vt:lpstr>boron</vt:lpstr>
      <vt:lpstr>g-MWd</vt:lpstr>
      <vt:lpstr>delta 300</vt:lpstr>
      <vt:lpstr>delta 254</vt:lpstr>
      <vt:lpstr>delta 100</vt:lpstr>
      <vt:lpstr>comps</vt:lpstr>
      <vt:lpstr>Tapp 100</vt:lpstr>
      <vt:lpstr>tapp 254</vt:lpstr>
      <vt:lpstr>tapp 300</vt:lpstr>
      <vt:lpstr>tapp comp</vt:lpstr>
      <vt:lpstr>tapp nb</vt:lpstr>
      <vt:lpstr>Perturbation</vt:lpstr>
      <vt:lpstr>cy166b comp</vt:lpstr>
      <vt:lpstr>Burner</vt:lpstr>
      <vt:lpstr>cpa 166a comp</vt:lpstr>
      <vt:lpstr>asrun 166a comp</vt:lpstr>
      <vt:lpstr>shims</vt:lpstr>
      <vt:lpstr>questions</vt:lpstr>
    </vt:vector>
  </TitlesOfParts>
  <Company>INL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S. Blight</dc:creator>
  <cp:lastModifiedBy>Derreck S. Blight</cp:lastModifiedBy>
  <dcterms:created xsi:type="dcterms:W3CDTF">2019-09-18T18:05:56Z</dcterms:created>
  <dcterms:modified xsi:type="dcterms:W3CDTF">2020-07-29T17:40:24Z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0x0101002B4A9953F54FB5419C8FB937D3AB957D</vt:lpwstr>
  </property>
</Properties>
</file>