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y projects\Budgetbot\"/>
    </mc:Choice>
  </mc:AlternateContent>
  <xr:revisionPtr revIDLastSave="0" documentId="8_{CA0B04E6-76F7-4B5F-AC4C-67E93344FBCE}" xr6:coauthVersionLast="47" xr6:coauthVersionMax="47" xr10:uidLastSave="{00000000-0000-0000-0000-000000000000}"/>
  <bookViews>
    <workbookView xWindow="-120" yWindow="-120" windowWidth="20730" windowHeight="11040" xr2:uid="{A2BB66FA-4C69-40F2-835F-15E0853D976B}"/>
  </bookViews>
  <sheets>
    <sheet name="October" sheetId="1" r:id="rId1"/>
    <sheet name="November" sheetId="9" r:id="rId2"/>
    <sheet name="December" sheetId="8" r:id="rId3"/>
    <sheet name="LongTerm " sheetId="2" r:id="rId4"/>
    <sheet name="Item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9" l="1"/>
  <c r="G6" i="9"/>
  <c r="D5" i="9"/>
  <c r="G5" i="9"/>
  <c r="G2" i="9"/>
  <c r="D2" i="9"/>
  <c r="J6" i="9"/>
  <c r="L2" i="9"/>
  <c r="M2" i="9" s="1"/>
  <c r="J2" i="9"/>
  <c r="I6" i="9" s="1"/>
  <c r="K6" i="9" s="1"/>
  <c r="I2" i="9"/>
  <c r="G4" i="9"/>
  <c r="D4" i="9"/>
  <c r="D3" i="9"/>
  <c r="G3" i="9"/>
  <c r="J6" i="8"/>
  <c r="L2" i="8"/>
  <c r="M2" i="8" s="1"/>
  <c r="J2" i="8"/>
  <c r="I6" i="8" s="1" a="1"/>
  <c r="I6" i="8" s="1"/>
  <c r="I2" i="8"/>
  <c r="G2" i="8"/>
  <c r="K2" i="8" s="1"/>
  <c r="D2" i="8"/>
  <c r="G12" i="1"/>
  <c r="G3" i="1"/>
  <c r="G4" i="1"/>
  <c r="G5" i="1"/>
  <c r="G6" i="1"/>
  <c r="G7" i="1"/>
  <c r="G8" i="1"/>
  <c r="G9" i="1"/>
  <c r="G10" i="1"/>
  <c r="G11" i="1"/>
  <c r="D12" i="1"/>
  <c r="J6" i="1"/>
  <c r="J2" i="1"/>
  <c r="I6" i="1" s="1" a="1"/>
  <c r="I6" i="1" s="1"/>
  <c r="G2" i="1"/>
  <c r="D6" i="1"/>
  <c r="D5" i="1"/>
  <c r="D9" i="1"/>
  <c r="I2" i="1"/>
  <c r="D11" i="1"/>
  <c r="D10" i="1"/>
  <c r="L2" i="1"/>
  <c r="M2" i="1" s="1"/>
  <c r="D2" i="1"/>
  <c r="D3" i="1"/>
  <c r="D4" i="1"/>
  <c r="D7" i="1"/>
  <c r="D8" i="1"/>
  <c r="K6" i="8" l="1"/>
  <c r="K2" i="9"/>
  <c r="K6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<sst xmlns="http://schemas.openxmlformats.org/spreadsheetml/2006/main" count="123" uniqueCount="60">
  <si>
    <t>Item</t>
  </si>
  <si>
    <t>Price</t>
  </si>
  <si>
    <t>Jersey</t>
  </si>
  <si>
    <t>Kevv</t>
  </si>
  <si>
    <t>Juja</t>
  </si>
  <si>
    <t>2 Rivers</t>
  </si>
  <si>
    <t>Tithe</t>
  </si>
  <si>
    <t>P</t>
  </si>
  <si>
    <t>Miscelenious(Ova, Wambida,PS, Kimodoro)</t>
  </si>
  <si>
    <t>Net</t>
  </si>
  <si>
    <t xml:space="preserve">Screen Protector </t>
  </si>
  <si>
    <t>Amount used</t>
  </si>
  <si>
    <t>Date</t>
  </si>
  <si>
    <t>22-09-2023</t>
  </si>
  <si>
    <t>22-09-2024</t>
  </si>
  <si>
    <t>22-09-2025</t>
  </si>
  <si>
    <t>22-09-2026</t>
  </si>
  <si>
    <t>22-09-2027</t>
  </si>
  <si>
    <t>22-09-2028</t>
  </si>
  <si>
    <t>22-09-2029</t>
  </si>
  <si>
    <t>22-09-2030</t>
  </si>
  <si>
    <t>22-09-2031</t>
  </si>
  <si>
    <t>Total budget</t>
  </si>
  <si>
    <t>Total amt used</t>
  </si>
  <si>
    <t>Completed(YES/NO)</t>
  </si>
  <si>
    <t>NO</t>
  </si>
  <si>
    <t>Over budget</t>
  </si>
  <si>
    <t>Percentage Completed</t>
  </si>
  <si>
    <t>Percentage completed successfully</t>
  </si>
  <si>
    <t>Total completed items</t>
  </si>
  <si>
    <t>Farming</t>
  </si>
  <si>
    <t>Passport</t>
  </si>
  <si>
    <t>22-09-2032</t>
  </si>
  <si>
    <t>Hasla + Fuiza</t>
  </si>
  <si>
    <t>YES</t>
  </si>
  <si>
    <t>Troza</t>
  </si>
  <si>
    <t>Bag</t>
  </si>
  <si>
    <t>Items bought not budgeted</t>
  </si>
  <si>
    <t>23-10-2023</t>
  </si>
  <si>
    <t>Abigaels's graduation Cards</t>
  </si>
  <si>
    <t xml:space="preserve">Total Budgeted Amount used </t>
  </si>
  <si>
    <t>Total unbudgeted Amount used</t>
  </si>
  <si>
    <t>Total used</t>
  </si>
  <si>
    <t>PC Fan</t>
  </si>
  <si>
    <t>PC Keyboard</t>
  </si>
  <si>
    <t>PC Body</t>
  </si>
  <si>
    <t>23-11-2023</t>
  </si>
  <si>
    <t>None</t>
  </si>
  <si>
    <t>Earphones</t>
  </si>
  <si>
    <t>Kevv shave</t>
  </si>
  <si>
    <t>Project</t>
  </si>
  <si>
    <t>Amount</t>
  </si>
  <si>
    <t>Driving</t>
  </si>
  <si>
    <t>22-11-2023</t>
  </si>
  <si>
    <t>Savings</t>
  </si>
  <si>
    <t>PC FAN</t>
  </si>
  <si>
    <t>22-11-2024</t>
  </si>
  <si>
    <t>22-11-2025</t>
  </si>
  <si>
    <t>Afro Sayari</t>
  </si>
  <si>
    <t>Sweats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</si>
</sst>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 Display"/>
      <family val="2"/>
    </font>
    <font>
      <b/>
      <sz val="11"/>
      <color theme="0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8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Display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none"/>
      </font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Display"/>
        <family val="2"/>
        <scheme val="none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Display"/>
        <family val="2"/>
        <scheme val="none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none"/>
      </font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F764C-B921-4625-82F3-A26C05911C6A}" name="OctoberBudget" displayName="OctoberBudget" ref="A1:G12" totalsRowShown="0" headerRowDxfId="83" dataDxfId="82">
  <autoFilter ref="A1:G12" xr:uid="{D3EF764C-B921-4625-82F3-A26C05911C6A}"/>
  <tableColumns count="7">
    <tableColumn id="1" xr3:uid="{C8FBC6A1-21BD-4305-A0EF-FF16C75AB3D0}" name="Date" dataDxfId="81"/>
    <tableColumn id="2" xr3:uid="{03003082-C56C-4801-8B06-2FC1EA52D1E7}" name="Item" dataDxfId="80"/>
    <tableColumn id="3" xr3:uid="{5B08E24D-67BF-46FD-A39F-015975242555}" name="Price" dataDxfId="79"/>
    <tableColumn id="4" xr3:uid="{AC88E3E5-8B88-4F44-930A-5B699AB2376F}" name="Percentage Completed" dataDxfId="78">
      <calculatedColumnFormula>OctoberBudget[[#This Row],[Amount used]]*100/OctoberBudget[[#This Row],[Price]]</calculatedColumnFormula>
    </tableColumn>
    <tableColumn id="5" xr3:uid="{4EA2D0A5-BAFE-4190-9800-2614482FE9BE}" name="Amount used" dataDxfId="77"/>
    <tableColumn id="8" xr3:uid="{FA0B5B89-0CCF-499B-9496-84D9E427F687}" name="Completed(YES/NO)" dataDxfId="76"/>
    <tableColumn id="9" xr3:uid="{C36E4F0E-ECB6-4A87-886E-056E0AA4BEE2}" name="Over budget" dataDxfId="75">
      <calculatedColumnFormula>IF(OctoberBudget[[#This Row],[Completed(YES/NO)]]="YES",OctoberBudget[[#This Row],[Amount used]]-OctoberBudget[[#This Row],[Price]],0)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DB3108-C625-47BE-B7B2-4FBBB6DAF83A}" name="OctoberTotals" displayName="OctoberTotals" ref="I5:K6" totalsRowShown="0" headerRowDxfId="74" dataDxfId="73">
  <autoFilter ref="I5:K6" xr:uid="{ABDB3108-C625-47BE-B7B2-4FBBB6DAF83A}"/>
  <tableColumns count="3">
    <tableColumn id="1" xr3:uid="{92963A35-D9D3-468F-89B3-9FCD232B137B}" name="Total Budgeted Amount used " dataDxfId="72">
      <calculatedColumnFormula array="1">OctoberSummary[Total amt used]</calculatedColumnFormula>
    </tableColumn>
    <tableColumn id="2" xr3:uid="{E0F3F3F6-1893-46F7-99AD-1C5722C80C61}" name="Total unbudgeted Amount used" dataDxfId="71">
      <calculatedColumnFormula>SUM(OctoberUnbudgeted[[#All],[Amount used]])</calculatedColumnFormula>
    </tableColumn>
    <tableColumn id="3" xr3:uid="{C0F30AB8-7329-4262-B177-381A568F7C28}" name="Total used" dataDxfId="70">
      <calculatedColumnFormula>OctoberTotals[[#This Row],[Total Budgeted Amount used ]]+OctoberTotals[[#This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DC3002-68AC-43FC-AE20-867C784463D5}" name="OctoberSummary" displayName="OctoberSummary" ref="I1:M2" totalsRowShown="0" headerRowDxfId="69" dataDxfId="68">
  <autoFilter ref="I1:M2" xr:uid="{56DC3002-68AC-43FC-AE20-867C784463D5}"/>
  <tableColumns count="5">
    <tableColumn id="1" xr3:uid="{997E7C19-C8E9-40FB-86AD-61BF0E939C63}" name="Total budget" dataDxfId="67">
      <calculatedColumnFormula>SUM(OctoberBudget[Price])</calculatedColumnFormula>
    </tableColumn>
    <tableColumn id="2" xr3:uid="{98791C6E-12C0-4B7B-8053-5134DBB98113}" name="Total amt used" dataDxfId="66">
      <calculatedColumnFormula>SUM(OctoberBudget[Amount used])</calculatedColumnFormula>
    </tableColumn>
    <tableColumn id="3" xr3:uid="{E223BA93-B4C4-4E8D-A3E3-0D14058426F1}" name="Over budget" dataDxfId="65">
      <calculatedColumnFormula>SUM(OctoberBudget[Over budget])</calculatedColumnFormula>
    </tableColumn>
    <tableColumn id="4" xr3:uid="{9B3E356C-C671-44C0-A6AC-132B9DE33209}" name="Total completed items" dataDxfId="64">
      <calculatedColumnFormula>COUNTIF(OctoberBudget[Completed(YES/NO)], "=YES")</calculatedColumnFormula>
    </tableColumn>
    <tableColumn id="5" xr3:uid="{5E5A060A-4077-4787-BC6B-1523916292DD}" name="Percentage completed successfully" dataDxfId="63">
      <calculatedColumnFormula>L2/COUNTA(OctoberBudget[Completed(YES/NO)])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F4ED7B-0E69-4595-A77C-568FDFF808E5}" name="OctoberUnbudgeted" displayName="OctoberUnbudgeted" ref="I10:K13" headerRowDxfId="62" dataDxfId="61" totalsRowDxfId="60">
  <autoFilter ref="I10:K13" xr:uid="{A0F4ED7B-0E69-4595-A77C-568FDFF808E5}"/>
  <tableColumns count="3">
    <tableColumn id="1" xr3:uid="{65D187B5-5AEF-4610-8E05-E8A7700D5F12}" name="Date" totalsRowLabel="Total" dataDxfId="59"/>
    <tableColumn id="2" xr3:uid="{4F2A1BEC-D1C4-4E0B-88DB-81D1621C2BD2}" name="Item" dataDxfId="58"/>
    <tableColumn id="3" xr3:uid="{8C4979B0-6D86-47C9-A772-DBC025D92CE0}" name="Amount used" totalsRowFunction="sum" dataDxfId="5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F738DA2-8392-4A6E-B3E0-82CFA69F309E}" name="NovemberBudget" displayName="NovemberBudget" ref="A1:G6" totalsRowShown="0" headerRowDxfId="56" dataDxfId="55">
  <autoFilter ref="A1:G6" xr:uid="{D3EF764C-B921-4625-82F3-A26C05911C6A}"/>
  <tableColumns count="7">
    <tableColumn id="1" xr3:uid="{0AD04851-F9EE-4FF4-9A91-6BC7CF3E0EBF}" name="Date" dataDxfId="54"/>
    <tableColumn id="2" xr3:uid="{CCB15E91-3AD4-44D5-8DB0-DC8DEDCA81B9}" name="Item" dataDxfId="53"/>
    <tableColumn id="3" xr3:uid="{E9CA5458-1FD4-45C4-98AA-F2057371FB61}" name="Price" dataDxfId="52"/>
    <tableColumn id="4" xr3:uid="{ABF700AE-FA27-40FE-9C64-7FF4AACE7FFC}" name="Percentage Completed" dataDxfId="51">
      <calculatedColumnFormula>NovemberBudget[[#This Row],[Amount used]]*100/NovemberBudget[[#This Row],[Price]]</calculatedColumnFormula>
    </tableColumn>
    <tableColumn id="5" xr3:uid="{4F29E03B-F32F-4B2E-A953-EF98A7B4350A}" name="Amount used" dataDxfId="50"/>
    <tableColumn id="8" xr3:uid="{F9DBBD51-7AF0-4CA6-9771-5859B7229A92}" name="Completed(YES/NO)" dataDxfId="49"/>
    <tableColumn id="9" xr3:uid="{21D9DC2D-42C2-4188-8DF3-24F0C6798E32}" name="Over budget" dataDxfId="48">
      <calculatedColumnFormula>IF(NovemberBudget[[#This Row],[Completed(YES/NO)]]="YES",NovemberBudget[[#This Row],[Amount used]]-NovemberBudget[[#This Row],[Price]],0)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995C45D-FE31-465E-AC9D-4D3161065482}" name="NovemberTotals" displayName="NovemberTotals" ref="I5:K6" totalsRowShown="0" headerRowDxfId="47" dataDxfId="46">
  <autoFilter ref="I5:K6" xr:uid="{ABDB3108-C625-47BE-B7B2-4FBBB6DAF83A}"/>
  <tableColumns count="3">
    <tableColumn id="1" xr3:uid="{DB8982B7-6D94-4067-A3C7-98EE4E46045E}" name="Total Budgeted Amount used " dataDxfId="45">
      <calculatedColumnFormula>J2</calculatedColumnFormula>
    </tableColumn>
    <tableColumn id="2" xr3:uid="{43D0F1A5-5800-4124-AF53-088E4D08024A}" name="Total unbudgeted Amount used" dataDxfId="44">
      <calculatedColumnFormula>SUM(NovemberUnbudgeted[[#All],[Amount used]])</calculatedColumnFormula>
    </tableColumn>
    <tableColumn id="3" xr3:uid="{44F24ED3-F869-4ED7-8FAB-E103739304AF}" name="Total used" dataDxfId="43">
      <calculatedColumnFormula>NovemberTotals[[#This Row],[Total Budgeted Amount used ]]+NovemberTotals[[#This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5A3031E-78ED-4596-92D8-24A1E7B8657C}" name="NovemberUnbudgeted" displayName="NovemberUnbudgeted" ref="I10:K11" headerRowDxfId="42" dataDxfId="41" totalsRowDxfId="40">
  <autoFilter ref="I10:K11" xr:uid="{A0F4ED7B-0E69-4595-A77C-568FDFF808E5}"/>
  <tableColumns count="3">
    <tableColumn id="1" xr3:uid="{51B11434-9E6A-4AC1-BE69-3678BCAA02B1}" name="Date" totalsRowLabel="Total" dataDxfId="39"/>
    <tableColumn id="2" xr3:uid="{BAAA8F30-75FD-44E9-8256-E44DB8710E86}" name="Item" dataDxfId="38"/>
    <tableColumn id="3" xr3:uid="{358E097F-0113-4FB4-8967-172A0529D863}" name="Amount used" totalsRowFunction="sum" dataDxfId="3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015F64-329F-4E0F-8DBB-454CBC97B3DB}" name="NovemberSummary" displayName="NovemberSummary" ref="I1:M2" totalsRowShown="0" headerRowDxfId="0" dataDxfId="1">
  <autoFilter ref="I1:M2" xr:uid="{F4015F64-329F-4E0F-8DBB-454CBC97B3DB}"/>
  <tableColumns count="5">
    <tableColumn id="1" xr3:uid="{A59147FD-2A2F-43EB-AAF3-AAFB84FC4E82}" name="Total budget" dataDxfId="6">
      <calculatedColumnFormula>SUM(NovemberBudget[Price])</calculatedColumnFormula>
    </tableColumn>
    <tableColumn id="2" xr3:uid="{EDD1AF05-450D-421A-A129-DA5A933A0F71}" name="Total amt used" dataDxfId="5">
      <calculatedColumnFormula>SUM(NovemberBudget[Amount used])</calculatedColumnFormula>
    </tableColumn>
    <tableColumn id="3" xr3:uid="{B379A426-BBD6-4B07-B875-8C2A2B8B176F}" name="Over budget" dataDxfId="4">
      <calculatedColumnFormula>SUM(NovemberBudget[Over budget])</calculatedColumnFormula>
    </tableColumn>
    <tableColumn id="4" xr3:uid="{F3EC2BB1-4FCB-40A1-9F9B-A03986ECA7AD}" name="Total completed items" dataDxfId="3">
      <calculatedColumnFormula>COUNTIF(NovemberBudget[Completed(YES/NO)], "=YES")</calculatedColumnFormula>
    </tableColumn>
    <tableColumn id="5" xr3:uid="{2EAAE49D-8ED9-40FB-9F16-65690C778C1F}" name="Percentage completed successfully" dataDxfId="2">
      <calculatedColumnFormula>L2/COUNTA(NovemberBudget[Completed(YES/NO)])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DB278BC-201E-49EE-9AA2-08C6FC7A5273}" name="DecemberBudget" displayName="DecemberBudget" ref="A1:G2" totalsRowShown="0" headerRowDxfId="36" dataDxfId="35">
  <autoFilter ref="A1:G2" xr:uid="{D3EF764C-B921-4625-82F3-A26C05911C6A}"/>
  <tableColumns count="7">
    <tableColumn id="1" xr3:uid="{2BC84DC5-436B-413C-94AC-23F70127B477}" name="Date" dataDxfId="34"/>
    <tableColumn id="2" xr3:uid="{DDA56AD4-E59C-4C9B-8723-81924D5E6676}" name="Item" dataDxfId="33"/>
    <tableColumn id="3" xr3:uid="{97E94910-B352-4314-89C2-65C76EE20561}" name="Price" dataDxfId="32"/>
    <tableColumn id="4" xr3:uid="{46A3F72E-12D0-485A-9500-CF3D22725D90}" name="Percentage Completed" dataDxfId="31">
      <calculatedColumnFormula>DecemberBudget[[#This Row],[Amount used]]*100/DecemberBudget[[#This Row],[Price]]</calculatedColumnFormula>
    </tableColumn>
    <tableColumn id="5" xr3:uid="{027E88BE-B7B1-49A9-86FC-3F7BD947B259}" name="Amount used" dataDxfId="30"/>
    <tableColumn id="8" xr3:uid="{CBEAFB49-B9B7-4375-B99A-644330825DE6}" name="Completed(YES/NO)" dataDxfId="29"/>
    <tableColumn id="9" xr3:uid="{1F70D39D-BDF0-4C06-97B6-D5069F48D2C6}" name="Over budget" dataDxfId="28">
      <calculatedColumnFormula>IF(DecemberBudget[[#This Row],[Completed(YES/NO)]]="YES",DecemberBudget[[#This Row],[Amount used]]-DecemberBudget[[#This Row],[Price]],0)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3F8B99-6AE3-4CC2-B304-EF126A69BA37}" name="DecemberTotals" displayName="DecemberTotals" ref="I5:K6" totalsRowShown="0" headerRowDxfId="27" dataDxfId="26">
  <autoFilter ref="I5:K6" xr:uid="{ABDB3108-C625-47BE-B7B2-4FBBB6DAF83A}"/>
  <tableColumns count="3">
    <tableColumn id="1" xr3:uid="{54C62219-161E-45FA-B01D-CC44117A8ECF}" name="Total Budgeted Amount used " dataDxfId="25">
      <calculatedColumnFormula array="1">DecemberSummary[Total amt used]</calculatedColumnFormula>
    </tableColumn>
    <tableColumn id="2" xr3:uid="{1C249133-008B-49D4-BB65-2AF91F710F30}" name="Total unbudgeted Amount used" dataDxfId="24">
      <calculatedColumnFormula>SUM(DecemberUnbudgeted[[#All],[Amount used]])</calculatedColumnFormula>
    </tableColumn>
    <tableColumn id="3" xr3:uid="{48454D3F-F43B-4363-97C0-3EE49DCD008B}" name="Total used" dataDxfId="23">
      <calculatedColumnFormula>DecemberTotals[[#This Row],[Total Budgeted Amount used ]]+DecemberTotals[[#This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7589AD6-0B6F-4850-846E-CB0FE262ED15}" name="DecemberSummary" displayName="DecemberSummary" ref="I1:M2" totalsRowShown="0" headerRowDxfId="22" dataDxfId="21">
  <autoFilter ref="I1:M2" xr:uid="{56DC3002-68AC-43FC-AE20-867C784463D5}"/>
  <tableColumns count="5">
    <tableColumn id="1" xr3:uid="{E8040C51-7759-4B23-8A23-108937A6C64C}" name="Total budget" dataDxfId="20">
      <calculatedColumnFormula>SUM(DecemberBudget[Price])</calculatedColumnFormula>
    </tableColumn>
    <tableColumn id="2" xr3:uid="{E7DE0170-627C-4F99-A14E-5176D45E43B1}" name="Total amt used" dataDxfId="19">
      <calculatedColumnFormula>SUM(DecemberBudget[Amount used])</calculatedColumnFormula>
    </tableColumn>
    <tableColumn id="3" xr3:uid="{FE9DAD88-D0FC-48F1-8683-BBC9E73EBE42}" name="Over budget" dataDxfId="18">
      <calculatedColumnFormula>SUM(DecemberBudget[Over budget])</calculatedColumnFormula>
    </tableColumn>
    <tableColumn id="4" xr3:uid="{FD8F8563-E8DA-431A-84C7-D35251AFC211}" name="Total completed items" dataDxfId="17">
      <calculatedColumnFormula>COUNTIF(DecemberBudget[Completed(YES/NO)], "=YES")</calculatedColumnFormula>
    </tableColumn>
    <tableColumn id="5" xr3:uid="{3514B605-7E63-45DC-9BDA-50D1B5743A2E}" name="Percentage completed successfully" dataDxfId="16">
      <calculatedColumnFormula>L2/COUNTA(DecemberBudget[Completed(YES/NO)])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D21A0B8-D3FC-4E6C-BBB1-F294E6D838C7}" name="DecemberUnbudgeted" displayName="DecemberUnbudgeted" ref="I10:K11" headerRowDxfId="15" dataDxfId="14" totalsRowDxfId="13">
  <autoFilter ref="I10:K11" xr:uid="{A0F4ED7B-0E69-4595-A77C-568FDFF808E5}"/>
  <tableColumns count="3">
    <tableColumn id="1" xr3:uid="{A0D6DE3F-CEF5-4BE1-8CC1-C03A545CC49F}" name="Date" totalsRowLabel="Total" dataDxfId="12"/>
    <tableColumn id="2" xr3:uid="{C5A70206-41E7-40AF-A5F8-CDDB072F84C5}" name="Item" dataDxfId="11"/>
    <tableColumn id="3" xr3:uid="{759EAC56-108F-4021-8852-CEDEA9F57852}" name="Amount used" totalsRowFunction="sum" dataDxfId="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BC479EF-4758-44B6-9FAB-824776F7F30E}" name="LongtermProjects" displayName="LongtermProjects" ref="A1:B4" totalsRowShown="0">
  <autoFilter ref="A1:B4" xr:uid="{4BC479EF-4758-44B6-9FAB-824776F7F30E}"/>
  <tableColumns count="2">
    <tableColumn id="1" xr3:uid="{C8AB5C1D-C541-4B5D-80E4-332B05E0AEED}" name="Project"/>
    <tableColumn id="2" xr3:uid="{DBA59935-BB20-4A87-84CE-F4046A4561EC}" name="Amou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8BAFB91-3983-46E0-97F3-EDC27E835401}" name="Items" displayName="Items" ref="A1:B5" totalsRowShown="0">
  <autoFilter ref="A1:B5" xr:uid="{08BAFB91-3983-46E0-97F3-EDC27E835401}"/>
  <tableColumns count="2">
    <tableColumn id="1" xr3:uid="{05419FD9-8CC7-45A9-AB5F-986575DD6F73}" name="Item"/>
    <tableColumn id="2" xr3:uid="{966183D1-A9C6-4C7A-BEFD-D7B660756BA5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4580-FE78-44E3-A79E-368E464C43D1}">
  <dimension ref="A1:M13"/>
  <sheetViews>
    <sheetView tabSelected="1" zoomScale="80" zoomScaleNormal="80" workbookViewId="0">
      <selection activeCell="J6" sqref="J6"/>
    </sheetView>
  </sheetViews>
  <sheetFormatPr defaultRowHeight="15" x14ac:dyDescent="0.25"/>
  <cols>
    <col min="1" max="1" width="13.140625" style="1" bestFit="1" customWidth="1"/>
    <col min="2" max="2" width="43.140625" style="1" bestFit="1" customWidth="1"/>
    <col min="3" max="3" width="11" style="1" bestFit="1" customWidth="1"/>
    <col min="4" max="4" width="31.5703125" style="1" bestFit="1" customWidth="1"/>
    <col min="5" max="5" width="20" style="1" bestFit="1" customWidth="1"/>
    <col min="6" max="6" width="28.140625" style="1" bestFit="1" customWidth="1"/>
    <col min="7" max="7" width="18.85546875" style="1" bestFit="1" customWidth="1"/>
    <col min="8" max="8" width="11.140625" style="1" customWidth="1"/>
    <col min="9" max="9" width="27.140625" style="1" bestFit="1" customWidth="1"/>
    <col min="10" max="10" width="28.140625" style="1" bestFit="1" customWidth="1"/>
    <col min="11" max="11" width="20" style="1" bestFit="1" customWidth="1"/>
    <col min="12" max="12" width="30.28515625" style="1" bestFit="1" customWidth="1"/>
    <col min="13" max="13" width="46.7109375" style="1" bestFit="1" customWidth="1"/>
    <col min="14" max="16384" width="9.140625" style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27</v>
      </c>
      <c r="E1" s="1" t="s">
        <v>11</v>
      </c>
      <c r="F1" s="1" t="s">
        <v>24</v>
      </c>
      <c r="G1" s="1" t="s">
        <v>26</v>
      </c>
      <c r="I1" s="2" t="s">
        <v>22</v>
      </c>
      <c r="J1" s="3" t="s">
        <v>23</v>
      </c>
      <c r="K1" s="3" t="s">
        <v>26</v>
      </c>
      <c r="L1" s="4" t="s">
        <v>29</v>
      </c>
      <c r="M1" s="5" t="s">
        <v>28</v>
      </c>
    </row>
    <row r="2" spans="1:13" x14ac:dyDescent="0.25">
      <c r="A2" t="s">
        <v>13</v>
      </c>
      <c r="B2" t="s">
        <v>6</v>
      </c>
      <c r="C2">
        <v>2000</v>
      </c>
      <c r="D2">
        <f>OctoberBudget[[#This Row],[Amount used]]*100/OctoberBudget[[#This Row],[Price]]</f>
        <v>0</v>
      </c>
      <c r="E2"/>
      <c r="F2" t="s">
        <v>25</v>
      </c>
      <c r="G2">
        <f>IF(OctoberBudget[[#This Row],[Completed(YES/NO)]]="YES",OctoberBudget[[#This Row],[Amount used]]-OctoberBudget[[#This Row],[Price]],0)</f>
        <v>0</v>
      </c>
      <c r="I2" s="1">
        <f>SUM(OctoberBudget[Price])</f>
        <v>20000</v>
      </c>
      <c r="J2" s="1">
        <f>SUM(OctoberBudget[Amount used])</f>
        <v>15150</v>
      </c>
      <c r="K2" s="1">
        <f>SUM(OctoberBudget[Over budget])</f>
        <v>-350</v>
      </c>
      <c r="L2" s="1">
        <f>COUNTIF(OctoberBudget[Completed(YES/NO)], "=YES")</f>
        <v>8</v>
      </c>
      <c r="M2" s="1">
        <f>L2/COUNTA(OctoberBudget[Completed(YES/NO)])</f>
        <v>0.72727272727272729</v>
      </c>
    </row>
    <row r="3" spans="1:13" x14ac:dyDescent="0.25">
      <c r="A3" t="s">
        <v>14</v>
      </c>
      <c r="B3" t="s">
        <v>7</v>
      </c>
      <c r="C3">
        <v>5000</v>
      </c>
      <c r="D3">
        <f>OctoberBudget[[#This Row],[Amount used]]*100/OctoberBudget[[#This Row],[Price]]</f>
        <v>100</v>
      </c>
      <c r="E3">
        <v>5000</v>
      </c>
      <c r="F3" t="s">
        <v>34</v>
      </c>
      <c r="G3">
        <f>IF(OctoberBudget[[#This Row],[Completed(YES/NO)]]="YES",OctoberBudget[[#This Row],[Amount used]]-OctoberBudget[[#This Row],[Price]],0)</f>
        <v>0</v>
      </c>
    </row>
    <row r="4" spans="1:13" x14ac:dyDescent="0.25">
      <c r="A4" t="s">
        <v>15</v>
      </c>
      <c r="B4" t="s">
        <v>9</v>
      </c>
      <c r="C4">
        <v>1500</v>
      </c>
      <c r="D4">
        <f>OctoberBudget[[#This Row],[Amount used]]*100/OctoberBudget[[#This Row],[Price]]</f>
        <v>100</v>
      </c>
      <c r="E4">
        <v>1500</v>
      </c>
      <c r="F4" t="s">
        <v>34</v>
      </c>
      <c r="G4">
        <f>IF(OctoberBudget[[#This Row],[Completed(YES/NO)]]="YES",OctoberBudget[[#This Row],[Amount used]]-OctoberBudget[[#This Row],[Price]],0)</f>
        <v>0</v>
      </c>
    </row>
    <row r="5" spans="1:13" x14ac:dyDescent="0.25">
      <c r="A5" t="s">
        <v>16</v>
      </c>
      <c r="B5" t="s">
        <v>2</v>
      </c>
      <c r="C5">
        <v>1500</v>
      </c>
      <c r="D5">
        <f>OctoberBudget[[#This Row],[Amount used]]*100/OctoberBudget[[#This Row],[Price]]</f>
        <v>80</v>
      </c>
      <c r="E5">
        <v>1200</v>
      </c>
      <c r="F5" t="s">
        <v>34</v>
      </c>
      <c r="G5">
        <f>IF(OctoberBudget[[#This Row],[Completed(YES/NO)]]="YES",OctoberBudget[[#This Row],[Amount used]]-OctoberBudget[[#This Row],[Price]],0)</f>
        <v>-300</v>
      </c>
      <c r="I5" s="1" t="s">
        <v>40</v>
      </c>
      <c r="J5" s="1" t="s">
        <v>41</v>
      </c>
      <c r="K5" s="1" t="s">
        <v>42</v>
      </c>
    </row>
    <row r="6" spans="1:13" x14ac:dyDescent="0.25">
      <c r="A6" t="s">
        <v>17</v>
      </c>
      <c r="B6" t="s">
        <v>3</v>
      </c>
      <c r="C6">
        <v>1000</v>
      </c>
      <c r="D6">
        <f>OctoberBudget[[#This Row],[Amount used]]*100/OctoberBudget[[#This Row],[Price]]</f>
        <v>100</v>
      </c>
      <c r="E6">
        <v>1000</v>
      </c>
      <c r="F6" t="s">
        <v>34</v>
      </c>
      <c r="G6">
        <f>IF(OctoberBudget[[#This Row],[Completed(YES/NO)]]="YES",OctoberBudget[[#This Row],[Amount used]]-OctoberBudget[[#This Row],[Price]],0)</f>
        <v>0</v>
      </c>
      <c r="I6" s="1" cm="1">
        <f t="array" ref="I6">OctoberSummary[Total amt used]</f>
        <v>15150</v>
      </c>
      <c r="J6" s="1">
        <f>SUM(OctoberUnbudgeted[[#All],[Amount used]])</f>
        <v>650</v>
      </c>
      <c r="K6" s="1">
        <f>OctoberTotals[[#This Row],[Total Budgeted Amount used ]]+OctoberTotals[[#This Row],[Total unbudgeted Amount used]]</f>
        <v>15800</v>
      </c>
    </row>
    <row r="7" spans="1:13" x14ac:dyDescent="0.25">
      <c r="A7" t="s">
        <v>18</v>
      </c>
      <c r="B7" t="s">
        <v>4</v>
      </c>
      <c r="C7">
        <v>1000</v>
      </c>
      <c r="D7">
        <f>OctoberBudget[[#This Row],[Amount used]]*100/OctoberBudget[[#This Row],[Price]]</f>
        <v>0</v>
      </c>
      <c r="E7">
        <v>0</v>
      </c>
      <c r="F7" t="s">
        <v>25</v>
      </c>
      <c r="G7">
        <f>IF(OctoberBudget[[#This Row],[Completed(YES/NO)]]="YES",OctoberBudget[[#This Row],[Amount used]]-OctoberBudget[[#This Row],[Price]],0)</f>
        <v>0</v>
      </c>
    </row>
    <row r="8" spans="1:13" x14ac:dyDescent="0.25">
      <c r="A8" t="s">
        <v>19</v>
      </c>
      <c r="B8" t="s">
        <v>5</v>
      </c>
      <c r="C8">
        <v>4000</v>
      </c>
      <c r="D8">
        <f>OctoberBudget[[#This Row],[Amount used]]*100/OctoberBudget[[#This Row],[Price]]</f>
        <v>87.5</v>
      </c>
      <c r="E8">
        <v>3500</v>
      </c>
      <c r="F8" t="s">
        <v>34</v>
      </c>
      <c r="G8">
        <f>IF(OctoberBudget[[#This Row],[Completed(YES/NO)]]="YES",OctoberBudget[[#This Row],[Amount used]]-OctoberBudget[[#This Row],[Price]],0)</f>
        <v>-500</v>
      </c>
    </row>
    <row r="9" spans="1:13" x14ac:dyDescent="0.25">
      <c r="A9" t="s">
        <v>20</v>
      </c>
      <c r="B9" t="s">
        <v>8</v>
      </c>
      <c r="C9">
        <v>1000</v>
      </c>
      <c r="D9">
        <f>OctoberBudget[[#This Row],[Amount used]]*100/OctoberBudget[[#This Row],[Price]]</f>
        <v>160</v>
      </c>
      <c r="E9">
        <v>1600</v>
      </c>
      <c r="F9" t="s">
        <v>34</v>
      </c>
      <c r="G9">
        <f>IF(OctoberBudget[[#This Row],[Completed(YES/NO)]]="YES",OctoberBudget[[#This Row],[Amount used]]-OctoberBudget[[#This Row],[Price]],0)</f>
        <v>600</v>
      </c>
      <c r="I9" s="6" t="s">
        <v>37</v>
      </c>
      <c r="J9" s="6"/>
      <c r="K9" s="6"/>
    </row>
    <row r="10" spans="1:13" x14ac:dyDescent="0.25">
      <c r="A10" t="s">
        <v>21</v>
      </c>
      <c r="B10" t="s">
        <v>10</v>
      </c>
      <c r="C10">
        <v>500</v>
      </c>
      <c r="D10">
        <f>OctoberBudget[[#This Row],[Amount used]]*100/OctoberBudget[[#This Row],[Price]]</f>
        <v>100</v>
      </c>
      <c r="E10">
        <v>500</v>
      </c>
      <c r="F10" t="s">
        <v>34</v>
      </c>
      <c r="G10">
        <f>IF(OctoberBudget[[#This Row],[Completed(YES/NO)]]="YES",OctoberBudget[[#This Row],[Amount used]]-OctoberBudget[[#This Row],[Price]],0)</f>
        <v>0</v>
      </c>
      <c r="I10" s="1" t="s">
        <v>12</v>
      </c>
      <c r="J10" s="1" t="s">
        <v>0</v>
      </c>
      <c r="K10" s="1" t="s">
        <v>11</v>
      </c>
    </row>
    <row r="11" spans="1:13" x14ac:dyDescent="0.25">
      <c r="A11" t="s">
        <v>32</v>
      </c>
      <c r="B11" t="s">
        <v>33</v>
      </c>
      <c r="C11">
        <v>1500</v>
      </c>
      <c r="D11">
        <f>OctoberBudget[[#This Row],[Amount used]]*100/OctoberBudget[[#This Row],[Price]]</f>
        <v>0</v>
      </c>
      <c r="E11">
        <v>0</v>
      </c>
      <c r="F11" t="s">
        <v>25</v>
      </c>
      <c r="G11">
        <f>IF(OctoberBudget[[#This Row],[Completed(YES/NO)]]="YES",OctoberBudget[[#This Row],[Amount used]]-OctoberBudget[[#This Row],[Price]],0)</f>
        <v>0</v>
      </c>
      <c r="I11" s="1" t="s">
        <v>38</v>
      </c>
      <c r="J11" s="1" t="s">
        <v>39</v>
      </c>
      <c r="K11" s="1">
        <v>250</v>
      </c>
    </row>
    <row r="12" spans="1:13" x14ac:dyDescent="0.25">
      <c r="A12"/>
      <c r="B12" t="s">
        <v>35</v>
      </c>
      <c r="C12">
        <v>1000</v>
      </c>
      <c r="D12">
        <f>OctoberBudget[[#This Row],[Amount used]]*100/OctoberBudget[[#This Row],[Price]]</f>
        <v>85</v>
      </c>
      <c r="E12">
        <v>850</v>
      </c>
      <c r="F12" t="s">
        <v>34</v>
      </c>
      <c r="G12">
        <f>IF(OctoberBudget[[#This Row],[Completed(YES/NO)]]="YES",OctoberBudget[[#This Row],[Amount used]]-OctoberBudget[[#This Row],[Price]],0)</f>
        <v>-150</v>
      </c>
      <c r="J12" s="1" t="s">
        <v>48</v>
      </c>
      <c r="K12" s="1">
        <v>250</v>
      </c>
    </row>
    <row r="13" spans="1:13" x14ac:dyDescent="0.25">
      <c r="A13"/>
      <c r="B13"/>
      <c r="C13"/>
      <c r="D13"/>
      <c r="E13"/>
      <c r="F13"/>
      <c r="G13"/>
      <c r="J13" s="1" t="s">
        <v>49</v>
      </c>
      <c r="K13" s="1">
        <v>150</v>
      </c>
    </row>
  </sheetData>
  <mergeCells count="1">
    <mergeCell ref="I9:K9"/>
  </mergeCells>
  <phoneticPr fontId="1" type="noConversion"/>
  <conditionalFormatting sqref="C2:C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2">
    <cfRule type="cellIs" dxfId="9" priority="1" operator="equal">
      <formula>"NO"</formula>
    </cfRule>
  </conditionalFormatting>
  <conditionalFormatting sqref="G2:G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E387-A99E-4AA4-BA12-3A7DB7BC13D4}">
  <dimension ref="A1:M13"/>
  <sheetViews>
    <sheetView zoomScale="80" zoomScaleNormal="80" workbookViewId="0">
      <selection activeCell="J11" sqref="J11"/>
    </sheetView>
  </sheetViews>
  <sheetFormatPr defaultRowHeight="15" x14ac:dyDescent="0.25"/>
  <cols>
    <col min="1" max="1" width="13.140625" style="1" bestFit="1" customWidth="1"/>
    <col min="2" max="2" width="43.140625" style="1" bestFit="1" customWidth="1"/>
    <col min="3" max="3" width="11" style="1" bestFit="1" customWidth="1"/>
    <col min="4" max="4" width="31.5703125" style="1" bestFit="1" customWidth="1"/>
    <col min="5" max="5" width="20" style="1" bestFit="1" customWidth="1"/>
    <col min="6" max="6" width="28.140625" style="1" bestFit="1" customWidth="1"/>
    <col min="7" max="7" width="18.85546875" style="1" bestFit="1" customWidth="1"/>
    <col min="8" max="8" width="11.140625" style="1" customWidth="1"/>
    <col min="9" max="9" width="27.140625" style="1" bestFit="1" customWidth="1"/>
    <col min="10" max="10" width="28.140625" style="1" bestFit="1" customWidth="1"/>
    <col min="11" max="11" width="20" style="1" bestFit="1" customWidth="1"/>
    <col min="12" max="12" width="30.28515625" style="1" bestFit="1" customWidth="1"/>
    <col min="13" max="13" width="46.7109375" style="1" bestFit="1" customWidth="1"/>
    <col min="14" max="16384" width="9.140625" style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27</v>
      </c>
      <c r="E1" s="1" t="s">
        <v>11</v>
      </c>
      <c r="F1" s="1" t="s">
        <v>24</v>
      </c>
      <c r="G1" s="1" t="s">
        <v>26</v>
      </c>
      <c r="I1" s="2" t="s">
        <v>22</v>
      </c>
      <c r="J1" s="3" t="s">
        <v>23</v>
      </c>
      <c r="K1" s="3" t="s">
        <v>26</v>
      </c>
      <c r="L1" s="4" t="s">
        <v>29</v>
      </c>
      <c r="M1" s="5" t="s">
        <v>28</v>
      </c>
    </row>
    <row r="2" spans="1:13" x14ac:dyDescent="0.25">
      <c r="A2" t="s">
        <v>53</v>
      </c>
      <c r="B2" t="s">
        <v>58</v>
      </c>
      <c r="C2">
        <v>2000</v>
      </c>
      <c r="D2">
        <f>NovemberBudget[[#This Row],[Amount used]]*100/NovemberBudget[[#This Row],[Price]]</f>
        <v>0</v>
      </c>
      <c r="E2"/>
      <c r="F2" t="s">
        <v>25</v>
      </c>
      <c r="G2">
        <f>IF(NovemberBudget[[#This Row],[Completed(YES/NO)]]="YES",NovemberBudget[[#This Row],[Amount used]]-NovemberBudget[[#This Row],[Price]],0)</f>
        <v>0</v>
      </c>
      <c r="I2" s="1">
        <f>SUM(NovemberBudget[Price])</f>
        <v>9000</v>
      </c>
      <c r="J2" s="1">
        <f>SUM(NovemberBudget[Amount used])</f>
        <v>0</v>
      </c>
      <c r="K2" s="1">
        <f>SUM(NovemberBudget[Over budget])</f>
        <v>0</v>
      </c>
      <c r="L2" s="1">
        <f>COUNTIF(NovemberBudget[Completed(YES/NO)], "=YES")</f>
        <v>0</v>
      </c>
      <c r="M2" s="1">
        <f>L2/COUNTA(NovemberBudget[Completed(YES/NO)])</f>
        <v>0</v>
      </c>
    </row>
    <row r="3" spans="1:13" x14ac:dyDescent="0.25">
      <c r="A3" t="s">
        <v>56</v>
      </c>
      <c r="B3" t="s">
        <v>54</v>
      </c>
      <c r="C3">
        <v>2500</v>
      </c>
      <c r="D3">
        <f>NovemberBudget[[#This Row],[Amount used]]*100/NovemberBudget[[#This Row],[Price]]</f>
        <v>0</v>
      </c>
      <c r="E3"/>
      <c r="F3" t="s">
        <v>25</v>
      </c>
      <c r="G3">
        <f>IF(NovemberBudget[[#This Row],[Completed(YES/NO)]]="YES",NovemberBudget[[#This Row],[Amount used]]-NovemberBudget[[#This Row],[Price]],0)</f>
        <v>0</v>
      </c>
    </row>
    <row r="4" spans="1:13" x14ac:dyDescent="0.25">
      <c r="A4" t="s">
        <v>57</v>
      </c>
      <c r="B4" t="s">
        <v>55</v>
      </c>
      <c r="C4">
        <v>1500</v>
      </c>
      <c r="D4">
        <f>NovemberBudget[[#This Row],[Amount used]]*100/NovemberBudget[[#This Row],[Price]]</f>
        <v>0</v>
      </c>
      <c r="E4"/>
      <c r="F4" t="s">
        <v>25</v>
      </c>
      <c r="G4">
        <f>IF(NovemberBudget[[#This Row],[Completed(YES/NO)]]="YES",NovemberBudget[[#This Row],[Amount used]]-NovemberBudget[[#This Row],[Price]],0)</f>
        <v>0</v>
      </c>
    </row>
    <row r="5" spans="1:13" x14ac:dyDescent="0.25">
      <c r="A5"/>
      <c r="B5" t="s">
        <v>9</v>
      </c>
      <c r="C5">
        <v>1500</v>
      </c>
      <c r="D5">
        <f>NovemberBudget[[#This Row],[Amount used]]*100/NovemberBudget[[#This Row],[Price]]</f>
        <v>0</v>
      </c>
      <c r="E5"/>
      <c r="F5" t="s">
        <v>25</v>
      </c>
      <c r="G5">
        <f>IF(NovemberBudget[[#This Row],[Completed(YES/NO)]]="YES",NovemberBudget[[#This Row],[Amount used]]-NovemberBudget[[#This Row],[Price]],0)</f>
        <v>0</v>
      </c>
      <c r="I5" s="1" t="s">
        <v>40</v>
      </c>
      <c r="J5" s="1" t="s">
        <v>41</v>
      </c>
      <c r="K5" s="1" t="s">
        <v>42</v>
      </c>
    </row>
    <row r="6" spans="1:13" x14ac:dyDescent="0.25">
      <c r="A6"/>
      <c r="B6" t="s">
        <v>59</v>
      </c>
      <c r="C6">
        <v>1500</v>
      </c>
      <c r="D6">
        <f>NovemberBudget[[#This Row],[Amount used]]*100/NovemberBudget[[#This Row],[Price]]</f>
        <v>0</v>
      </c>
      <c r="E6"/>
      <c r="F6"/>
      <c r="G6">
        <f>IF(NovemberBudget[[#This Row],[Completed(YES/NO)]]="YES",NovemberBudget[[#This Row],[Amount used]]-NovemberBudget[[#This Row],[Price]],0)</f>
        <v>0</v>
      </c>
      <c r="I6" s="1">
        <f>J2</f>
        <v>0</v>
      </c>
      <c r="J6" s="1">
        <f>SUM(NovemberUnbudgeted[[#All],[Amount used]])</f>
        <v>0</v>
      </c>
      <c r="K6" s="1">
        <f>NovemberTotals[[#This Row],[Total Budgeted Amount used ]]+NovemberTotals[[#This Row],[Total unbudgeted Amount used]]</f>
        <v>0</v>
      </c>
    </row>
    <row r="7" spans="1:13" x14ac:dyDescent="0.25">
      <c r="A7"/>
      <c r="B7"/>
      <c r="C7"/>
      <c r="D7"/>
      <c r="E7"/>
      <c r="F7"/>
      <c r="G7"/>
    </row>
    <row r="8" spans="1:13" x14ac:dyDescent="0.25">
      <c r="A8"/>
      <c r="B8"/>
      <c r="C8"/>
      <c r="D8"/>
      <c r="E8"/>
      <c r="F8"/>
      <c r="G8"/>
    </row>
    <row r="9" spans="1:13" x14ac:dyDescent="0.25">
      <c r="A9"/>
      <c r="B9"/>
      <c r="C9"/>
      <c r="D9"/>
      <c r="E9"/>
      <c r="F9"/>
      <c r="G9"/>
      <c r="I9" s="6" t="s">
        <v>37</v>
      </c>
      <c r="J9" s="6"/>
      <c r="K9" s="6"/>
    </row>
    <row r="10" spans="1:13" x14ac:dyDescent="0.25">
      <c r="A10"/>
      <c r="B10"/>
      <c r="C10"/>
      <c r="D10"/>
      <c r="E10"/>
      <c r="F10"/>
      <c r="G10"/>
      <c r="I10" s="1" t="s">
        <v>12</v>
      </c>
      <c r="J10" s="1" t="s">
        <v>0</v>
      </c>
      <c r="K10" s="1" t="s">
        <v>11</v>
      </c>
    </row>
    <row r="11" spans="1:13" x14ac:dyDescent="0.25">
      <c r="A11"/>
      <c r="B11"/>
      <c r="C11"/>
      <c r="D11"/>
      <c r="E11"/>
      <c r="F11"/>
      <c r="G11"/>
      <c r="I11" s="1" t="s">
        <v>46</v>
      </c>
      <c r="J11" s="1" t="s">
        <v>47</v>
      </c>
      <c r="K11" s="1">
        <v>0</v>
      </c>
    </row>
    <row r="12" spans="1:13" x14ac:dyDescent="0.25">
      <c r="A12"/>
      <c r="B12"/>
      <c r="C12"/>
      <c r="D12"/>
      <c r="E12"/>
      <c r="F12"/>
      <c r="G12"/>
    </row>
    <row r="13" spans="1:13" x14ac:dyDescent="0.25">
      <c r="A13"/>
      <c r="B13"/>
      <c r="C13"/>
      <c r="D13"/>
      <c r="E13"/>
      <c r="F13"/>
      <c r="G13"/>
    </row>
  </sheetData>
  <mergeCells count="1">
    <mergeCell ref="I9:K9"/>
  </mergeCells>
  <phoneticPr fontId="1" type="noConversion"/>
  <conditionalFormatting sqref="C2:C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6">
    <cfRule type="cellIs" dxfId="8" priority="1" operator="equal">
      <formula>"NO"</formula>
    </cfRule>
  </conditionalFormatting>
  <conditionalFormatting sqref="G2:G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DEC2-A63A-429B-AC58-03F365C30E45}">
  <dimension ref="A1:M13"/>
  <sheetViews>
    <sheetView zoomScale="80" zoomScaleNormal="80" workbookViewId="0">
      <selection activeCell="J19" sqref="J19"/>
    </sheetView>
  </sheetViews>
  <sheetFormatPr defaultRowHeight="15" x14ac:dyDescent="0.25"/>
  <cols>
    <col min="1" max="1" width="13.140625" style="1" bestFit="1" customWidth="1"/>
    <col min="2" max="2" width="43.140625" style="1" bestFit="1" customWidth="1"/>
    <col min="3" max="3" width="11" style="1" bestFit="1" customWidth="1"/>
    <col min="4" max="4" width="31.5703125" style="1" bestFit="1" customWidth="1"/>
    <col min="5" max="5" width="20" style="1" bestFit="1" customWidth="1"/>
    <col min="6" max="6" width="28.140625" style="1" bestFit="1" customWidth="1"/>
    <col min="7" max="7" width="18.85546875" style="1" bestFit="1" customWidth="1"/>
    <col min="8" max="8" width="11.140625" style="1" customWidth="1"/>
    <col min="9" max="9" width="27.140625" style="1" bestFit="1" customWidth="1"/>
    <col min="10" max="10" width="28.140625" style="1" bestFit="1" customWidth="1"/>
    <col min="11" max="11" width="20" style="1" bestFit="1" customWidth="1"/>
    <col min="12" max="12" width="30.28515625" style="1" bestFit="1" customWidth="1"/>
    <col min="13" max="13" width="46.7109375" style="1" bestFit="1" customWidth="1"/>
    <col min="14" max="16384" width="9.140625" style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27</v>
      </c>
      <c r="E1" s="1" t="s">
        <v>11</v>
      </c>
      <c r="F1" s="1" t="s">
        <v>24</v>
      </c>
      <c r="G1" s="1" t="s">
        <v>26</v>
      </c>
      <c r="I1" s="2" t="s">
        <v>22</v>
      </c>
      <c r="J1" s="3" t="s">
        <v>23</v>
      </c>
      <c r="K1" s="3" t="s">
        <v>26</v>
      </c>
      <c r="L1" s="4" t="s">
        <v>29</v>
      </c>
      <c r="M1" s="5" t="s">
        <v>28</v>
      </c>
    </row>
    <row r="2" spans="1:13" x14ac:dyDescent="0.25">
      <c r="A2" t="s">
        <v>13</v>
      </c>
      <c r="B2" t="s">
        <v>6</v>
      </c>
      <c r="C2">
        <v>2000</v>
      </c>
      <c r="D2">
        <f>DecemberBudget[[#This Row],[Amount used]]*100/DecemberBudget[[#This Row],[Price]]</f>
        <v>0</v>
      </c>
      <c r="E2"/>
      <c r="F2" t="s">
        <v>25</v>
      </c>
      <c r="G2">
        <f>IF(DecemberBudget[[#This Row],[Completed(YES/NO)]]="YES",DecemberBudget[[#This Row],[Amount used]]-DecemberBudget[[#This Row],[Price]],0)</f>
        <v>0</v>
      </c>
      <c r="I2" s="1">
        <f>SUM(DecemberBudget[Price])</f>
        <v>2000</v>
      </c>
      <c r="J2" s="1">
        <f>SUM(DecemberBudget[Amount used])</f>
        <v>0</v>
      </c>
      <c r="K2" s="1">
        <f>SUM(DecemberBudget[Over budget])</f>
        <v>0</v>
      </c>
      <c r="L2" s="1">
        <f>COUNTIF(DecemberBudget[Completed(YES/NO)], "=YES")</f>
        <v>0</v>
      </c>
      <c r="M2" s="1">
        <f>L2/COUNTA(DecemberBudget[Completed(YES/NO)])</f>
        <v>0</v>
      </c>
    </row>
    <row r="3" spans="1:13" x14ac:dyDescent="0.25">
      <c r="A3"/>
      <c r="B3"/>
      <c r="C3"/>
      <c r="D3"/>
      <c r="E3"/>
      <c r="F3"/>
      <c r="G3"/>
    </row>
    <row r="4" spans="1:13" x14ac:dyDescent="0.25">
      <c r="A4"/>
      <c r="B4"/>
      <c r="C4"/>
      <c r="D4"/>
      <c r="E4"/>
      <c r="F4"/>
      <c r="G4"/>
    </row>
    <row r="5" spans="1:13" x14ac:dyDescent="0.25">
      <c r="A5"/>
      <c r="B5"/>
      <c r="C5"/>
      <c r="D5"/>
      <c r="E5"/>
      <c r="F5"/>
      <c r="G5"/>
      <c r="I5" s="1" t="s">
        <v>40</v>
      </c>
      <c r="J5" s="1" t="s">
        <v>41</v>
      </c>
      <c r="K5" s="1" t="s">
        <v>42</v>
      </c>
    </row>
    <row r="6" spans="1:13" x14ac:dyDescent="0.25">
      <c r="A6"/>
      <c r="B6"/>
      <c r="C6"/>
      <c r="D6"/>
      <c r="E6"/>
      <c r="F6"/>
      <c r="G6"/>
      <c r="I6" s="1" cm="1">
        <f t="array" ref="I6">DecemberSummary[Total amt used]</f>
        <v>0</v>
      </c>
      <c r="J6" s="1">
        <f>SUM(DecemberUnbudgeted[[#All],[Amount used]])</f>
        <v>0</v>
      </c>
      <c r="K6" s="1">
        <f>DecemberTotals[[#This Row],[Total Budgeted Amount used ]]+DecemberTotals[[#This Row],[Total unbudgeted Amount used]]</f>
        <v>0</v>
      </c>
    </row>
    <row r="7" spans="1:13" x14ac:dyDescent="0.25">
      <c r="A7"/>
      <c r="B7"/>
      <c r="C7"/>
      <c r="D7"/>
      <c r="E7"/>
      <c r="F7"/>
      <c r="G7"/>
    </row>
    <row r="8" spans="1:13" x14ac:dyDescent="0.25">
      <c r="A8"/>
      <c r="B8"/>
      <c r="C8"/>
      <c r="D8"/>
      <c r="E8"/>
      <c r="F8"/>
      <c r="G8"/>
    </row>
    <row r="9" spans="1:13" x14ac:dyDescent="0.25">
      <c r="A9"/>
      <c r="B9"/>
      <c r="C9"/>
      <c r="D9"/>
      <c r="E9"/>
      <c r="F9"/>
      <c r="G9"/>
      <c r="I9" s="6" t="s">
        <v>37</v>
      </c>
      <c r="J9" s="6"/>
      <c r="K9" s="6"/>
    </row>
    <row r="10" spans="1:13" x14ac:dyDescent="0.25">
      <c r="A10"/>
      <c r="B10"/>
      <c r="C10"/>
      <c r="D10"/>
      <c r="E10"/>
      <c r="F10"/>
      <c r="G10"/>
      <c r="I10" s="1" t="s">
        <v>12</v>
      </c>
      <c r="J10" s="1" t="s">
        <v>0</v>
      </c>
      <c r="K10" s="1" t="s">
        <v>11</v>
      </c>
    </row>
    <row r="11" spans="1:13" x14ac:dyDescent="0.25">
      <c r="A11"/>
      <c r="B11"/>
      <c r="C11"/>
      <c r="D11"/>
      <c r="E11"/>
      <c r="F11"/>
      <c r="G11"/>
      <c r="I11" s="1" t="s">
        <v>38</v>
      </c>
      <c r="J11" s="1" t="s">
        <v>47</v>
      </c>
      <c r="K11" s="1">
        <v>0</v>
      </c>
    </row>
    <row r="12" spans="1:13" x14ac:dyDescent="0.25">
      <c r="A12"/>
      <c r="B12"/>
      <c r="C12"/>
      <c r="D12"/>
      <c r="E12"/>
      <c r="F12"/>
      <c r="G12"/>
    </row>
    <row r="13" spans="1:13" x14ac:dyDescent="0.25">
      <c r="A13"/>
      <c r="B13"/>
      <c r="C13"/>
      <c r="D13"/>
      <c r="E13"/>
      <c r="F13"/>
      <c r="G13"/>
    </row>
  </sheetData>
  <mergeCells count="1">
    <mergeCell ref="I9:K9"/>
  </mergeCells>
  <conditionalFormatting sqref="C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">
    <cfRule type="cellIs" dxfId="7" priority="1" operator="equal">
      <formula>"NO"</formula>
    </cfRule>
  </conditionalFormatting>
  <conditionalFormatting sqref="G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F3E6-0418-494D-A8AA-A4FA70DB3C90}">
  <dimension ref="A1:B4"/>
  <sheetViews>
    <sheetView workbookViewId="0">
      <selection sqref="A1:B4"/>
    </sheetView>
  </sheetViews>
  <sheetFormatPr defaultRowHeight="15" x14ac:dyDescent="0.25"/>
  <cols>
    <col min="1" max="1" width="9.42578125" customWidth="1"/>
    <col min="2" max="2" width="10.2851562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30</v>
      </c>
      <c r="B2">
        <v>150000</v>
      </c>
    </row>
    <row r="3" spans="1:2" x14ac:dyDescent="0.25">
      <c r="A3" t="s">
        <v>31</v>
      </c>
      <c r="B3">
        <v>5000</v>
      </c>
    </row>
    <row r="4" spans="1:2" x14ac:dyDescent="0.25">
      <c r="A4" t="s">
        <v>52</v>
      </c>
      <c r="B4">
        <v>21230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88A-05B4-4770-B5CF-0D258CE99FB8}">
  <dimension ref="A1:B5"/>
  <sheetViews>
    <sheetView workbookViewId="0">
      <selection activeCell="A3" sqref="A3"/>
    </sheetView>
  </sheetViews>
  <sheetFormatPr defaultRowHeight="15" x14ac:dyDescent="0.25"/>
  <cols>
    <col min="1" max="1" width="12.14062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43</v>
      </c>
      <c r="B2">
        <v>2000</v>
      </c>
    </row>
    <row r="3" spans="1:2" x14ac:dyDescent="0.25">
      <c r="A3" t="s">
        <v>36</v>
      </c>
      <c r="B3">
        <v>2000</v>
      </c>
    </row>
    <row r="4" spans="1:2" x14ac:dyDescent="0.25">
      <c r="A4" t="s">
        <v>44</v>
      </c>
      <c r="B4">
        <v>4000</v>
      </c>
    </row>
    <row r="5" spans="1:2" x14ac:dyDescent="0.25">
      <c r="A5" t="s">
        <v>45</v>
      </c>
      <c r="B5">
        <v>14000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October</vt:lpstr>
      <vt:lpstr>November</vt:lpstr>
      <vt:lpstr>December</vt:lpstr>
      <vt:lpstr>LongTerm 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Mulwa</dc:creator>
  <cp:lastModifiedBy>Derrick Mulwa</cp:lastModifiedBy>
  <dcterms:created xsi:type="dcterms:W3CDTF">2023-09-24T20:48:55Z</dcterms:created>
  <dcterms:modified xsi:type="dcterms:W3CDTF">2023-10-24T16:24:55Z</dcterms:modified>
</cp:coreProperties>
</file>